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2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6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7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line/Desktop/"/>
    </mc:Choice>
  </mc:AlternateContent>
  <xr:revisionPtr revIDLastSave="0" documentId="13_ncr:1_{4A283A03-2FBF-4044-A7CF-C09361E91A66}" xr6:coauthVersionLast="47" xr6:coauthVersionMax="47" xr10:uidLastSave="{00000000-0000-0000-0000-000000000000}"/>
  <bookViews>
    <workbookView xWindow="0" yWindow="500" windowWidth="25600" windowHeight="14040" tabRatio="921" activeTab="1" xr2:uid="{E8343532-A81F-4713-9077-25031F857FC6}"/>
  </bookViews>
  <sheets>
    <sheet name="DASHBOARD" sheetId="8" r:id="rId1"/>
    <sheet name="QR Code" sheetId="35" r:id="rId2"/>
    <sheet name="PLANO DE AÇÃO GERAL" sheetId="25" r:id="rId3"/>
    <sheet name="BALANÇO" sheetId="30" r:id="rId4"/>
    <sheet name="Endividamento" sheetId="32" r:id="rId5"/>
    <sheet name="Fluxo de Caixa" sheetId="17" r:id="rId6"/>
    <sheet name="DRE" sheetId="22" r:id="rId7"/>
    <sheet name="Base DRE" sheetId="26" state="hidden" r:id="rId8"/>
    <sheet name="Base DRE Arquivo" sheetId="29" state="hidden" r:id="rId9"/>
    <sheet name="Precificação" sheetId="21" state="hidden" r:id="rId10"/>
    <sheet name="MARKUP" sheetId="19" state="hidden" r:id="rId11"/>
    <sheet name="INDUSTRIA" sheetId="20" state="hidden" r:id="rId12"/>
    <sheet name="TABELA DE PREÇOS" sheetId="34" r:id="rId13"/>
    <sheet name="SERVIÇO" sheetId="18" state="hidden" r:id="rId14"/>
    <sheet name="CUSTO FIXO" sheetId="23" r:id="rId15"/>
    <sheet name="CUSTO VARIAVEL" sheetId="24" state="hidden" r:id="rId16"/>
    <sheet name="1.Financeiro" sheetId="1" r:id="rId17"/>
    <sheet name="2.Comercial" sheetId="13" r:id="rId18"/>
    <sheet name="3.Marketing" sheetId="14" r:id="rId19"/>
    <sheet name="4.Operacional" sheetId="15" r:id="rId20"/>
    <sheet name="ANÁLISE HISTORICA" sheetId="31" r:id="rId21"/>
    <sheet name="5.Recursos Humanos" sheetId="16" r:id="rId22"/>
    <sheet name="6.Indicadores de Performance" sheetId="7" r:id="rId23"/>
    <sheet name="Graficos Tasks" sheetId="2" state="hidden" r:id="rId24"/>
  </sheets>
  <definedNames>
    <definedName name="_xlnm._FilterDatabase" localSheetId="16" hidden="1">'1.Financeiro'!$B$23:$H$25</definedName>
    <definedName name="_xlnm._FilterDatabase" localSheetId="17" hidden="1">'2.Comercial'!$B$24:$H$26</definedName>
    <definedName name="_xlnm._FilterDatabase" localSheetId="18" hidden="1">'3.Marketing'!$B$24:$H$26</definedName>
    <definedName name="_xlnm._FilterDatabase" localSheetId="19" hidden="1">'4.Operacional'!$B$24:$H$26</definedName>
    <definedName name="_xlnm._FilterDatabase" localSheetId="21" hidden="1">'5.Recursos Humanos'!$B$24:$H$26</definedName>
    <definedName name="_xlnm._FilterDatabase" localSheetId="7" hidden="1">'Base DRE'!$B$6:$N$250</definedName>
    <definedName name="_xlnm._FilterDatabase" localSheetId="8" hidden="1">'Base DRE Arquivo'!$A$2:$J$306</definedName>
  </definedNames>
  <calcPr calcId="191029"/>
  <pivotCaches>
    <pivotCache cacheId="0" r:id="rId25"/>
    <pivotCache cacheId="1" r:id="rId26"/>
    <pivotCache cacheId="2" r:id="rId27"/>
    <pivotCache cacheId="3" r:id="rId28"/>
    <pivotCache cacheId="4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5" i="34" l="1"/>
  <c r="I125" i="34"/>
  <c r="H125" i="34"/>
  <c r="E125" i="34"/>
  <c r="J124" i="34"/>
  <c r="I124" i="34"/>
  <c r="H124" i="34"/>
  <c r="E124" i="34"/>
  <c r="J122" i="34"/>
  <c r="I122" i="34"/>
  <c r="H122" i="34"/>
  <c r="E122" i="34"/>
  <c r="J121" i="34"/>
  <c r="I121" i="34"/>
  <c r="H121" i="34"/>
  <c r="E121" i="34"/>
  <c r="J120" i="34"/>
  <c r="I120" i="34"/>
  <c r="H120" i="34"/>
  <c r="E120" i="34"/>
  <c r="J119" i="34"/>
  <c r="I119" i="34"/>
  <c r="H119" i="34"/>
  <c r="E119" i="34"/>
  <c r="J118" i="34"/>
  <c r="I118" i="34"/>
  <c r="H118" i="34"/>
  <c r="E118" i="34"/>
  <c r="J116" i="34"/>
  <c r="I116" i="34"/>
  <c r="H116" i="34"/>
  <c r="E116" i="34"/>
  <c r="J115" i="34"/>
  <c r="I115" i="34"/>
  <c r="H115" i="34"/>
  <c r="E115" i="34"/>
  <c r="J114" i="34"/>
  <c r="I114" i="34"/>
  <c r="H114" i="34"/>
  <c r="E114" i="34"/>
  <c r="J113" i="34"/>
  <c r="I113" i="34"/>
  <c r="H113" i="34"/>
  <c r="E113" i="34"/>
  <c r="J111" i="34"/>
  <c r="I111" i="34"/>
  <c r="H111" i="34"/>
  <c r="E111" i="34"/>
  <c r="J110" i="34"/>
  <c r="I110" i="34"/>
  <c r="H110" i="34"/>
  <c r="E110" i="34"/>
  <c r="J109" i="34"/>
  <c r="I109" i="34"/>
  <c r="H109" i="34"/>
  <c r="E109" i="34"/>
  <c r="J108" i="34"/>
  <c r="I108" i="34"/>
  <c r="H108" i="34"/>
  <c r="E108" i="34"/>
  <c r="J107" i="34"/>
  <c r="I107" i="34"/>
  <c r="H107" i="34"/>
  <c r="E107" i="34"/>
  <c r="J106" i="34"/>
  <c r="I106" i="34"/>
  <c r="H106" i="34"/>
  <c r="E106" i="34"/>
  <c r="J104" i="34"/>
  <c r="I104" i="34"/>
  <c r="H104" i="34"/>
  <c r="E104" i="34"/>
  <c r="J103" i="34"/>
  <c r="I103" i="34"/>
  <c r="H103" i="34"/>
  <c r="E103" i="34"/>
  <c r="J101" i="34"/>
  <c r="I101" i="34"/>
  <c r="H101" i="34"/>
  <c r="E101" i="34"/>
  <c r="J100" i="34"/>
  <c r="I100" i="34"/>
  <c r="H100" i="34"/>
  <c r="E100" i="34"/>
  <c r="J98" i="34"/>
  <c r="I98" i="34"/>
  <c r="H98" i="34"/>
  <c r="E98" i="34"/>
  <c r="J97" i="34"/>
  <c r="I97" i="34"/>
  <c r="H97" i="34"/>
  <c r="E97" i="34"/>
  <c r="J96" i="34"/>
  <c r="I96" i="34"/>
  <c r="H96" i="34"/>
  <c r="E96" i="34"/>
  <c r="J95" i="34"/>
  <c r="I95" i="34"/>
  <c r="H95" i="34"/>
  <c r="E95" i="34"/>
  <c r="J94" i="34"/>
  <c r="I94" i="34"/>
  <c r="H94" i="34"/>
  <c r="E94" i="34"/>
  <c r="J93" i="34"/>
  <c r="I93" i="34"/>
  <c r="H93" i="34"/>
  <c r="E93" i="34"/>
  <c r="J92" i="34"/>
  <c r="I92" i="34"/>
  <c r="H92" i="34"/>
  <c r="E92" i="34"/>
  <c r="J91" i="34"/>
  <c r="I91" i="34"/>
  <c r="H91" i="34"/>
  <c r="E91" i="34"/>
  <c r="J90" i="34"/>
  <c r="I90" i="34"/>
  <c r="H90" i="34"/>
  <c r="E90" i="34"/>
  <c r="J89" i="34"/>
  <c r="I89" i="34"/>
  <c r="H89" i="34"/>
  <c r="E89" i="34"/>
  <c r="J87" i="34"/>
  <c r="I87" i="34"/>
  <c r="H87" i="34"/>
  <c r="E87" i="34"/>
  <c r="J86" i="34"/>
  <c r="I86" i="34"/>
  <c r="H86" i="34"/>
  <c r="E86" i="34"/>
  <c r="J85" i="34"/>
  <c r="I85" i="34"/>
  <c r="H85" i="34"/>
  <c r="E85" i="34"/>
  <c r="J84" i="34"/>
  <c r="I84" i="34"/>
  <c r="H84" i="34"/>
  <c r="E84" i="34"/>
  <c r="J83" i="34"/>
  <c r="I83" i="34"/>
  <c r="H83" i="34"/>
  <c r="E83" i="34"/>
  <c r="J82" i="34"/>
  <c r="I82" i="34"/>
  <c r="H82" i="34"/>
  <c r="E82" i="34"/>
  <c r="J81" i="34"/>
  <c r="I81" i="34"/>
  <c r="H81" i="34"/>
  <c r="E81" i="34"/>
  <c r="J80" i="34"/>
  <c r="I80" i="34"/>
  <c r="H80" i="34"/>
  <c r="E80" i="34"/>
  <c r="J79" i="34"/>
  <c r="I79" i="34"/>
  <c r="H79" i="34"/>
  <c r="E79" i="34"/>
  <c r="J78" i="34"/>
  <c r="I78" i="34"/>
  <c r="H78" i="34"/>
  <c r="E78" i="34"/>
  <c r="J77" i="34"/>
  <c r="I77" i="34"/>
  <c r="H77" i="34"/>
  <c r="E77" i="34"/>
  <c r="J76" i="34"/>
  <c r="I76" i="34"/>
  <c r="H76" i="34"/>
  <c r="E76" i="34"/>
  <c r="J75" i="34"/>
  <c r="I75" i="34"/>
  <c r="H75" i="34"/>
  <c r="E75" i="34"/>
  <c r="J74" i="34"/>
  <c r="I74" i="34"/>
  <c r="H74" i="34"/>
  <c r="E74" i="34"/>
  <c r="J73" i="34"/>
  <c r="I73" i="34"/>
  <c r="H73" i="34"/>
  <c r="E73" i="34"/>
  <c r="J72" i="34"/>
  <c r="I72" i="34"/>
  <c r="H72" i="34"/>
  <c r="E72" i="34"/>
  <c r="J71" i="34"/>
  <c r="I71" i="34"/>
  <c r="H71" i="34"/>
  <c r="E71" i="34"/>
  <c r="J70" i="34"/>
  <c r="I70" i="34"/>
  <c r="H70" i="34"/>
  <c r="E70" i="34"/>
  <c r="J69" i="34"/>
  <c r="I69" i="34"/>
  <c r="H69" i="34"/>
  <c r="E69" i="34"/>
  <c r="J68" i="34"/>
  <c r="I68" i="34"/>
  <c r="H68" i="34"/>
  <c r="E68" i="34"/>
  <c r="J67" i="34"/>
  <c r="I67" i="34"/>
  <c r="H67" i="34"/>
  <c r="E67" i="34"/>
  <c r="J66" i="34"/>
  <c r="I66" i="34"/>
  <c r="H66" i="34"/>
  <c r="E66" i="34"/>
  <c r="J65" i="34"/>
  <c r="I65" i="34"/>
  <c r="H65" i="34"/>
  <c r="E65" i="34"/>
  <c r="J64" i="34"/>
  <c r="I64" i="34"/>
  <c r="H64" i="34"/>
  <c r="E64" i="34"/>
  <c r="J63" i="34"/>
  <c r="I63" i="34"/>
  <c r="H63" i="34"/>
  <c r="E63" i="34"/>
  <c r="J62" i="34"/>
  <c r="I62" i="34"/>
  <c r="H62" i="34"/>
  <c r="E62" i="34"/>
  <c r="J61" i="34"/>
  <c r="I61" i="34"/>
  <c r="H61" i="34"/>
  <c r="E61" i="34"/>
  <c r="J60" i="34"/>
  <c r="I60" i="34"/>
  <c r="H60" i="34"/>
  <c r="E60" i="34"/>
  <c r="J59" i="34"/>
  <c r="I59" i="34"/>
  <c r="H59" i="34"/>
  <c r="E59" i="34"/>
  <c r="J58" i="34"/>
  <c r="I58" i="34"/>
  <c r="H58" i="34"/>
  <c r="E58" i="34"/>
  <c r="J57" i="34"/>
  <c r="I57" i="34"/>
  <c r="H57" i="34"/>
  <c r="E57" i="34"/>
  <c r="J56" i="34"/>
  <c r="I56" i="34"/>
  <c r="H56" i="34"/>
  <c r="E56" i="34"/>
  <c r="J55" i="34"/>
  <c r="I55" i="34"/>
  <c r="H55" i="34"/>
  <c r="E55" i="34"/>
  <c r="J53" i="34"/>
  <c r="I53" i="34"/>
  <c r="H53" i="34"/>
  <c r="E53" i="34"/>
  <c r="J52" i="34"/>
  <c r="I52" i="34"/>
  <c r="H52" i="34"/>
  <c r="E52" i="34"/>
  <c r="J51" i="34"/>
  <c r="I51" i="34"/>
  <c r="H51" i="34"/>
  <c r="E51" i="34"/>
  <c r="J50" i="34"/>
  <c r="I50" i="34"/>
  <c r="H50" i="34"/>
  <c r="E50" i="34"/>
  <c r="J49" i="34"/>
  <c r="I49" i="34"/>
  <c r="H49" i="34"/>
  <c r="E49" i="34"/>
  <c r="J48" i="34"/>
  <c r="I48" i="34"/>
  <c r="H48" i="34"/>
  <c r="E48" i="34"/>
  <c r="J47" i="34"/>
  <c r="I47" i="34"/>
  <c r="H47" i="34"/>
  <c r="E47" i="34"/>
  <c r="J46" i="34"/>
  <c r="I46" i="34"/>
  <c r="H46" i="34"/>
  <c r="E46" i="34"/>
  <c r="J45" i="34"/>
  <c r="I45" i="34"/>
  <c r="H45" i="34"/>
  <c r="E45" i="34"/>
  <c r="J44" i="34"/>
  <c r="I44" i="34"/>
  <c r="H44" i="34"/>
  <c r="E44" i="34"/>
  <c r="J43" i="34"/>
  <c r="I43" i="34"/>
  <c r="H43" i="34"/>
  <c r="E43" i="34"/>
  <c r="J42" i="34"/>
  <c r="I42" i="34"/>
  <c r="H42" i="34"/>
  <c r="E42" i="34"/>
  <c r="J41" i="34"/>
  <c r="I41" i="34"/>
  <c r="H41" i="34"/>
  <c r="E41" i="34"/>
  <c r="J40" i="34"/>
  <c r="I40" i="34"/>
  <c r="H40" i="34"/>
  <c r="E40" i="34"/>
  <c r="J38" i="34"/>
  <c r="I38" i="34"/>
  <c r="H38" i="34"/>
  <c r="E38" i="34"/>
  <c r="J37" i="34"/>
  <c r="I37" i="34"/>
  <c r="H37" i="34"/>
  <c r="E37" i="34"/>
  <c r="J36" i="34"/>
  <c r="I36" i="34"/>
  <c r="H36" i="34"/>
  <c r="E36" i="34"/>
  <c r="J35" i="34"/>
  <c r="I35" i="34"/>
  <c r="H35" i="34"/>
  <c r="E35" i="34"/>
  <c r="J34" i="34"/>
  <c r="I34" i="34"/>
  <c r="H34" i="34"/>
  <c r="E34" i="34"/>
  <c r="J33" i="34"/>
  <c r="I33" i="34"/>
  <c r="H33" i="34"/>
  <c r="E33" i="34"/>
  <c r="J32" i="34"/>
  <c r="I32" i="34"/>
  <c r="H32" i="34"/>
  <c r="E32" i="34"/>
  <c r="J31" i="34"/>
  <c r="I31" i="34"/>
  <c r="H31" i="34"/>
  <c r="E31" i="34"/>
  <c r="J30" i="34"/>
  <c r="I30" i="34"/>
  <c r="H30" i="34"/>
  <c r="E30" i="34"/>
  <c r="J28" i="34"/>
  <c r="I28" i="34"/>
  <c r="H28" i="34"/>
  <c r="E28" i="34"/>
  <c r="J27" i="34"/>
  <c r="I27" i="34"/>
  <c r="H27" i="34"/>
  <c r="E27" i="34"/>
  <c r="J26" i="34"/>
  <c r="I26" i="34"/>
  <c r="H26" i="34"/>
  <c r="E26" i="34"/>
  <c r="J25" i="34"/>
  <c r="I25" i="34"/>
  <c r="H25" i="34"/>
  <c r="E25" i="34"/>
  <c r="J24" i="34"/>
  <c r="I24" i="34"/>
  <c r="H24" i="34"/>
  <c r="E24" i="34"/>
  <c r="J23" i="34"/>
  <c r="I23" i="34"/>
  <c r="H23" i="34"/>
  <c r="E23" i="34"/>
  <c r="J22" i="34"/>
  <c r="I22" i="34"/>
  <c r="H22" i="34"/>
  <c r="E22" i="34"/>
  <c r="J21" i="34"/>
  <c r="I21" i="34"/>
  <c r="H21" i="34"/>
  <c r="E21" i="34"/>
  <c r="J20" i="34"/>
  <c r="I20" i="34"/>
  <c r="H20" i="34"/>
  <c r="E20" i="34"/>
  <c r="J19" i="34"/>
  <c r="I19" i="34"/>
  <c r="H19" i="34"/>
  <c r="E19" i="34"/>
  <c r="J18" i="34"/>
  <c r="I18" i="34"/>
  <c r="H18" i="34"/>
  <c r="E18" i="34"/>
  <c r="J17" i="34"/>
  <c r="I17" i="34"/>
  <c r="H17" i="34"/>
  <c r="E17" i="34"/>
  <c r="J16" i="34"/>
  <c r="I16" i="34"/>
  <c r="H16" i="34"/>
  <c r="E16" i="34"/>
  <c r="J15" i="34"/>
  <c r="I15" i="34"/>
  <c r="H15" i="34"/>
  <c r="E15" i="34"/>
  <c r="J14" i="34"/>
  <c r="I14" i="34"/>
  <c r="H14" i="34"/>
  <c r="E14" i="34"/>
  <c r="I13" i="34"/>
  <c r="H13" i="34"/>
  <c r="C6" i="34"/>
  <c r="D6" i="34" s="1"/>
  <c r="E5" i="26" l="1"/>
  <c r="Z76" i="22"/>
  <c r="X76" i="22"/>
  <c r="V76" i="22"/>
  <c r="T76" i="22"/>
  <c r="R76" i="22"/>
  <c r="P76" i="22"/>
  <c r="N76" i="22"/>
  <c r="L76" i="22"/>
  <c r="J76" i="22"/>
  <c r="H76" i="22"/>
  <c r="F76" i="22"/>
  <c r="D76" i="22"/>
  <c r="E18" i="32"/>
  <c r="D8" i="32" s="1"/>
  <c r="D18" i="32"/>
  <c r="R6" i="15"/>
  <c r="R10" i="13"/>
  <c r="R9" i="13"/>
  <c r="R6" i="13"/>
  <c r="G11" i="13"/>
  <c r="R9" i="15"/>
  <c r="Z94" i="22" l="1"/>
  <c r="J94" i="22"/>
  <c r="R93" i="22"/>
  <c r="Z86" i="22"/>
  <c r="J86" i="22"/>
  <c r="R89" i="22"/>
  <c r="Z82" i="22"/>
  <c r="J82" i="22"/>
  <c r="R73" i="22"/>
  <c r="R72" i="22" s="1"/>
  <c r="R71" i="22" s="1"/>
  <c r="Z68" i="22"/>
  <c r="J68" i="22"/>
  <c r="R65" i="22"/>
  <c r="Z64" i="22"/>
  <c r="J64" i="22"/>
  <c r="R63" i="22"/>
  <c r="Z62" i="22"/>
  <c r="J62" i="22"/>
  <c r="R53" i="22"/>
  <c r="Z50" i="22"/>
  <c r="J50" i="22"/>
  <c r="R49" i="22"/>
  <c r="Z48" i="22"/>
  <c r="J48" i="22"/>
  <c r="R47" i="22"/>
  <c r="Z46" i="22"/>
  <c r="J46" i="22"/>
  <c r="R45" i="22"/>
  <c r="Z44" i="22"/>
  <c r="J44" i="22"/>
  <c r="R43" i="22"/>
  <c r="Z42" i="22"/>
  <c r="J42" i="22"/>
  <c r="R41" i="22"/>
  <c r="Z40" i="22"/>
  <c r="J40" i="22"/>
  <c r="R37" i="22"/>
  <c r="Z36" i="22"/>
  <c r="J36" i="22"/>
  <c r="R35" i="22"/>
  <c r="Z28" i="22"/>
  <c r="J28" i="22"/>
  <c r="R27" i="22"/>
  <c r="Z26" i="22"/>
  <c r="J26" i="22"/>
  <c r="R20" i="22"/>
  <c r="Z19" i="22"/>
  <c r="J19" i="22"/>
  <c r="R18" i="22"/>
  <c r="Z12" i="22"/>
  <c r="J12" i="22"/>
  <c r="R11" i="22"/>
  <c r="R19" i="22"/>
  <c r="X94" i="22"/>
  <c r="H94" i="22"/>
  <c r="P93" i="22"/>
  <c r="X86" i="22"/>
  <c r="H86" i="22"/>
  <c r="P89" i="22"/>
  <c r="X82" i="22"/>
  <c r="H82" i="22"/>
  <c r="P73" i="22"/>
  <c r="X68" i="22"/>
  <c r="H68" i="22"/>
  <c r="P65" i="22"/>
  <c r="X64" i="22"/>
  <c r="H64" i="22"/>
  <c r="P63" i="22"/>
  <c r="X62" i="22"/>
  <c r="H62" i="22"/>
  <c r="P53" i="22"/>
  <c r="X50" i="22"/>
  <c r="H50" i="22"/>
  <c r="P49" i="22"/>
  <c r="X48" i="22"/>
  <c r="H48" i="22"/>
  <c r="P47" i="22"/>
  <c r="X46" i="22"/>
  <c r="H46" i="22"/>
  <c r="P45" i="22"/>
  <c r="X44" i="22"/>
  <c r="H44" i="22"/>
  <c r="P43" i="22"/>
  <c r="X42" i="22"/>
  <c r="H42" i="22"/>
  <c r="P41" i="22"/>
  <c r="X40" i="22"/>
  <c r="H40" i="22"/>
  <c r="P37" i="22"/>
  <c r="X36" i="22"/>
  <c r="H36" i="22"/>
  <c r="P35" i="22"/>
  <c r="X28" i="22"/>
  <c r="H28" i="22"/>
  <c r="P27" i="22"/>
  <c r="X26" i="22"/>
  <c r="H26" i="22"/>
  <c r="P20" i="22"/>
  <c r="X19" i="22"/>
  <c r="H19" i="22"/>
  <c r="P18" i="22"/>
  <c r="X12" i="22"/>
  <c r="H12" i="22"/>
  <c r="P11" i="22"/>
  <c r="N20" i="22"/>
  <c r="F19" i="22"/>
  <c r="V12" i="22"/>
  <c r="N11" i="22"/>
  <c r="V94" i="22"/>
  <c r="F94" i="22"/>
  <c r="N93" i="22"/>
  <c r="V86" i="22"/>
  <c r="V85" i="22" s="1"/>
  <c r="F86" i="22"/>
  <c r="F85" i="22" s="1"/>
  <c r="N89" i="22"/>
  <c r="V82" i="22"/>
  <c r="F82" i="22"/>
  <c r="N73" i="22"/>
  <c r="V68" i="22"/>
  <c r="F68" i="22"/>
  <c r="N65" i="22"/>
  <c r="V64" i="22"/>
  <c r="F64" i="22"/>
  <c r="N63" i="22"/>
  <c r="V62" i="22"/>
  <c r="F62" i="22"/>
  <c r="N53" i="22"/>
  <c r="V50" i="22"/>
  <c r="F50" i="22"/>
  <c r="N49" i="22"/>
  <c r="V48" i="22"/>
  <c r="F48" i="22"/>
  <c r="N47" i="22"/>
  <c r="V46" i="22"/>
  <c r="F46" i="22"/>
  <c r="N45" i="22"/>
  <c r="V44" i="22"/>
  <c r="F44" i="22"/>
  <c r="N43" i="22"/>
  <c r="V42" i="22"/>
  <c r="F42" i="22"/>
  <c r="N41" i="22"/>
  <c r="V40" i="22"/>
  <c r="F40" i="22"/>
  <c r="N37" i="22"/>
  <c r="V36" i="22"/>
  <c r="F36" i="22"/>
  <c r="N35" i="22"/>
  <c r="V28" i="22"/>
  <c r="F28" i="22"/>
  <c r="N27" i="22"/>
  <c r="V26" i="22"/>
  <c r="F26" i="22"/>
  <c r="V19" i="22"/>
  <c r="N18" i="22"/>
  <c r="F12" i="22"/>
  <c r="J18" i="22"/>
  <c r="T94" i="22"/>
  <c r="D94" i="22"/>
  <c r="L93" i="22"/>
  <c r="T86" i="22"/>
  <c r="D86" i="22"/>
  <c r="D85" i="22" s="1"/>
  <c r="L89" i="22"/>
  <c r="L88" i="22" s="1"/>
  <c r="T82" i="22"/>
  <c r="D82" i="22"/>
  <c r="L73" i="22"/>
  <c r="T68" i="22"/>
  <c r="D68" i="22"/>
  <c r="L65" i="22"/>
  <c r="T64" i="22"/>
  <c r="D64" i="22"/>
  <c r="L63" i="22"/>
  <c r="T62" i="22"/>
  <c r="D62" i="22"/>
  <c r="L53" i="22"/>
  <c r="T50" i="22"/>
  <c r="D50" i="22"/>
  <c r="L49" i="22"/>
  <c r="T48" i="22"/>
  <c r="D48" i="22"/>
  <c r="L47" i="22"/>
  <c r="T46" i="22"/>
  <c r="D46" i="22"/>
  <c r="L45" i="22"/>
  <c r="T44" i="22"/>
  <c r="D44" i="22"/>
  <c r="L43" i="22"/>
  <c r="T42" i="22"/>
  <c r="D42" i="22"/>
  <c r="L41" i="22"/>
  <c r="T40" i="22"/>
  <c r="D40" i="22"/>
  <c r="L37" i="22"/>
  <c r="T36" i="22"/>
  <c r="D36" i="22"/>
  <c r="L35" i="22"/>
  <c r="T28" i="22"/>
  <c r="D28" i="22"/>
  <c r="L27" i="22"/>
  <c r="T26" i="22"/>
  <c r="D26" i="22"/>
  <c r="L20" i="22"/>
  <c r="T19" i="22"/>
  <c r="D19" i="22"/>
  <c r="L18" i="22"/>
  <c r="T12" i="22"/>
  <c r="D12" i="22"/>
  <c r="L11" i="22"/>
  <c r="Z27" i="22"/>
  <c r="R26" i="22"/>
  <c r="R12" i="22"/>
  <c r="R94" i="22"/>
  <c r="Z93" i="22"/>
  <c r="J93" i="22"/>
  <c r="R86" i="22"/>
  <c r="Z89" i="22"/>
  <c r="J89" i="22"/>
  <c r="J88" i="22" s="1"/>
  <c r="R82" i="22"/>
  <c r="R81" i="22" s="1"/>
  <c r="Z73" i="22"/>
  <c r="Z72" i="22" s="1"/>
  <c r="Z71" i="22" s="1"/>
  <c r="J73" i="22"/>
  <c r="R68" i="22"/>
  <c r="Z65" i="22"/>
  <c r="J65" i="22"/>
  <c r="R64" i="22"/>
  <c r="Z63" i="22"/>
  <c r="J63" i="22"/>
  <c r="R62" i="22"/>
  <c r="Z53" i="22"/>
  <c r="J53" i="22"/>
  <c r="R50" i="22"/>
  <c r="Z49" i="22"/>
  <c r="J49" i="22"/>
  <c r="R48" i="22"/>
  <c r="Z47" i="22"/>
  <c r="J47" i="22"/>
  <c r="R46" i="22"/>
  <c r="Z45" i="22"/>
  <c r="J45" i="22"/>
  <c r="R44" i="22"/>
  <c r="Z43" i="22"/>
  <c r="J43" i="22"/>
  <c r="R42" i="22"/>
  <c r="Z41" i="22"/>
  <c r="J41" i="22"/>
  <c r="R40" i="22"/>
  <c r="Z37" i="22"/>
  <c r="J37" i="22"/>
  <c r="R36" i="22"/>
  <c r="Z35" i="22"/>
  <c r="J35" i="22"/>
  <c r="R28" i="22"/>
  <c r="J27" i="22"/>
  <c r="Z20" i="22"/>
  <c r="Z18" i="22"/>
  <c r="J11" i="22"/>
  <c r="P94" i="22"/>
  <c r="X93" i="22"/>
  <c r="H93" i="22"/>
  <c r="P86" i="22"/>
  <c r="X89" i="22"/>
  <c r="H89" i="22"/>
  <c r="P82" i="22"/>
  <c r="X73" i="22"/>
  <c r="H73" i="22"/>
  <c r="P68" i="22"/>
  <c r="P67" i="22" s="1"/>
  <c r="X65" i="22"/>
  <c r="H65" i="22"/>
  <c r="P64" i="22"/>
  <c r="X63" i="22"/>
  <c r="H63" i="22"/>
  <c r="P62" i="22"/>
  <c r="X53" i="22"/>
  <c r="H53" i="22"/>
  <c r="P50" i="22"/>
  <c r="X49" i="22"/>
  <c r="H49" i="22"/>
  <c r="P48" i="22"/>
  <c r="X47" i="22"/>
  <c r="H47" i="22"/>
  <c r="P46" i="22"/>
  <c r="X45" i="22"/>
  <c r="H45" i="22"/>
  <c r="P44" i="22"/>
  <c r="X43" i="22"/>
  <c r="H43" i="22"/>
  <c r="P42" i="22"/>
  <c r="X41" i="22"/>
  <c r="H41" i="22"/>
  <c r="P40" i="22"/>
  <c r="X37" i="22"/>
  <c r="H37" i="22"/>
  <c r="P36" i="22"/>
  <c r="X35" i="22"/>
  <c r="H35" i="22"/>
  <c r="P28" i="22"/>
  <c r="X27" i="22"/>
  <c r="H27" i="22"/>
  <c r="P26" i="22"/>
  <c r="X20" i="22"/>
  <c r="H20" i="22"/>
  <c r="P19" i="22"/>
  <c r="X18" i="22"/>
  <c r="H18" i="22"/>
  <c r="P12" i="22"/>
  <c r="X11" i="22"/>
  <c r="H11" i="22"/>
  <c r="N19" i="22"/>
  <c r="V18" i="22"/>
  <c r="N12" i="22"/>
  <c r="F11" i="22"/>
  <c r="N94" i="22"/>
  <c r="V93" i="22"/>
  <c r="F93" i="22"/>
  <c r="N86" i="22"/>
  <c r="N85" i="22" s="1"/>
  <c r="V89" i="22"/>
  <c r="F89" i="22"/>
  <c r="N82" i="22"/>
  <c r="N81" i="22" s="1"/>
  <c r="V73" i="22"/>
  <c r="F73" i="22"/>
  <c r="F72" i="22" s="1"/>
  <c r="F71" i="22" s="1"/>
  <c r="N68" i="22"/>
  <c r="V65" i="22"/>
  <c r="F65" i="22"/>
  <c r="N64" i="22"/>
  <c r="V63" i="22"/>
  <c r="F63" i="22"/>
  <c r="N62" i="22"/>
  <c r="V53" i="22"/>
  <c r="F53" i="22"/>
  <c r="N50" i="22"/>
  <c r="V49" i="22"/>
  <c r="F49" i="22"/>
  <c r="N48" i="22"/>
  <c r="V47" i="22"/>
  <c r="F47" i="22"/>
  <c r="N46" i="22"/>
  <c r="V45" i="22"/>
  <c r="F45" i="22"/>
  <c r="N44" i="22"/>
  <c r="V43" i="22"/>
  <c r="F43" i="22"/>
  <c r="N42" i="22"/>
  <c r="V41" i="22"/>
  <c r="F41" i="22"/>
  <c r="N40" i="22"/>
  <c r="V37" i="22"/>
  <c r="F37" i="22"/>
  <c r="N36" i="22"/>
  <c r="V35" i="22"/>
  <c r="F35" i="22"/>
  <c r="N28" i="22"/>
  <c r="V27" i="22"/>
  <c r="F27" i="22"/>
  <c r="N26" i="22"/>
  <c r="V20" i="22"/>
  <c r="F20" i="22"/>
  <c r="F18" i="22"/>
  <c r="V11" i="22"/>
  <c r="J20" i="22"/>
  <c r="L94" i="22"/>
  <c r="T93" i="22"/>
  <c r="D93" i="22"/>
  <c r="L86" i="22"/>
  <c r="L85" i="22" s="1"/>
  <c r="T89" i="22"/>
  <c r="T88" i="22" s="1"/>
  <c r="D89" i="22"/>
  <c r="L82" i="22"/>
  <c r="L81" i="22" s="1"/>
  <c r="T73" i="22"/>
  <c r="T72" i="22" s="1"/>
  <c r="T71" i="22" s="1"/>
  <c r="D73" i="22"/>
  <c r="D72" i="22" s="1"/>
  <c r="D71" i="22" s="1"/>
  <c r="L68" i="22"/>
  <c r="T65" i="22"/>
  <c r="D65" i="22"/>
  <c r="L64" i="22"/>
  <c r="T63" i="22"/>
  <c r="D63" i="22"/>
  <c r="L62" i="22"/>
  <c r="T53" i="22"/>
  <c r="T52" i="22" s="1"/>
  <c r="D53" i="22"/>
  <c r="L50" i="22"/>
  <c r="T49" i="22"/>
  <c r="D49" i="22"/>
  <c r="L48" i="22"/>
  <c r="T47" i="22"/>
  <c r="D47" i="22"/>
  <c r="L46" i="22"/>
  <c r="T45" i="22"/>
  <c r="D45" i="22"/>
  <c r="L44" i="22"/>
  <c r="T43" i="22"/>
  <c r="D43" i="22"/>
  <c r="L42" i="22"/>
  <c r="T41" i="22"/>
  <c r="D41" i="22"/>
  <c r="L40" i="22"/>
  <c r="T37" i="22"/>
  <c r="D37" i="22"/>
  <c r="L36" i="22"/>
  <c r="T35" i="22"/>
  <c r="D35" i="22"/>
  <c r="L28" i="22"/>
  <c r="T27" i="22"/>
  <c r="D27" i="22"/>
  <c r="L26" i="22"/>
  <c r="T20" i="22"/>
  <c r="D20" i="22"/>
  <c r="L19" i="22"/>
  <c r="T18" i="22"/>
  <c r="D18" i="22"/>
  <c r="L12" i="22"/>
  <c r="T11" i="22"/>
  <c r="D11" i="22"/>
  <c r="Z11" i="22"/>
  <c r="Z10" i="22"/>
  <c r="J10" i="22"/>
  <c r="X10" i="22"/>
  <c r="H10" i="22"/>
  <c r="V10" i="22"/>
  <c r="F10" i="22"/>
  <c r="T10" i="22"/>
  <c r="R10" i="22"/>
  <c r="P10" i="22"/>
  <c r="N10" i="22"/>
  <c r="L10" i="22"/>
  <c r="D10" i="22"/>
  <c r="Z88" i="22"/>
  <c r="R85" i="22"/>
  <c r="Z81" i="22"/>
  <c r="J81" i="22"/>
  <c r="Z67" i="22"/>
  <c r="J67" i="22"/>
  <c r="Z52" i="22"/>
  <c r="J52" i="22"/>
  <c r="X88" i="22"/>
  <c r="H88" i="22"/>
  <c r="P85" i="22"/>
  <c r="X81" i="22"/>
  <c r="H81" i="22"/>
  <c r="P72" i="22"/>
  <c r="P71" i="22" s="1"/>
  <c r="X67" i="22"/>
  <c r="H67" i="22"/>
  <c r="X52" i="22"/>
  <c r="H52" i="22"/>
  <c r="V88" i="22"/>
  <c r="F88" i="22"/>
  <c r="V81" i="22"/>
  <c r="F81" i="22"/>
  <c r="N72" i="22"/>
  <c r="N71" i="22" s="1"/>
  <c r="V67" i="22"/>
  <c r="F67" i="22"/>
  <c r="V52" i="22"/>
  <c r="F52" i="22"/>
  <c r="D88" i="22"/>
  <c r="T81" i="22"/>
  <c r="D81" i="22"/>
  <c r="L72" i="22"/>
  <c r="L71" i="22" s="1"/>
  <c r="T67" i="22"/>
  <c r="D67" i="22"/>
  <c r="D52" i="22"/>
  <c r="J92" i="22"/>
  <c r="R88" i="22"/>
  <c r="Z85" i="22"/>
  <c r="J85" i="22"/>
  <c r="J72" i="22"/>
  <c r="J71" i="22" s="1"/>
  <c r="R67" i="22"/>
  <c r="R52" i="22"/>
  <c r="P88" i="22"/>
  <c r="X85" i="22"/>
  <c r="H85" i="22"/>
  <c r="P81" i="22"/>
  <c r="X72" i="22"/>
  <c r="X71" i="22" s="1"/>
  <c r="H72" i="22"/>
  <c r="H71" i="22" s="1"/>
  <c r="P52" i="22"/>
  <c r="V92" i="22"/>
  <c r="F92" i="22"/>
  <c r="N88" i="22"/>
  <c r="V72" i="22"/>
  <c r="V71" i="22" s="1"/>
  <c r="N67" i="22"/>
  <c r="N52" i="22"/>
  <c r="T92" i="22"/>
  <c r="T85" i="22"/>
  <c r="L67" i="22"/>
  <c r="L52" i="22"/>
  <c r="M217" i="26"/>
  <c r="N217" i="26"/>
  <c r="M209" i="26"/>
  <c r="N209" i="26"/>
  <c r="M201" i="26"/>
  <c r="N201" i="26"/>
  <c r="M193" i="26"/>
  <c r="N193" i="26"/>
  <c r="M185" i="26"/>
  <c r="N185" i="26"/>
  <c r="M177" i="26"/>
  <c r="N177" i="26"/>
  <c r="M169" i="26"/>
  <c r="N169" i="26"/>
  <c r="M161" i="26"/>
  <c r="N161" i="26"/>
  <c r="N153" i="26"/>
  <c r="M153" i="26"/>
  <c r="M216" i="26"/>
  <c r="N216" i="26"/>
  <c r="M208" i="26"/>
  <c r="N208" i="26"/>
  <c r="M200" i="26"/>
  <c r="N200" i="26"/>
  <c r="M192" i="26"/>
  <c r="N192" i="26"/>
  <c r="M184" i="26"/>
  <c r="N184" i="26"/>
  <c r="M176" i="26"/>
  <c r="N176" i="26"/>
  <c r="M168" i="26"/>
  <c r="N168" i="26"/>
  <c r="M160" i="26"/>
  <c r="N160" i="26"/>
  <c r="M152" i="26"/>
  <c r="N152" i="26"/>
  <c r="M215" i="26"/>
  <c r="N215" i="26"/>
  <c r="N207" i="26"/>
  <c r="M207" i="26"/>
  <c r="M199" i="26"/>
  <c r="N199" i="26"/>
  <c r="M191" i="26"/>
  <c r="N191" i="26"/>
  <c r="N183" i="26"/>
  <c r="M183" i="26"/>
  <c r="M175" i="26"/>
  <c r="N175" i="26"/>
  <c r="M167" i="26"/>
  <c r="N167" i="26"/>
  <c r="N159" i="26"/>
  <c r="M159" i="26"/>
  <c r="M214" i="26"/>
  <c r="N214" i="26"/>
  <c r="N206" i="26"/>
  <c r="M206" i="26"/>
  <c r="N198" i="26"/>
  <c r="M198" i="26"/>
  <c r="M190" i="26"/>
  <c r="N190" i="26"/>
  <c r="M182" i="26"/>
  <c r="N182" i="26"/>
  <c r="M174" i="26"/>
  <c r="N174" i="26"/>
  <c r="M166" i="26"/>
  <c r="N166" i="26"/>
  <c r="M158" i="26"/>
  <c r="N158" i="26"/>
  <c r="M221" i="26"/>
  <c r="N221" i="26"/>
  <c r="M213" i="26"/>
  <c r="N213" i="26"/>
  <c r="M205" i="26"/>
  <c r="N205" i="26"/>
  <c r="M197" i="26"/>
  <c r="N197" i="26"/>
  <c r="M189" i="26"/>
  <c r="N189" i="26"/>
  <c r="M181" i="26"/>
  <c r="N181" i="26"/>
  <c r="M173" i="26"/>
  <c r="N173" i="26"/>
  <c r="M165" i="26"/>
  <c r="N165" i="26"/>
  <c r="M157" i="26"/>
  <c r="N157" i="26"/>
  <c r="M220" i="26"/>
  <c r="N220" i="26"/>
  <c r="M212" i="26"/>
  <c r="N212" i="26"/>
  <c r="M204" i="26"/>
  <c r="N204" i="26"/>
  <c r="M196" i="26"/>
  <c r="N196" i="26"/>
  <c r="M188" i="26"/>
  <c r="N188" i="26"/>
  <c r="M180" i="26"/>
  <c r="N180" i="26"/>
  <c r="M172" i="26"/>
  <c r="N172" i="26"/>
  <c r="M164" i="26"/>
  <c r="N164" i="26"/>
  <c r="M156" i="26"/>
  <c r="N156" i="26"/>
  <c r="N219" i="26"/>
  <c r="M219" i="26"/>
  <c r="M211" i="26"/>
  <c r="N211" i="26"/>
  <c r="M203" i="26"/>
  <c r="N203" i="26"/>
  <c r="N195" i="26"/>
  <c r="M195" i="26"/>
  <c r="M187" i="26"/>
  <c r="N187" i="26"/>
  <c r="M179" i="26"/>
  <c r="N179" i="26"/>
  <c r="N171" i="26"/>
  <c r="M171" i="26"/>
  <c r="M163" i="26"/>
  <c r="N163" i="26"/>
  <c r="M155" i="26"/>
  <c r="N155" i="26"/>
  <c r="M218" i="26"/>
  <c r="N218" i="26"/>
  <c r="M210" i="26"/>
  <c r="N210" i="26"/>
  <c r="M202" i="26"/>
  <c r="N202" i="26"/>
  <c r="M194" i="26"/>
  <c r="N194" i="26"/>
  <c r="N186" i="26"/>
  <c r="M186" i="26"/>
  <c r="M178" i="26"/>
  <c r="N178" i="26"/>
  <c r="M170" i="26"/>
  <c r="N170" i="26"/>
  <c r="M162" i="26"/>
  <c r="N162" i="26"/>
  <c r="M154" i="26"/>
  <c r="N154" i="26"/>
  <c r="H4" i="22"/>
  <c r="Z92" i="22" l="1"/>
  <c r="F80" i="22"/>
  <c r="J80" i="22"/>
  <c r="P80" i="22"/>
  <c r="H80" i="22"/>
  <c r="D39" i="22"/>
  <c r="R80" i="22"/>
  <c r="H92" i="22"/>
  <c r="L34" i="22"/>
  <c r="D80" i="22"/>
  <c r="T9" i="22"/>
  <c r="L61" i="22"/>
  <c r="L60" i="22" s="1"/>
  <c r="R9" i="22"/>
  <c r="L80" i="22"/>
  <c r="J9" i="22"/>
  <c r="T80" i="22"/>
  <c r="D92" i="22"/>
  <c r="F39" i="22"/>
  <c r="X92" i="22"/>
  <c r="X39" i="22"/>
  <c r="P61" i="22"/>
  <c r="P60" i="22" s="1"/>
  <c r="V39" i="22"/>
  <c r="P34" i="22"/>
  <c r="F9" i="22"/>
  <c r="Z34" i="22"/>
  <c r="J61" i="22"/>
  <c r="J60" i="22" s="1"/>
  <c r="D9" i="22"/>
  <c r="D8" i="22" s="1"/>
  <c r="E52" i="22" s="1"/>
  <c r="H25" i="22"/>
  <c r="V9" i="22"/>
  <c r="Z39" i="22"/>
  <c r="L25" i="22"/>
  <c r="F34" i="22"/>
  <c r="V61" i="22"/>
  <c r="V60" i="22" s="1"/>
  <c r="H9" i="22"/>
  <c r="R39" i="22"/>
  <c r="Z61" i="22"/>
  <c r="Z60" i="22" s="1"/>
  <c r="X17" i="22"/>
  <c r="Z25" i="22"/>
  <c r="F61" i="22"/>
  <c r="F60" i="22" s="1"/>
  <c r="J34" i="22"/>
  <c r="D25" i="22"/>
  <c r="Z9" i="22"/>
  <c r="N34" i="22"/>
  <c r="N61" i="22"/>
  <c r="N60" i="22" s="1"/>
  <c r="L9" i="22"/>
  <c r="P9" i="22"/>
  <c r="X25" i="22"/>
  <c r="H39" i="22"/>
  <c r="R61" i="22"/>
  <c r="R60" i="22" s="1"/>
  <c r="L39" i="22"/>
  <c r="L92" i="22"/>
  <c r="V34" i="22"/>
  <c r="V80" i="22"/>
  <c r="P25" i="22"/>
  <c r="Z80" i="22"/>
  <c r="N80" i="22"/>
  <c r="P39" i="22"/>
  <c r="P92" i="22"/>
  <c r="T39" i="22"/>
  <c r="R17" i="22"/>
  <c r="N9" i="22"/>
  <c r="N17" i="22"/>
  <c r="R34" i="22"/>
  <c r="D17" i="22"/>
  <c r="D61" i="22"/>
  <c r="D60" i="22" s="1"/>
  <c r="X9" i="22"/>
  <c r="R25" i="22"/>
  <c r="D34" i="22"/>
  <c r="E34" i="22" s="1"/>
  <c r="T61" i="22"/>
  <c r="T60" i="22" s="1"/>
  <c r="H61" i="22"/>
  <c r="H60" i="22" s="1"/>
  <c r="F25" i="22"/>
  <c r="T34" i="22"/>
  <c r="J17" i="22"/>
  <c r="N39" i="22"/>
  <c r="N92" i="22"/>
  <c r="N25" i="22"/>
  <c r="H34" i="22"/>
  <c r="X61" i="22"/>
  <c r="X60" i="22" s="1"/>
  <c r="R92" i="22"/>
  <c r="T25" i="22"/>
  <c r="F17" i="22"/>
  <c r="H17" i="22"/>
  <c r="L17" i="22"/>
  <c r="V25" i="22"/>
  <c r="V17" i="22"/>
  <c r="J25" i="22"/>
  <c r="T17" i="22"/>
  <c r="Z17" i="22"/>
  <c r="P17" i="22"/>
  <c r="X34" i="22"/>
  <c r="X80" i="22"/>
  <c r="J39" i="22"/>
  <c r="G36" i="16"/>
  <c r="G35" i="16"/>
  <c r="G34" i="16"/>
  <c r="G33" i="16"/>
  <c r="G32" i="16"/>
  <c r="G31" i="16"/>
  <c r="G30" i="16"/>
  <c r="G29" i="16"/>
  <c r="G28" i="16"/>
  <c r="G27" i="16"/>
  <c r="G26" i="16"/>
  <c r="G25" i="16"/>
  <c r="G24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R16" i="16"/>
  <c r="R15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R13" i="16"/>
  <c r="R12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R10" i="16"/>
  <c r="R9" i="16"/>
  <c r="Q8" i="16"/>
  <c r="P8" i="16"/>
  <c r="O8" i="16"/>
  <c r="N8" i="16"/>
  <c r="M8" i="16"/>
  <c r="L8" i="16"/>
  <c r="K8" i="16"/>
  <c r="J8" i="16"/>
  <c r="I8" i="16"/>
  <c r="H8" i="16"/>
  <c r="G8" i="16"/>
  <c r="F8" i="16"/>
  <c r="R7" i="16"/>
  <c r="R6" i="16"/>
  <c r="R8" i="16" s="1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R16" i="15"/>
  <c r="R15" i="15"/>
  <c r="R17" i="15" s="1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R13" i="15"/>
  <c r="R12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R10" i="15"/>
  <c r="R11" i="15" s="1"/>
  <c r="Q8" i="15"/>
  <c r="P8" i="15"/>
  <c r="O8" i="15"/>
  <c r="N8" i="15"/>
  <c r="M8" i="15"/>
  <c r="L8" i="15"/>
  <c r="K8" i="15"/>
  <c r="J8" i="15"/>
  <c r="I8" i="15"/>
  <c r="H8" i="15"/>
  <c r="G8" i="15"/>
  <c r="F8" i="15"/>
  <c r="R7" i="15"/>
  <c r="R8" i="15" s="1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R16" i="14"/>
  <c r="R15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R13" i="14"/>
  <c r="R12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R10" i="14"/>
  <c r="R9" i="14"/>
  <c r="Q8" i="14"/>
  <c r="P8" i="14"/>
  <c r="O8" i="14"/>
  <c r="N8" i="14"/>
  <c r="M8" i="14"/>
  <c r="L8" i="14"/>
  <c r="K8" i="14"/>
  <c r="J8" i="14"/>
  <c r="I8" i="14"/>
  <c r="H8" i="14"/>
  <c r="G8" i="14"/>
  <c r="F8" i="14"/>
  <c r="R7" i="14"/>
  <c r="R8" i="14" s="1"/>
  <c r="R6" i="14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R16" i="13"/>
  <c r="R15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R13" i="13"/>
  <c r="R12" i="13"/>
  <c r="Q11" i="13"/>
  <c r="P11" i="13"/>
  <c r="O11" i="13"/>
  <c r="N11" i="13"/>
  <c r="M11" i="13"/>
  <c r="L11" i="13"/>
  <c r="K11" i="13"/>
  <c r="J11" i="13"/>
  <c r="I11" i="13"/>
  <c r="H11" i="13"/>
  <c r="F11" i="13"/>
  <c r="Q8" i="13"/>
  <c r="P8" i="13"/>
  <c r="O8" i="13"/>
  <c r="N8" i="13"/>
  <c r="M8" i="13"/>
  <c r="L8" i="13"/>
  <c r="K8" i="13"/>
  <c r="J8" i="13"/>
  <c r="I8" i="13"/>
  <c r="H8" i="13"/>
  <c r="G8" i="13"/>
  <c r="F8" i="13"/>
  <c r="R7" i="13"/>
  <c r="R8" i="13" s="1"/>
  <c r="Q17" i="1"/>
  <c r="P17" i="1"/>
  <c r="O17" i="1"/>
  <c r="N17" i="1"/>
  <c r="M17" i="1"/>
  <c r="L17" i="1"/>
  <c r="K17" i="1"/>
  <c r="J17" i="1"/>
  <c r="I17" i="1"/>
  <c r="H17" i="1"/>
  <c r="G17" i="1"/>
  <c r="F17" i="1"/>
  <c r="Q14" i="1"/>
  <c r="P14" i="1"/>
  <c r="O14" i="1"/>
  <c r="N14" i="1"/>
  <c r="M14" i="1"/>
  <c r="L14" i="1"/>
  <c r="K14" i="1"/>
  <c r="J14" i="1"/>
  <c r="I14" i="1"/>
  <c r="H14" i="1"/>
  <c r="G14" i="1"/>
  <c r="F14" i="1"/>
  <c r="Q11" i="1"/>
  <c r="P11" i="1"/>
  <c r="O11" i="1"/>
  <c r="N11" i="1"/>
  <c r="M11" i="1"/>
  <c r="L11" i="1"/>
  <c r="K11" i="1"/>
  <c r="J11" i="1"/>
  <c r="I11" i="1"/>
  <c r="H11" i="1"/>
  <c r="G11" i="1"/>
  <c r="F11" i="1"/>
  <c r="R8" i="1"/>
  <c r="F8" i="1"/>
  <c r="Q8" i="1"/>
  <c r="G8" i="1"/>
  <c r="H8" i="1"/>
  <c r="I8" i="1"/>
  <c r="J8" i="1"/>
  <c r="K8" i="1"/>
  <c r="L8" i="1"/>
  <c r="M8" i="1"/>
  <c r="N8" i="1"/>
  <c r="O8" i="1"/>
  <c r="P8" i="1"/>
  <c r="R6" i="1"/>
  <c r="R7" i="1"/>
  <c r="F43" i="17"/>
  <c r="G43" i="17" s="1"/>
  <c r="H43" i="17" s="1"/>
  <c r="I43" i="17" s="1"/>
  <c r="J43" i="17" s="1"/>
  <c r="K43" i="17" s="1"/>
  <c r="L43" i="17" s="1"/>
  <c r="M43" i="17" s="1"/>
  <c r="N43" i="17" s="1"/>
  <c r="O43" i="17" s="1"/>
  <c r="P43" i="17" s="1"/>
  <c r="Q43" i="17" s="1"/>
  <c r="C37" i="18"/>
  <c r="D20" i="18"/>
  <c r="D21" i="18"/>
  <c r="D22" i="18"/>
  <c r="D23" i="18"/>
  <c r="D24" i="18"/>
  <c r="D25" i="18"/>
  <c r="D26" i="18"/>
  <c r="D27" i="18"/>
  <c r="D28" i="18"/>
  <c r="D29" i="18"/>
  <c r="D30" i="18"/>
  <c r="D19" i="18"/>
  <c r="E19" i="18" s="1"/>
  <c r="B20" i="18"/>
  <c r="C20" i="18"/>
  <c r="B21" i="18"/>
  <c r="C21" i="18"/>
  <c r="B22" i="18"/>
  <c r="C22" i="18"/>
  <c r="B23" i="18"/>
  <c r="C23" i="18"/>
  <c r="B24" i="18"/>
  <c r="C24" i="18"/>
  <c r="B25" i="18"/>
  <c r="C25" i="18"/>
  <c r="B26" i="18"/>
  <c r="C26" i="18"/>
  <c r="B27" i="18"/>
  <c r="C27" i="18"/>
  <c r="B28" i="18"/>
  <c r="C28" i="18"/>
  <c r="B29" i="18"/>
  <c r="C29" i="18"/>
  <c r="B30" i="18"/>
  <c r="C30" i="18"/>
  <c r="C19" i="18"/>
  <c r="B19" i="18"/>
  <c r="B9" i="18"/>
  <c r="C9" i="18"/>
  <c r="B10" i="18"/>
  <c r="C10" i="18"/>
  <c r="B11" i="18"/>
  <c r="C11" i="18"/>
  <c r="B12" i="18"/>
  <c r="C12" i="18"/>
  <c r="B13" i="18"/>
  <c r="C13" i="18"/>
  <c r="B14" i="18"/>
  <c r="C14" i="18"/>
  <c r="B15" i="18"/>
  <c r="C15" i="18"/>
  <c r="B16" i="18"/>
  <c r="C16" i="18"/>
  <c r="B17" i="18"/>
  <c r="C17" i="18"/>
  <c r="C8" i="18"/>
  <c r="B8" i="18"/>
  <c r="D19" i="20"/>
  <c r="E19" i="20" s="1"/>
  <c r="D20" i="20"/>
  <c r="D21" i="20"/>
  <c r="D22" i="20"/>
  <c r="D23" i="20"/>
  <c r="D24" i="20"/>
  <c r="D25" i="20"/>
  <c r="D26" i="20"/>
  <c r="D27" i="20"/>
  <c r="D28" i="20"/>
  <c r="D29" i="20"/>
  <c r="D30" i="20"/>
  <c r="B20" i="20"/>
  <c r="C20" i="20"/>
  <c r="B21" i="20"/>
  <c r="C21" i="20"/>
  <c r="B22" i="20"/>
  <c r="C22" i="20"/>
  <c r="B23" i="20"/>
  <c r="C23" i="20"/>
  <c r="B24" i="20"/>
  <c r="C24" i="20"/>
  <c r="B25" i="20"/>
  <c r="C25" i="20"/>
  <c r="B26" i="20"/>
  <c r="C26" i="20"/>
  <c r="B27" i="20"/>
  <c r="C27" i="20"/>
  <c r="B28" i="20"/>
  <c r="C28" i="20"/>
  <c r="B29" i="20"/>
  <c r="C29" i="20"/>
  <c r="B30" i="20"/>
  <c r="C30" i="20"/>
  <c r="C19" i="20"/>
  <c r="B19" i="20"/>
  <c r="B9" i="20"/>
  <c r="C9" i="20"/>
  <c r="B10" i="20"/>
  <c r="C10" i="20"/>
  <c r="B11" i="20"/>
  <c r="C11" i="20"/>
  <c r="B12" i="20"/>
  <c r="C12" i="20"/>
  <c r="B13" i="20"/>
  <c r="C13" i="20"/>
  <c r="B14" i="20"/>
  <c r="C14" i="20"/>
  <c r="B15" i="20"/>
  <c r="C15" i="20"/>
  <c r="B16" i="20"/>
  <c r="C16" i="20"/>
  <c r="C8" i="20"/>
  <c r="B8" i="20"/>
  <c r="C20" i="19"/>
  <c r="D20" i="19"/>
  <c r="C21" i="19"/>
  <c r="D21" i="19"/>
  <c r="C22" i="19"/>
  <c r="D22" i="19"/>
  <c r="C23" i="19"/>
  <c r="D23" i="19"/>
  <c r="C24" i="19"/>
  <c r="D24" i="19"/>
  <c r="C25" i="19"/>
  <c r="D25" i="19"/>
  <c r="C26" i="19"/>
  <c r="D26" i="19"/>
  <c r="C27" i="19"/>
  <c r="D27" i="19"/>
  <c r="C28" i="19"/>
  <c r="D28" i="19"/>
  <c r="C29" i="19"/>
  <c r="D29" i="19"/>
  <c r="C30" i="19"/>
  <c r="D30" i="19"/>
  <c r="D19" i="19"/>
  <c r="E19" i="19" s="1"/>
  <c r="B20" i="19"/>
  <c r="B21" i="19"/>
  <c r="B22" i="19"/>
  <c r="B23" i="19"/>
  <c r="B24" i="19"/>
  <c r="B25" i="19"/>
  <c r="B26" i="19"/>
  <c r="B27" i="19"/>
  <c r="B28" i="19"/>
  <c r="B29" i="19"/>
  <c r="B30" i="19"/>
  <c r="C19" i="19"/>
  <c r="B19" i="19"/>
  <c r="C9" i="19"/>
  <c r="C10" i="19"/>
  <c r="C11" i="19"/>
  <c r="C12" i="19"/>
  <c r="C13" i="19"/>
  <c r="C14" i="19"/>
  <c r="C15" i="19"/>
  <c r="B9" i="19"/>
  <c r="B10" i="19"/>
  <c r="B11" i="19"/>
  <c r="B12" i="19"/>
  <c r="B13" i="19"/>
  <c r="B14" i="19"/>
  <c r="B15" i="19"/>
  <c r="B8" i="19"/>
  <c r="C8" i="19"/>
  <c r="E18" i="24"/>
  <c r="E19" i="24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V24" i="22" l="1"/>
  <c r="N24" i="22"/>
  <c r="O24" i="22" s="1"/>
  <c r="O25" i="22"/>
  <c r="R16" i="22"/>
  <c r="W34" i="22"/>
  <c r="H24" i="22"/>
  <c r="Y39" i="22"/>
  <c r="L16" i="22"/>
  <c r="M16" i="22" s="1"/>
  <c r="M17" i="22"/>
  <c r="R24" i="22"/>
  <c r="U39" i="22"/>
  <c r="T8" i="22"/>
  <c r="U9" i="22"/>
  <c r="Y34" i="22"/>
  <c r="H16" i="22"/>
  <c r="O39" i="22"/>
  <c r="X8" i="22"/>
  <c r="Y9" i="22"/>
  <c r="AA9" i="22"/>
  <c r="H8" i="22"/>
  <c r="I9" i="22" s="1"/>
  <c r="P16" i="22"/>
  <c r="Q16" i="22" s="1"/>
  <c r="F16" i="22"/>
  <c r="J16" i="22"/>
  <c r="K16" i="22" s="1"/>
  <c r="K17" i="22"/>
  <c r="Q39" i="22"/>
  <c r="D24" i="22"/>
  <c r="E24" i="22" s="1"/>
  <c r="E25" i="22"/>
  <c r="Z16" i="22"/>
  <c r="AA17" i="22"/>
  <c r="U34" i="22"/>
  <c r="D16" i="22"/>
  <c r="E16" i="22" s="1"/>
  <c r="E17" i="22"/>
  <c r="K34" i="22"/>
  <c r="T16" i="22"/>
  <c r="U16" i="22" s="1"/>
  <c r="U17" i="22"/>
  <c r="F24" i="22"/>
  <c r="X24" i="22"/>
  <c r="Y24" i="22" s="1"/>
  <c r="Y25" i="22"/>
  <c r="L24" i="22"/>
  <c r="M25" i="22"/>
  <c r="Q34" i="22"/>
  <c r="J8" i="22"/>
  <c r="K9" i="22" s="1"/>
  <c r="J24" i="22"/>
  <c r="K24" i="22" s="1"/>
  <c r="N16" i="22"/>
  <c r="O16" i="22" s="1"/>
  <c r="O17" i="22"/>
  <c r="P24" i="22"/>
  <c r="Q24" i="22" s="1"/>
  <c r="Q25" i="22"/>
  <c r="Q9" i="22"/>
  <c r="Z24" i="22"/>
  <c r="AA24" i="22" s="1"/>
  <c r="AA25" i="22"/>
  <c r="E39" i="22"/>
  <c r="T24" i="22"/>
  <c r="U24" i="22" s="1"/>
  <c r="U25" i="22"/>
  <c r="V16" i="22"/>
  <c r="W16" i="22" s="1"/>
  <c r="I34" i="22"/>
  <c r="N8" i="22"/>
  <c r="O9" i="22"/>
  <c r="L8" i="22"/>
  <c r="M9" i="22"/>
  <c r="X16" i="22"/>
  <c r="Y16" i="22" s="1"/>
  <c r="Y17" i="22"/>
  <c r="V8" i="22"/>
  <c r="W9" i="22"/>
  <c r="F33" i="22"/>
  <c r="T14" i="22"/>
  <c r="D33" i="22"/>
  <c r="E33" i="22" s="1"/>
  <c r="L33" i="22"/>
  <c r="M33" i="22" s="1"/>
  <c r="J14" i="22"/>
  <c r="K14" i="22" s="1"/>
  <c r="R8" i="22"/>
  <c r="H33" i="22"/>
  <c r="X33" i="22"/>
  <c r="Y33" i="22" s="1"/>
  <c r="X14" i="22"/>
  <c r="Y14" i="22" s="1"/>
  <c r="F8" i="22"/>
  <c r="G9" i="22" s="1"/>
  <c r="J33" i="22"/>
  <c r="K33" i="22" s="1"/>
  <c r="V33" i="22"/>
  <c r="W33" i="22" s="1"/>
  <c r="Z33" i="22"/>
  <c r="AA33" i="22" s="1"/>
  <c r="R33" i="22"/>
  <c r="S33" i="22" s="1"/>
  <c r="P33" i="22"/>
  <c r="P8" i="22"/>
  <c r="D14" i="22"/>
  <c r="E8" i="22"/>
  <c r="L14" i="22"/>
  <c r="M14" i="22" s="1"/>
  <c r="E9" i="22"/>
  <c r="N33" i="22"/>
  <c r="T33" i="22"/>
  <c r="U33" i="22" s="1"/>
  <c r="N14" i="22"/>
  <c r="O14" i="22" s="1"/>
  <c r="Z8" i="22"/>
  <c r="R11" i="13"/>
  <c r="G53" i="17"/>
  <c r="H53" i="17"/>
  <c r="G54" i="17"/>
  <c r="H54" i="17"/>
  <c r="G55" i="17"/>
  <c r="H55" i="17"/>
  <c r="F54" i="17"/>
  <c r="F55" i="17"/>
  <c r="F53" i="17"/>
  <c r="E4" i="26"/>
  <c r="F8" i="30"/>
  <c r="J21" i="30" s="1"/>
  <c r="G24" i="1"/>
  <c r="M39" i="26"/>
  <c r="N39" i="26"/>
  <c r="M40" i="26"/>
  <c r="N40" i="26"/>
  <c r="M41" i="26"/>
  <c r="N41" i="26"/>
  <c r="M42" i="26"/>
  <c r="N42" i="26"/>
  <c r="M43" i="26"/>
  <c r="N43" i="26"/>
  <c r="M44" i="26"/>
  <c r="N44" i="26"/>
  <c r="M45" i="26"/>
  <c r="N45" i="26"/>
  <c r="M46" i="26"/>
  <c r="N46" i="26"/>
  <c r="M47" i="26"/>
  <c r="N47" i="26"/>
  <c r="M48" i="26"/>
  <c r="N48" i="26"/>
  <c r="M49" i="26"/>
  <c r="N49" i="26"/>
  <c r="M50" i="26"/>
  <c r="N50" i="26"/>
  <c r="M51" i="26"/>
  <c r="N51" i="26"/>
  <c r="M52" i="26"/>
  <c r="N52" i="26"/>
  <c r="M53" i="26"/>
  <c r="N53" i="26"/>
  <c r="M54" i="26"/>
  <c r="N54" i="26"/>
  <c r="M55" i="26"/>
  <c r="N55" i="26"/>
  <c r="M56" i="26"/>
  <c r="N56" i="26"/>
  <c r="M57" i="26"/>
  <c r="N57" i="26"/>
  <c r="M58" i="26"/>
  <c r="N58" i="26"/>
  <c r="M59" i="26"/>
  <c r="N59" i="26"/>
  <c r="M60" i="26"/>
  <c r="N60" i="26"/>
  <c r="M61" i="26"/>
  <c r="N61" i="26"/>
  <c r="M62" i="26"/>
  <c r="N62" i="26"/>
  <c r="M63" i="26"/>
  <c r="N63" i="26"/>
  <c r="M64" i="26"/>
  <c r="N64" i="26"/>
  <c r="M65" i="26"/>
  <c r="N65" i="26"/>
  <c r="M66" i="26"/>
  <c r="N66" i="26"/>
  <c r="M67" i="26"/>
  <c r="N67" i="26"/>
  <c r="M68" i="26"/>
  <c r="N68" i="26"/>
  <c r="M69" i="26"/>
  <c r="N69" i="26"/>
  <c r="M70" i="26"/>
  <c r="N70" i="26"/>
  <c r="M71" i="26"/>
  <c r="N71" i="26"/>
  <c r="M72" i="26"/>
  <c r="N72" i="26"/>
  <c r="M73" i="26"/>
  <c r="N73" i="26"/>
  <c r="M74" i="26"/>
  <c r="N74" i="26"/>
  <c r="M75" i="26"/>
  <c r="N75" i="26"/>
  <c r="M76" i="26"/>
  <c r="N76" i="26"/>
  <c r="M77" i="26"/>
  <c r="N77" i="26"/>
  <c r="M78" i="26"/>
  <c r="N78" i="26"/>
  <c r="M79" i="26"/>
  <c r="N79" i="26"/>
  <c r="M80" i="26"/>
  <c r="N80" i="26"/>
  <c r="M81" i="26"/>
  <c r="N81" i="26"/>
  <c r="M82" i="26"/>
  <c r="N82" i="26"/>
  <c r="M83" i="26"/>
  <c r="N83" i="26"/>
  <c r="M84" i="26"/>
  <c r="N84" i="26"/>
  <c r="M85" i="26"/>
  <c r="N85" i="26"/>
  <c r="M86" i="26"/>
  <c r="N86" i="26"/>
  <c r="M87" i="26"/>
  <c r="N87" i="26"/>
  <c r="M88" i="26"/>
  <c r="N88" i="26"/>
  <c r="M89" i="26"/>
  <c r="N89" i="26"/>
  <c r="M90" i="26"/>
  <c r="N90" i="26"/>
  <c r="M91" i="26"/>
  <c r="N91" i="26"/>
  <c r="M92" i="26"/>
  <c r="N92" i="26"/>
  <c r="M93" i="26"/>
  <c r="N93" i="26"/>
  <c r="M94" i="26"/>
  <c r="N94" i="26"/>
  <c r="M95" i="26"/>
  <c r="N95" i="26"/>
  <c r="M96" i="26"/>
  <c r="N96" i="26"/>
  <c r="M97" i="26"/>
  <c r="N97" i="26"/>
  <c r="M98" i="26"/>
  <c r="N98" i="26"/>
  <c r="M99" i="26"/>
  <c r="N99" i="26"/>
  <c r="M100" i="26"/>
  <c r="N100" i="26"/>
  <c r="M101" i="26"/>
  <c r="N101" i="26"/>
  <c r="M102" i="26"/>
  <c r="N102" i="26"/>
  <c r="M103" i="26"/>
  <c r="N103" i="26"/>
  <c r="M104" i="26"/>
  <c r="N104" i="26"/>
  <c r="M105" i="26"/>
  <c r="N105" i="26"/>
  <c r="M106" i="26"/>
  <c r="N106" i="26"/>
  <c r="M107" i="26"/>
  <c r="N107" i="26"/>
  <c r="M108" i="26"/>
  <c r="N108" i="26"/>
  <c r="M109" i="26"/>
  <c r="N109" i="26"/>
  <c r="M110" i="26"/>
  <c r="N110" i="26"/>
  <c r="M111" i="26"/>
  <c r="N111" i="26"/>
  <c r="M112" i="26"/>
  <c r="N112" i="26"/>
  <c r="M113" i="26"/>
  <c r="N113" i="26"/>
  <c r="M114" i="26"/>
  <c r="N114" i="26"/>
  <c r="M115" i="26"/>
  <c r="N115" i="26"/>
  <c r="M116" i="26"/>
  <c r="N116" i="26"/>
  <c r="M117" i="26"/>
  <c r="N117" i="26"/>
  <c r="M118" i="26"/>
  <c r="N118" i="26"/>
  <c r="M119" i="26"/>
  <c r="N119" i="26"/>
  <c r="M120" i="26"/>
  <c r="N120" i="26"/>
  <c r="M121" i="26"/>
  <c r="N121" i="26"/>
  <c r="M122" i="26"/>
  <c r="N122" i="26"/>
  <c r="M123" i="26"/>
  <c r="N123" i="26"/>
  <c r="M124" i="26"/>
  <c r="N124" i="26"/>
  <c r="M125" i="26"/>
  <c r="N125" i="26"/>
  <c r="M126" i="26"/>
  <c r="N126" i="26"/>
  <c r="M127" i="26"/>
  <c r="N127" i="26"/>
  <c r="M128" i="26"/>
  <c r="N128" i="26"/>
  <c r="M129" i="26"/>
  <c r="N129" i="26"/>
  <c r="M130" i="26"/>
  <c r="N130" i="26"/>
  <c r="M131" i="26"/>
  <c r="N131" i="26"/>
  <c r="M132" i="26"/>
  <c r="N132" i="26"/>
  <c r="M133" i="26"/>
  <c r="N133" i="26"/>
  <c r="M134" i="26"/>
  <c r="N134" i="26"/>
  <c r="M135" i="26"/>
  <c r="N135" i="26"/>
  <c r="M136" i="26"/>
  <c r="N136" i="26"/>
  <c r="M137" i="26"/>
  <c r="N137" i="26"/>
  <c r="M138" i="26"/>
  <c r="N138" i="26"/>
  <c r="M139" i="26"/>
  <c r="N139" i="26"/>
  <c r="M140" i="26"/>
  <c r="N140" i="26"/>
  <c r="M141" i="26"/>
  <c r="N141" i="26"/>
  <c r="M142" i="26"/>
  <c r="N142" i="26"/>
  <c r="M143" i="26"/>
  <c r="N143" i="26"/>
  <c r="M144" i="26"/>
  <c r="N144" i="26"/>
  <c r="M145" i="26"/>
  <c r="N145" i="26"/>
  <c r="M146" i="26"/>
  <c r="N146" i="26"/>
  <c r="M147" i="26"/>
  <c r="N147" i="26"/>
  <c r="M148" i="26"/>
  <c r="N148" i="26"/>
  <c r="M149" i="26"/>
  <c r="N149" i="26"/>
  <c r="M150" i="26"/>
  <c r="N150" i="26"/>
  <c r="M151" i="26"/>
  <c r="N151" i="26"/>
  <c r="M222" i="26"/>
  <c r="N222" i="26"/>
  <c r="M223" i="26"/>
  <c r="N223" i="26"/>
  <c r="M224" i="26"/>
  <c r="N224" i="26"/>
  <c r="M225" i="26"/>
  <c r="N225" i="26"/>
  <c r="M226" i="26"/>
  <c r="N226" i="26"/>
  <c r="M227" i="26"/>
  <c r="N227" i="26"/>
  <c r="M228" i="26"/>
  <c r="N228" i="26"/>
  <c r="M229" i="26"/>
  <c r="N229" i="26"/>
  <c r="M230" i="26"/>
  <c r="N230" i="26"/>
  <c r="M231" i="26"/>
  <c r="N231" i="26"/>
  <c r="M232" i="26"/>
  <c r="N232" i="26"/>
  <c r="M233" i="26"/>
  <c r="N233" i="26"/>
  <c r="M234" i="26"/>
  <c r="N234" i="26"/>
  <c r="M235" i="26"/>
  <c r="N235" i="26"/>
  <c r="M236" i="26"/>
  <c r="N236" i="26"/>
  <c r="M237" i="26"/>
  <c r="N237" i="26"/>
  <c r="M238" i="26"/>
  <c r="N238" i="26"/>
  <c r="M239" i="26"/>
  <c r="N239" i="26"/>
  <c r="M240" i="26"/>
  <c r="N240" i="26"/>
  <c r="M241" i="26"/>
  <c r="N241" i="26"/>
  <c r="M242" i="26"/>
  <c r="N242" i="26"/>
  <c r="M243" i="26"/>
  <c r="N243" i="26"/>
  <c r="M244" i="26"/>
  <c r="N244" i="26"/>
  <c r="M245" i="26"/>
  <c r="N245" i="26"/>
  <c r="M246" i="26"/>
  <c r="N246" i="26"/>
  <c r="M247" i="26"/>
  <c r="N247" i="26"/>
  <c r="M248" i="26"/>
  <c r="N248" i="26"/>
  <c r="M249" i="26"/>
  <c r="N249" i="26"/>
  <c r="M250" i="26"/>
  <c r="N250" i="26"/>
  <c r="M8" i="26"/>
  <c r="N8" i="26"/>
  <c r="M9" i="26"/>
  <c r="N9" i="26"/>
  <c r="M10" i="26"/>
  <c r="N10" i="26"/>
  <c r="M11" i="26"/>
  <c r="N11" i="26"/>
  <c r="M12" i="26"/>
  <c r="N12" i="26"/>
  <c r="M13" i="26"/>
  <c r="N13" i="26"/>
  <c r="M14" i="26"/>
  <c r="N14" i="26"/>
  <c r="M15" i="26"/>
  <c r="N15" i="26"/>
  <c r="M16" i="26"/>
  <c r="N16" i="26"/>
  <c r="M17" i="26"/>
  <c r="N17" i="26"/>
  <c r="M18" i="26"/>
  <c r="N18" i="26"/>
  <c r="M19" i="26"/>
  <c r="N19" i="26"/>
  <c r="M20" i="26"/>
  <c r="N20" i="26"/>
  <c r="M21" i="26"/>
  <c r="N21" i="26"/>
  <c r="M22" i="26"/>
  <c r="N22" i="26"/>
  <c r="M23" i="26"/>
  <c r="N23" i="26"/>
  <c r="M24" i="26"/>
  <c r="N24" i="26"/>
  <c r="M25" i="26"/>
  <c r="N25" i="26"/>
  <c r="M26" i="26"/>
  <c r="N26" i="26"/>
  <c r="M27" i="26"/>
  <c r="N27" i="26"/>
  <c r="M28" i="26"/>
  <c r="N28" i="26"/>
  <c r="M29" i="26"/>
  <c r="N29" i="26"/>
  <c r="M30" i="26"/>
  <c r="N30" i="26"/>
  <c r="M31" i="26"/>
  <c r="N31" i="26"/>
  <c r="M32" i="26"/>
  <c r="N32" i="26"/>
  <c r="M33" i="26"/>
  <c r="N33" i="26"/>
  <c r="M34" i="26"/>
  <c r="N34" i="26"/>
  <c r="M35" i="26"/>
  <c r="N35" i="26"/>
  <c r="M36" i="26"/>
  <c r="N36" i="26"/>
  <c r="M37" i="26"/>
  <c r="N37" i="26"/>
  <c r="M38" i="26"/>
  <c r="N38" i="26"/>
  <c r="N7" i="26"/>
  <c r="M7" i="26"/>
  <c r="H306" i="29"/>
  <c r="I305" i="29"/>
  <c r="H305" i="29"/>
  <c r="I303" i="29"/>
  <c r="H303" i="29"/>
  <c r="I302" i="29"/>
  <c r="H302" i="29"/>
  <c r="I301" i="29"/>
  <c r="H301" i="29"/>
  <c r="I300" i="29"/>
  <c r="H300" i="29"/>
  <c r="I299" i="29"/>
  <c r="H299" i="29"/>
  <c r="I295" i="29"/>
  <c r="H295" i="29"/>
  <c r="H293" i="29"/>
  <c r="I288" i="29"/>
  <c r="H288" i="29"/>
  <c r="H286" i="29"/>
  <c r="I284" i="29"/>
  <c r="H284" i="29"/>
  <c r="I283" i="29"/>
  <c r="H283" i="29"/>
  <c r="I282" i="29"/>
  <c r="H282" i="29"/>
  <c r="I280" i="29"/>
  <c r="H280" i="29"/>
  <c r="I279" i="29"/>
  <c r="H279" i="29"/>
  <c r="I278" i="29"/>
  <c r="H278" i="29"/>
  <c r="I277" i="29"/>
  <c r="H277" i="29"/>
  <c r="I276" i="29"/>
  <c r="H276" i="29"/>
  <c r="I274" i="29"/>
  <c r="H274" i="29"/>
  <c r="I273" i="29"/>
  <c r="H273" i="29"/>
  <c r="I272" i="29"/>
  <c r="H272" i="29"/>
  <c r="I271" i="29"/>
  <c r="H271" i="29"/>
  <c r="I270" i="29"/>
  <c r="H270" i="29"/>
  <c r="I269" i="29"/>
  <c r="H269" i="29"/>
  <c r="I268" i="29"/>
  <c r="H268" i="29"/>
  <c r="I267" i="29"/>
  <c r="H267" i="29"/>
  <c r="I266" i="29"/>
  <c r="H266" i="29"/>
  <c r="I263" i="29"/>
  <c r="H263" i="29"/>
  <c r="I262" i="29"/>
  <c r="H262" i="29"/>
  <c r="I261" i="29"/>
  <c r="H261" i="29"/>
  <c r="I260" i="29"/>
  <c r="H260" i="29"/>
  <c r="I259" i="29"/>
  <c r="H259" i="29"/>
  <c r="I257" i="29"/>
  <c r="H257" i="29"/>
  <c r="I255" i="29"/>
  <c r="H255" i="29"/>
  <c r="I254" i="29"/>
  <c r="H254" i="29"/>
  <c r="I253" i="29"/>
  <c r="H253" i="29"/>
  <c r="I251" i="29"/>
  <c r="H251" i="29"/>
  <c r="I250" i="29"/>
  <c r="H250" i="29"/>
  <c r="I249" i="29"/>
  <c r="H249" i="29"/>
  <c r="I248" i="29"/>
  <c r="H248" i="29"/>
  <c r="I247" i="29"/>
  <c r="H247" i="29"/>
  <c r="I244" i="29"/>
  <c r="H244" i="29"/>
  <c r="I242" i="29"/>
  <c r="H242" i="29"/>
  <c r="I241" i="29"/>
  <c r="H241" i="29"/>
  <c r="I240" i="29"/>
  <c r="H240" i="29"/>
  <c r="I239" i="29"/>
  <c r="H239" i="29"/>
  <c r="I238" i="29"/>
  <c r="H238" i="29"/>
  <c r="I237" i="29"/>
  <c r="H237" i="29"/>
  <c r="I236" i="29"/>
  <c r="H236" i="29"/>
  <c r="I235" i="29"/>
  <c r="H235" i="29"/>
  <c r="I234" i="29"/>
  <c r="H234" i="29"/>
  <c r="I233" i="29"/>
  <c r="H233" i="29"/>
  <c r="I232" i="29"/>
  <c r="H232" i="29"/>
  <c r="I231" i="29"/>
  <c r="H231" i="29"/>
  <c r="H230" i="29"/>
  <c r="I227" i="29"/>
  <c r="H227" i="29"/>
  <c r="I226" i="29"/>
  <c r="H226" i="29"/>
  <c r="I225" i="29"/>
  <c r="H225" i="29"/>
  <c r="I224" i="29"/>
  <c r="H224" i="29"/>
  <c r="I219" i="29"/>
  <c r="H219" i="29"/>
  <c r="I218" i="29"/>
  <c r="H218" i="29"/>
  <c r="I217" i="29"/>
  <c r="H217" i="29"/>
  <c r="H216" i="29"/>
  <c r="I215" i="29"/>
  <c r="H215" i="29"/>
  <c r="I214" i="29"/>
  <c r="H214" i="29"/>
  <c r="H211" i="29"/>
  <c r="I209" i="29"/>
  <c r="H209" i="29"/>
  <c r="I206" i="29"/>
  <c r="H206" i="29"/>
  <c r="H205" i="29"/>
  <c r="H204" i="29"/>
  <c r="I203" i="29"/>
  <c r="H203" i="29"/>
  <c r="H200" i="29"/>
  <c r="I199" i="29"/>
  <c r="H199" i="29"/>
  <c r="I196" i="29"/>
  <c r="H196" i="29"/>
  <c r="I193" i="29"/>
  <c r="H193" i="29"/>
  <c r="I192" i="29"/>
  <c r="H192" i="29"/>
  <c r="I191" i="29"/>
  <c r="H191" i="29"/>
  <c r="I188" i="29"/>
  <c r="H188" i="29"/>
  <c r="H187" i="29"/>
  <c r="I186" i="29"/>
  <c r="H186" i="29"/>
  <c r="H185" i="29"/>
  <c r="I184" i="29"/>
  <c r="H184" i="29"/>
  <c r="H183" i="29"/>
  <c r="I182" i="29"/>
  <c r="H182" i="29"/>
  <c r="I181" i="29"/>
  <c r="H181" i="29"/>
  <c r="I179" i="29"/>
  <c r="H179" i="29"/>
  <c r="I178" i="29"/>
  <c r="H178" i="29"/>
  <c r="H177" i="29"/>
  <c r="H175" i="29"/>
  <c r="I173" i="29"/>
  <c r="H173" i="29"/>
  <c r="I172" i="29"/>
  <c r="H172" i="29"/>
  <c r="I171" i="29"/>
  <c r="H171" i="29"/>
  <c r="I170" i="29"/>
  <c r="H170" i="29"/>
  <c r="I169" i="29"/>
  <c r="H169" i="29"/>
  <c r="I166" i="29"/>
  <c r="H166" i="29"/>
  <c r="I165" i="29"/>
  <c r="H165" i="29"/>
  <c r="I164" i="29"/>
  <c r="H164" i="29"/>
  <c r="I163" i="29"/>
  <c r="H163" i="29"/>
  <c r="I162" i="29"/>
  <c r="H162" i="29"/>
  <c r="I161" i="29"/>
  <c r="H161" i="29"/>
  <c r="I160" i="29"/>
  <c r="H160" i="29"/>
  <c r="I159" i="29"/>
  <c r="H159" i="29"/>
  <c r="I158" i="29"/>
  <c r="H158" i="29"/>
  <c r="I157" i="29"/>
  <c r="H157" i="29"/>
  <c r="I156" i="29"/>
  <c r="H156" i="29"/>
  <c r="I155" i="29"/>
  <c r="H155" i="29"/>
  <c r="I154" i="29"/>
  <c r="H154" i="29"/>
  <c r="H153" i="29"/>
  <c r="I152" i="29"/>
  <c r="H152" i="29"/>
  <c r="I151" i="29"/>
  <c r="H151" i="29"/>
  <c r="I150" i="29"/>
  <c r="H150" i="29"/>
  <c r="I149" i="29"/>
  <c r="H149" i="29"/>
  <c r="I147" i="29"/>
  <c r="H147" i="29"/>
  <c r="I145" i="29"/>
  <c r="H145" i="29"/>
  <c r="H144" i="29"/>
  <c r="I143" i="29"/>
  <c r="H143" i="29"/>
  <c r="H142" i="29"/>
  <c r="I140" i="29"/>
  <c r="H140" i="29"/>
  <c r="I138" i="29"/>
  <c r="H138" i="29"/>
  <c r="I136" i="29"/>
  <c r="H136" i="29"/>
  <c r="I135" i="29"/>
  <c r="H135" i="29"/>
  <c r="I131" i="29"/>
  <c r="H131" i="29"/>
  <c r="I130" i="29"/>
  <c r="H130" i="29"/>
  <c r="I129" i="29"/>
  <c r="H129" i="29"/>
  <c r="I128" i="29"/>
  <c r="H128" i="29"/>
  <c r="I127" i="29"/>
  <c r="H127" i="29"/>
  <c r="I126" i="29"/>
  <c r="H126" i="29"/>
  <c r="I125" i="29"/>
  <c r="H125" i="29"/>
  <c r="I124" i="29"/>
  <c r="H124" i="29"/>
  <c r="H122" i="29"/>
  <c r="H121" i="29"/>
  <c r="H120" i="29"/>
  <c r="I118" i="29"/>
  <c r="H118" i="29"/>
  <c r="I114" i="29"/>
  <c r="H114" i="29"/>
  <c r="I111" i="29"/>
  <c r="H111" i="29"/>
  <c r="I110" i="29"/>
  <c r="H110" i="29"/>
  <c r="I109" i="29"/>
  <c r="H109" i="29"/>
  <c r="I108" i="29"/>
  <c r="H108" i="29"/>
  <c r="I107" i="29"/>
  <c r="H107" i="29"/>
  <c r="I106" i="29"/>
  <c r="H106" i="29"/>
  <c r="I105" i="29"/>
  <c r="H105" i="29"/>
  <c r="I104" i="29"/>
  <c r="H104" i="29"/>
  <c r="H98" i="29"/>
  <c r="I97" i="29"/>
  <c r="H97" i="29"/>
  <c r="H96" i="29"/>
  <c r="I95" i="29"/>
  <c r="H95" i="29"/>
  <c r="I94" i="29"/>
  <c r="H94" i="29"/>
  <c r="I92" i="29"/>
  <c r="H92" i="29"/>
  <c r="I91" i="29"/>
  <c r="H91" i="29"/>
  <c r="I89" i="29"/>
  <c r="H89" i="29"/>
  <c r="I88" i="29"/>
  <c r="H88" i="29"/>
  <c r="I87" i="29"/>
  <c r="H87" i="29"/>
  <c r="I85" i="29"/>
  <c r="H85" i="29"/>
  <c r="I82" i="29"/>
  <c r="H82" i="29"/>
  <c r="H78" i="29"/>
  <c r="H77" i="29"/>
  <c r="H75" i="29"/>
  <c r="I74" i="29"/>
  <c r="H74" i="29"/>
  <c r="I73" i="29"/>
  <c r="H73" i="29"/>
  <c r="H71" i="29"/>
  <c r="I70" i="29"/>
  <c r="H70" i="29"/>
  <c r="I69" i="29"/>
  <c r="H69" i="29"/>
  <c r="I67" i="29"/>
  <c r="H67" i="29"/>
  <c r="I66" i="29"/>
  <c r="H66" i="29"/>
  <c r="I65" i="29"/>
  <c r="H65" i="29"/>
  <c r="I61" i="29"/>
  <c r="H61" i="29"/>
  <c r="I60" i="29"/>
  <c r="H60" i="29"/>
  <c r="I56" i="29"/>
  <c r="H56" i="29"/>
  <c r="I54" i="29"/>
  <c r="H54" i="29"/>
  <c r="I50" i="29"/>
  <c r="H50" i="29"/>
  <c r="I48" i="29"/>
  <c r="H48" i="29"/>
  <c r="I47" i="29"/>
  <c r="H47" i="29"/>
  <c r="I44" i="29"/>
  <c r="H44" i="29"/>
  <c r="I43" i="29"/>
  <c r="H43" i="29"/>
  <c r="I42" i="29"/>
  <c r="H42" i="29"/>
  <c r="I41" i="29"/>
  <c r="H41" i="29"/>
  <c r="I40" i="29"/>
  <c r="H40" i="29"/>
  <c r="I37" i="29"/>
  <c r="H37" i="29"/>
  <c r="H36" i="29"/>
  <c r="I35" i="29"/>
  <c r="H35" i="29"/>
  <c r="I34" i="29"/>
  <c r="H34" i="29"/>
  <c r="I32" i="29"/>
  <c r="H32" i="29"/>
  <c r="I31" i="29"/>
  <c r="H31" i="29"/>
  <c r="I30" i="29"/>
  <c r="H30" i="29"/>
  <c r="I29" i="29"/>
  <c r="H29" i="29"/>
  <c r="I28" i="29"/>
  <c r="H28" i="29"/>
  <c r="I26" i="29"/>
  <c r="H26" i="29"/>
  <c r="I23" i="29"/>
  <c r="H23" i="29"/>
  <c r="I22" i="29"/>
  <c r="H22" i="29"/>
  <c r="I21" i="29"/>
  <c r="H21" i="29"/>
  <c r="H19" i="29"/>
  <c r="I18" i="29"/>
  <c r="H18" i="29"/>
  <c r="I17" i="29"/>
  <c r="H17" i="29"/>
  <c r="I16" i="29"/>
  <c r="H16" i="29"/>
  <c r="I15" i="29"/>
  <c r="H15" i="29"/>
  <c r="I14" i="29"/>
  <c r="H14" i="29"/>
  <c r="I13" i="29"/>
  <c r="H13" i="29"/>
  <c r="I12" i="29"/>
  <c r="H12" i="29"/>
  <c r="H11" i="29"/>
  <c r="H10" i="29"/>
  <c r="I8" i="29"/>
  <c r="H8" i="29"/>
  <c r="H7" i="29"/>
  <c r="I6" i="29"/>
  <c r="H6" i="29"/>
  <c r="I3" i="29"/>
  <c r="H3" i="29"/>
  <c r="D1" i="29"/>
  <c r="O33" i="22" l="1"/>
  <c r="S8" i="22"/>
  <c r="S52" i="22"/>
  <c r="S34" i="22"/>
  <c r="H14" i="22"/>
  <c r="W8" i="22"/>
  <c r="W52" i="22"/>
  <c r="W17" i="22"/>
  <c r="G25" i="22"/>
  <c r="G39" i="22"/>
  <c r="I17" i="22"/>
  <c r="S25" i="22"/>
  <c r="S17" i="22"/>
  <c r="K8" i="22"/>
  <c r="K52" i="22"/>
  <c r="G24" i="22"/>
  <c r="I16" i="22"/>
  <c r="S24" i="22"/>
  <c r="S16" i="22"/>
  <c r="I8" i="22"/>
  <c r="I52" i="22"/>
  <c r="AA8" i="22"/>
  <c r="AA52" i="22"/>
  <c r="Q8" i="22"/>
  <c r="Q52" i="22"/>
  <c r="T22" i="22"/>
  <c r="U14" i="22"/>
  <c r="M8" i="22"/>
  <c r="M52" i="22"/>
  <c r="M24" i="22"/>
  <c r="I39" i="22"/>
  <c r="AA16" i="22"/>
  <c r="G17" i="22"/>
  <c r="M39" i="22"/>
  <c r="U8" i="22"/>
  <c r="U52" i="22"/>
  <c r="W25" i="22"/>
  <c r="V14" i="22"/>
  <c r="W14" i="22" s="1"/>
  <c r="G33" i="22"/>
  <c r="W39" i="22"/>
  <c r="M34" i="22"/>
  <c r="G16" i="22"/>
  <c r="S39" i="22"/>
  <c r="I25" i="22"/>
  <c r="W24" i="22"/>
  <c r="G8" i="22"/>
  <c r="G52" i="22"/>
  <c r="Q33" i="22"/>
  <c r="I33" i="22"/>
  <c r="S9" i="22"/>
  <c r="O8" i="22"/>
  <c r="O52" i="22"/>
  <c r="AA39" i="22"/>
  <c r="K25" i="22"/>
  <c r="G34" i="22"/>
  <c r="AA34" i="22"/>
  <c r="Q17" i="22"/>
  <c r="Y8" i="22"/>
  <c r="Y52" i="22"/>
  <c r="O34" i="22"/>
  <c r="I24" i="22"/>
  <c r="K39" i="22"/>
  <c r="J22" i="22"/>
  <c r="R14" i="22"/>
  <c r="S14" i="22" s="1"/>
  <c r="X22" i="22"/>
  <c r="F14" i="22"/>
  <c r="G14" i="22" s="1"/>
  <c r="P14" i="22"/>
  <c r="Q14" i="22" s="1"/>
  <c r="V22" i="22"/>
  <c r="L22" i="22"/>
  <c r="Z14" i="22"/>
  <c r="AA14" i="22" s="1"/>
  <c r="N22" i="22"/>
  <c r="D22" i="22"/>
  <c r="E14" i="22"/>
  <c r="J8" i="30"/>
  <c r="J23" i="30" s="1"/>
  <c r="J25" i="30" s="1"/>
  <c r="J31" i="22" l="1"/>
  <c r="K22" i="22"/>
  <c r="X31" i="22"/>
  <c r="Y22" i="22"/>
  <c r="T31" i="22"/>
  <c r="U22" i="22"/>
  <c r="V31" i="22"/>
  <c r="W22" i="22"/>
  <c r="D31" i="22"/>
  <c r="E22" i="22"/>
  <c r="H22" i="22"/>
  <c r="I14" i="22"/>
  <c r="N31" i="22"/>
  <c r="O22" i="22"/>
  <c r="L31" i="22"/>
  <c r="M22" i="22"/>
  <c r="R22" i="22"/>
  <c r="F22" i="22"/>
  <c r="Z22" i="22"/>
  <c r="P22" i="22"/>
  <c r="Q22" i="17"/>
  <c r="P22" i="17"/>
  <c r="O22" i="17"/>
  <c r="N22" i="17"/>
  <c r="M22" i="17"/>
  <c r="L22" i="17"/>
  <c r="K22" i="17"/>
  <c r="J22" i="17"/>
  <c r="I22" i="17"/>
  <c r="H22" i="17"/>
  <c r="G22" i="17"/>
  <c r="F22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V56" i="22" l="1"/>
  <c r="W31" i="22"/>
  <c r="H31" i="22"/>
  <c r="I22" i="22"/>
  <c r="P31" i="22"/>
  <c r="Q22" i="22"/>
  <c r="N56" i="22"/>
  <c r="O31" i="22"/>
  <c r="N32" i="22" s="1"/>
  <c r="F31" i="22"/>
  <c r="G22" i="22"/>
  <c r="L56" i="22"/>
  <c r="M31" i="22"/>
  <c r="Z31" i="22"/>
  <c r="AA22" i="22"/>
  <c r="U31" i="22"/>
  <c r="T56" i="22"/>
  <c r="X56" i="22"/>
  <c r="Y31" i="22"/>
  <c r="R31" i="22"/>
  <c r="S22" i="22"/>
  <c r="D56" i="22"/>
  <c r="E31" i="22"/>
  <c r="K31" i="22"/>
  <c r="J56" i="22"/>
  <c r="L23" i="17"/>
  <c r="L41" i="17" s="1"/>
  <c r="M23" i="17"/>
  <c r="M41" i="17" s="1"/>
  <c r="F23" i="17"/>
  <c r="F41" i="17" s="1"/>
  <c r="F45" i="17" s="1"/>
  <c r="N23" i="17"/>
  <c r="N41" i="17" s="1"/>
  <c r="G23" i="17"/>
  <c r="G41" i="17" s="1"/>
  <c r="O23" i="17"/>
  <c r="O41" i="17" s="1"/>
  <c r="P23" i="17"/>
  <c r="P41" i="17" s="1"/>
  <c r="I23" i="17"/>
  <c r="I41" i="17" s="1"/>
  <c r="Q23" i="17"/>
  <c r="Q41" i="17" s="1"/>
  <c r="J23" i="17"/>
  <c r="J41" i="17" s="1"/>
  <c r="N58" i="22" l="1"/>
  <c r="N78" i="22"/>
  <c r="N97" i="22" s="1"/>
  <c r="D58" i="22"/>
  <c r="E56" i="22"/>
  <c r="D78" i="22"/>
  <c r="D97" i="22" s="1"/>
  <c r="Z56" i="22"/>
  <c r="AA31" i="22"/>
  <c r="P56" i="22"/>
  <c r="Q31" i="22"/>
  <c r="L78" i="22"/>
  <c r="L97" i="22" s="1"/>
  <c r="L58" i="22"/>
  <c r="J58" i="22"/>
  <c r="J78" i="22"/>
  <c r="J97" i="22" s="1"/>
  <c r="T78" i="22"/>
  <c r="T97" i="22" s="1"/>
  <c r="T58" i="22"/>
  <c r="R56" i="22"/>
  <c r="S31" i="22"/>
  <c r="I31" i="22"/>
  <c r="H56" i="22"/>
  <c r="X58" i="22"/>
  <c r="X78" i="22"/>
  <c r="X97" i="22" s="1"/>
  <c r="F56" i="22"/>
  <c r="G31" i="22"/>
  <c r="V78" i="22"/>
  <c r="V97" i="22" s="1"/>
  <c r="V58" i="22"/>
  <c r="K23" i="17"/>
  <c r="K41" i="17" s="1"/>
  <c r="H23" i="17"/>
  <c r="H41" i="17" s="1"/>
  <c r="G45" i="17"/>
  <c r="P58" i="22" l="1"/>
  <c r="P78" i="22"/>
  <c r="P97" i="22" s="1"/>
  <c r="R58" i="22"/>
  <c r="R78" i="22"/>
  <c r="R97" i="22" s="1"/>
  <c r="F58" i="22"/>
  <c r="F78" i="22"/>
  <c r="F97" i="22" s="1"/>
  <c r="Z78" i="22"/>
  <c r="Z97" i="22" s="1"/>
  <c r="Z58" i="22"/>
  <c r="H58" i="22"/>
  <c r="H78" i="22"/>
  <c r="H97" i="22" s="1"/>
  <c r="H45" i="17"/>
  <c r="I45" i="17" s="1"/>
  <c r="E7" i="24"/>
  <c r="F20" i="18"/>
  <c r="F19" i="18"/>
  <c r="F20" i="20"/>
  <c r="F19" i="20"/>
  <c r="F17" i="20"/>
  <c r="F16" i="20"/>
  <c r="F20" i="19"/>
  <c r="F19" i="19"/>
  <c r="F16" i="19"/>
  <c r="F17" i="19"/>
  <c r="E29" i="24"/>
  <c r="E28" i="24"/>
  <c r="E27" i="24"/>
  <c r="E26" i="24"/>
  <c r="E25" i="24"/>
  <c r="E24" i="24"/>
  <c r="E23" i="24"/>
  <c r="E22" i="24"/>
  <c r="E21" i="24"/>
  <c r="E20" i="24"/>
  <c r="E16" i="24"/>
  <c r="E15" i="24"/>
  <c r="E14" i="24"/>
  <c r="E13" i="24"/>
  <c r="E12" i="24"/>
  <c r="E11" i="24"/>
  <c r="E10" i="24"/>
  <c r="E9" i="24"/>
  <c r="E8" i="24"/>
  <c r="H9" i="19"/>
  <c r="I9" i="19"/>
  <c r="H10" i="19"/>
  <c r="I10" i="19"/>
  <c r="H11" i="19"/>
  <c r="I11" i="19"/>
  <c r="H12" i="19"/>
  <c r="I12" i="19"/>
  <c r="H13" i="19"/>
  <c r="I13" i="19"/>
  <c r="H14" i="19"/>
  <c r="I14" i="19"/>
  <c r="H15" i="19"/>
  <c r="I15" i="19"/>
  <c r="H16" i="19"/>
  <c r="I16" i="19"/>
  <c r="H17" i="19"/>
  <c r="I17" i="19"/>
  <c r="H18" i="19"/>
  <c r="I18" i="19"/>
  <c r="H19" i="19"/>
  <c r="I19" i="19"/>
  <c r="H20" i="19"/>
  <c r="I20" i="19"/>
  <c r="H21" i="19"/>
  <c r="I21" i="19"/>
  <c r="I8" i="19"/>
  <c r="H8" i="19"/>
  <c r="H20" i="20"/>
  <c r="I20" i="20"/>
  <c r="H21" i="20"/>
  <c r="I21" i="20"/>
  <c r="H22" i="20"/>
  <c r="I22" i="20"/>
  <c r="H23" i="20"/>
  <c r="I23" i="20"/>
  <c r="H9" i="20"/>
  <c r="I9" i="20"/>
  <c r="H10" i="20"/>
  <c r="I10" i="20"/>
  <c r="H11" i="20"/>
  <c r="I11" i="20"/>
  <c r="H12" i="20"/>
  <c r="I12" i="20"/>
  <c r="H13" i="20"/>
  <c r="I13" i="20"/>
  <c r="H14" i="20"/>
  <c r="I14" i="20"/>
  <c r="H15" i="20"/>
  <c r="I15" i="20"/>
  <c r="H16" i="20"/>
  <c r="I16" i="20"/>
  <c r="H17" i="20"/>
  <c r="I17" i="20"/>
  <c r="H18" i="20"/>
  <c r="I18" i="20"/>
  <c r="H19" i="20"/>
  <c r="I19" i="20"/>
  <c r="I8" i="20"/>
  <c r="H8" i="20"/>
  <c r="H9" i="18"/>
  <c r="I9" i="18"/>
  <c r="H10" i="18"/>
  <c r="I10" i="18"/>
  <c r="H11" i="18"/>
  <c r="I11" i="18"/>
  <c r="H12" i="18"/>
  <c r="I12" i="18"/>
  <c r="H13" i="18"/>
  <c r="I13" i="18"/>
  <c r="H14" i="18"/>
  <c r="I14" i="18"/>
  <c r="H15" i="18"/>
  <c r="I15" i="18"/>
  <c r="H16" i="18"/>
  <c r="I16" i="18"/>
  <c r="H17" i="18"/>
  <c r="I17" i="18"/>
  <c r="H18" i="18"/>
  <c r="I18" i="18"/>
  <c r="H19" i="18"/>
  <c r="I19" i="18"/>
  <c r="H20" i="18"/>
  <c r="I20" i="18"/>
  <c r="H21" i="18"/>
  <c r="I21" i="18"/>
  <c r="H22" i="18"/>
  <c r="I22" i="18"/>
  <c r="H23" i="18"/>
  <c r="I23" i="18"/>
  <c r="I8" i="18"/>
  <c r="H8" i="18"/>
  <c r="C6" i="23"/>
  <c r="B6" i="34" s="1"/>
  <c r="E6" i="34" s="1"/>
  <c r="F120" i="34" l="1"/>
  <c r="F58" i="34"/>
  <c r="F26" i="34"/>
  <c r="F18" i="34"/>
  <c r="F115" i="34"/>
  <c r="F101" i="34"/>
  <c r="F33" i="34"/>
  <c r="F86" i="34"/>
  <c r="F113" i="34"/>
  <c r="F43" i="34"/>
  <c r="F116" i="34"/>
  <c r="F64" i="34"/>
  <c r="F57" i="34"/>
  <c r="F91" i="34"/>
  <c r="F14" i="34"/>
  <c r="F67" i="34"/>
  <c r="F36" i="34"/>
  <c r="F76" i="34"/>
  <c r="F56" i="34"/>
  <c r="F90" i="34"/>
  <c r="F66" i="34"/>
  <c r="F44" i="34"/>
  <c r="F42" i="34"/>
  <c r="F35" i="34"/>
  <c r="F51" i="34"/>
  <c r="F62" i="34"/>
  <c r="F65" i="34"/>
  <c r="F100" i="34"/>
  <c r="F32" i="34"/>
  <c r="F23" i="34"/>
  <c r="F15" i="34"/>
  <c r="F63" i="34"/>
  <c r="F75" i="34"/>
  <c r="F114" i="34"/>
  <c r="F45" i="34"/>
  <c r="F84" i="34"/>
  <c r="F87" i="34"/>
  <c r="F72" i="34"/>
  <c r="F98" i="34"/>
  <c r="F69" i="34"/>
  <c r="F31" i="34"/>
  <c r="F22" i="34"/>
  <c r="F55" i="34"/>
  <c r="F104" i="34"/>
  <c r="F46" i="34"/>
  <c r="F78" i="34"/>
  <c r="F27" i="34"/>
  <c r="F19" i="34"/>
  <c r="F111" i="34"/>
  <c r="F122" i="34"/>
  <c r="F108" i="34"/>
  <c r="F89" i="34"/>
  <c r="F73" i="34"/>
  <c r="F125" i="34"/>
  <c r="F97" i="34"/>
  <c r="F50" i="34"/>
  <c r="F61" i="34"/>
  <c r="F28" i="34"/>
  <c r="F119" i="34"/>
  <c r="F85" i="34"/>
  <c r="F70" i="34"/>
  <c r="F92" i="34"/>
  <c r="F17" i="34"/>
  <c r="F49" i="34"/>
  <c r="F118" i="34"/>
  <c r="F52" i="34"/>
  <c r="F20" i="34"/>
  <c r="F48" i="34"/>
  <c r="F103" i="34"/>
  <c r="F25" i="34"/>
  <c r="F40" i="34"/>
  <c r="F124" i="34"/>
  <c r="F24" i="34"/>
  <c r="F81" i="34"/>
  <c r="F79" i="34"/>
  <c r="F13" i="34"/>
  <c r="F109" i="34"/>
  <c r="F77" i="34"/>
  <c r="F53" i="34"/>
  <c r="F83" i="34"/>
  <c r="F16" i="34"/>
  <c r="F41" i="34"/>
  <c r="F71" i="34"/>
  <c r="F47" i="34"/>
  <c r="F68" i="34"/>
  <c r="F94" i="34"/>
  <c r="F38" i="34"/>
  <c r="F21" i="34"/>
  <c r="F82" i="34"/>
  <c r="F37" i="34"/>
  <c r="F60" i="34"/>
  <c r="F121" i="34"/>
  <c r="F74" i="34"/>
  <c r="F107" i="34"/>
  <c r="F34" i="34"/>
  <c r="F106" i="34"/>
  <c r="F80" i="34"/>
  <c r="F93" i="34"/>
  <c r="F95" i="34"/>
  <c r="F110" i="34"/>
  <c r="F96" i="34"/>
  <c r="F59" i="34"/>
  <c r="F30" i="34"/>
  <c r="E6" i="24"/>
  <c r="I7" i="18"/>
  <c r="I7" i="20"/>
  <c r="J45" i="17"/>
  <c r="E17" i="24"/>
  <c r="E30" i="20"/>
  <c r="F30" i="20" s="1"/>
  <c r="E29" i="20"/>
  <c r="F29" i="20" s="1"/>
  <c r="E28" i="20"/>
  <c r="F28" i="20" s="1"/>
  <c r="E27" i="20"/>
  <c r="F27" i="20" s="1"/>
  <c r="E26" i="20"/>
  <c r="F26" i="20" s="1"/>
  <c r="E25" i="20"/>
  <c r="F25" i="20" s="1"/>
  <c r="E24" i="20"/>
  <c r="F24" i="20" s="1"/>
  <c r="E23" i="20"/>
  <c r="F23" i="20" s="1"/>
  <c r="E22" i="20"/>
  <c r="F22" i="20" s="1"/>
  <c r="E21" i="20"/>
  <c r="F21" i="20" s="1"/>
  <c r="E15" i="20"/>
  <c r="F15" i="20" s="1"/>
  <c r="E14" i="20"/>
  <c r="F14" i="20" s="1"/>
  <c r="E13" i="20"/>
  <c r="F13" i="20" s="1"/>
  <c r="E12" i="20"/>
  <c r="F12" i="20" s="1"/>
  <c r="E11" i="20"/>
  <c r="F11" i="20" s="1"/>
  <c r="E10" i="20"/>
  <c r="F10" i="20" s="1"/>
  <c r="E9" i="20"/>
  <c r="F9" i="20" s="1"/>
  <c r="E8" i="20"/>
  <c r="F8" i="20" s="1"/>
  <c r="E28" i="19"/>
  <c r="F28" i="19" s="1"/>
  <c r="I7" i="19"/>
  <c r="E22" i="19"/>
  <c r="F22" i="19" s="1"/>
  <c r="E30" i="18"/>
  <c r="F30" i="18" s="1"/>
  <c r="E29" i="18"/>
  <c r="F29" i="18" s="1"/>
  <c r="E28" i="18"/>
  <c r="F28" i="18" s="1"/>
  <c r="E27" i="18"/>
  <c r="F27" i="18" s="1"/>
  <c r="E26" i="18"/>
  <c r="F26" i="18" s="1"/>
  <c r="E25" i="18"/>
  <c r="F25" i="18" s="1"/>
  <c r="I27" i="18"/>
  <c r="I29" i="18" s="1"/>
  <c r="E24" i="18"/>
  <c r="F24" i="18" s="1"/>
  <c r="E23" i="18"/>
  <c r="F23" i="18" s="1"/>
  <c r="E22" i="18"/>
  <c r="F22" i="18" s="1"/>
  <c r="E21" i="18"/>
  <c r="F21" i="18" s="1"/>
  <c r="E17" i="18"/>
  <c r="F17" i="18" s="1"/>
  <c r="E16" i="18"/>
  <c r="F16" i="18" s="1"/>
  <c r="E15" i="18"/>
  <c r="F15" i="18" s="1"/>
  <c r="E14" i="18"/>
  <c r="F14" i="18" s="1"/>
  <c r="E13" i="18"/>
  <c r="F13" i="18" s="1"/>
  <c r="E12" i="18"/>
  <c r="F12" i="18" s="1"/>
  <c r="E11" i="18"/>
  <c r="F11" i="18" s="1"/>
  <c r="E10" i="18"/>
  <c r="F10" i="18" s="1"/>
  <c r="E9" i="18"/>
  <c r="F9" i="18" s="1"/>
  <c r="E8" i="18"/>
  <c r="F8" i="18" s="1"/>
  <c r="G96" i="34" l="1"/>
  <c r="M96" i="34"/>
  <c r="N96" i="34" s="1"/>
  <c r="G80" i="34"/>
  <c r="M80" i="34"/>
  <c r="N80" i="34" s="1"/>
  <c r="M74" i="34"/>
  <c r="N74" i="34" s="1"/>
  <c r="G74" i="34"/>
  <c r="M82" i="34"/>
  <c r="N82" i="34" s="1"/>
  <c r="G82" i="34"/>
  <c r="G68" i="34"/>
  <c r="M68" i="34"/>
  <c r="N68" i="34" s="1"/>
  <c r="G16" i="34"/>
  <c r="M16" i="34"/>
  <c r="N16" i="34" s="1"/>
  <c r="G109" i="34"/>
  <c r="M109" i="34"/>
  <c r="N109" i="34" s="1"/>
  <c r="G24" i="34"/>
  <c r="M24" i="34"/>
  <c r="N24" i="34" s="1"/>
  <c r="M103" i="34"/>
  <c r="N103" i="34" s="1"/>
  <c r="G103" i="34"/>
  <c r="M118" i="34"/>
  <c r="N118" i="34" s="1"/>
  <c r="G118" i="34"/>
  <c r="M70" i="34"/>
  <c r="N70" i="34" s="1"/>
  <c r="G70" i="34"/>
  <c r="G61" i="34"/>
  <c r="M61" i="34"/>
  <c r="N61" i="34" s="1"/>
  <c r="G73" i="34"/>
  <c r="M73" i="34"/>
  <c r="N73" i="34" s="1"/>
  <c r="G111" i="34"/>
  <c r="M111" i="34"/>
  <c r="N111" i="34" s="1"/>
  <c r="G46" i="34"/>
  <c r="M46" i="34"/>
  <c r="N46" i="34" s="1"/>
  <c r="G31" i="34"/>
  <c r="M31" i="34"/>
  <c r="N31" i="34" s="1"/>
  <c r="G87" i="34"/>
  <c r="M87" i="34"/>
  <c r="N87" i="34" s="1"/>
  <c r="G75" i="34"/>
  <c r="M75" i="34"/>
  <c r="N75" i="34" s="1"/>
  <c r="M32" i="34"/>
  <c r="N32" i="34" s="1"/>
  <c r="G32" i="34"/>
  <c r="G51" i="34"/>
  <c r="M51" i="34"/>
  <c r="N51" i="34" s="1"/>
  <c r="M66" i="34"/>
  <c r="N66" i="34" s="1"/>
  <c r="G66" i="34"/>
  <c r="M36" i="34"/>
  <c r="N36" i="34" s="1"/>
  <c r="G36" i="34"/>
  <c r="G57" i="34"/>
  <c r="M57" i="34"/>
  <c r="N57" i="34" s="1"/>
  <c r="M113" i="34"/>
  <c r="N113" i="34" s="1"/>
  <c r="G113" i="34"/>
  <c r="M115" i="34"/>
  <c r="N115" i="34" s="1"/>
  <c r="G115" i="34"/>
  <c r="M120" i="34"/>
  <c r="N120" i="34" s="1"/>
  <c r="G120" i="34"/>
  <c r="M110" i="34"/>
  <c r="N110" i="34" s="1"/>
  <c r="G110" i="34"/>
  <c r="M106" i="34"/>
  <c r="N106" i="34" s="1"/>
  <c r="G106" i="34"/>
  <c r="G121" i="34"/>
  <c r="M121" i="34"/>
  <c r="N121" i="34" s="1"/>
  <c r="M21" i="34"/>
  <c r="N21" i="34" s="1"/>
  <c r="G21" i="34"/>
  <c r="M47" i="34"/>
  <c r="N47" i="34" s="1"/>
  <c r="G47" i="34"/>
  <c r="G83" i="34"/>
  <c r="M83" i="34"/>
  <c r="N83" i="34" s="1"/>
  <c r="M13" i="34"/>
  <c r="N13" i="34" s="1"/>
  <c r="G13" i="34"/>
  <c r="G124" i="34"/>
  <c r="M124" i="34"/>
  <c r="N124" i="34" s="1"/>
  <c r="G48" i="34"/>
  <c r="M48" i="34"/>
  <c r="N48" i="34" s="1"/>
  <c r="M49" i="34"/>
  <c r="N49" i="34" s="1"/>
  <c r="G49" i="34"/>
  <c r="G85" i="34"/>
  <c r="M85" i="34"/>
  <c r="N85" i="34" s="1"/>
  <c r="G50" i="34"/>
  <c r="M50" i="34"/>
  <c r="N50" i="34" s="1"/>
  <c r="G89" i="34"/>
  <c r="M89" i="34"/>
  <c r="N89" i="34" s="1"/>
  <c r="M19" i="34"/>
  <c r="N19" i="34" s="1"/>
  <c r="G19" i="34"/>
  <c r="G104" i="34"/>
  <c r="M104" i="34"/>
  <c r="N104" i="34" s="1"/>
  <c r="G69" i="34"/>
  <c r="M69" i="34"/>
  <c r="N69" i="34" s="1"/>
  <c r="M84" i="34"/>
  <c r="N84" i="34" s="1"/>
  <c r="G84" i="34"/>
  <c r="G63" i="34"/>
  <c r="M63" i="34"/>
  <c r="N63" i="34" s="1"/>
  <c r="M100" i="34"/>
  <c r="N100" i="34" s="1"/>
  <c r="G100" i="34"/>
  <c r="G35" i="34"/>
  <c r="M35" i="34"/>
  <c r="N35" i="34" s="1"/>
  <c r="G90" i="34"/>
  <c r="M90" i="34"/>
  <c r="N90" i="34" s="1"/>
  <c r="G67" i="34"/>
  <c r="M67" i="34"/>
  <c r="N67" i="34" s="1"/>
  <c r="M64" i="34"/>
  <c r="N64" i="34" s="1"/>
  <c r="G64" i="34"/>
  <c r="M86" i="34"/>
  <c r="N86" i="34" s="1"/>
  <c r="G86" i="34"/>
  <c r="G18" i="34"/>
  <c r="M18" i="34"/>
  <c r="N18" i="34" s="1"/>
  <c r="M30" i="34"/>
  <c r="N30" i="34" s="1"/>
  <c r="G30" i="34"/>
  <c r="M95" i="34"/>
  <c r="N95" i="34" s="1"/>
  <c r="G95" i="34"/>
  <c r="G34" i="34"/>
  <c r="M34" i="34"/>
  <c r="N34" i="34" s="1"/>
  <c r="G60" i="34"/>
  <c r="M60" i="34"/>
  <c r="N60" i="34" s="1"/>
  <c r="M38" i="34"/>
  <c r="N38" i="34" s="1"/>
  <c r="G38" i="34"/>
  <c r="G71" i="34"/>
  <c r="M71" i="34"/>
  <c r="N71" i="34" s="1"/>
  <c r="M53" i="34"/>
  <c r="N53" i="34" s="1"/>
  <c r="G53" i="34"/>
  <c r="G79" i="34"/>
  <c r="M79" i="34"/>
  <c r="N79" i="34" s="1"/>
  <c r="G40" i="34"/>
  <c r="M40" i="34"/>
  <c r="N40" i="34" s="1"/>
  <c r="G20" i="34"/>
  <c r="M20" i="34"/>
  <c r="N20" i="34" s="1"/>
  <c r="G17" i="34"/>
  <c r="M17" i="34"/>
  <c r="N17" i="34" s="1"/>
  <c r="G119" i="34"/>
  <c r="M119" i="34"/>
  <c r="N119" i="34" s="1"/>
  <c r="G97" i="34"/>
  <c r="M97" i="34"/>
  <c r="N97" i="34" s="1"/>
  <c r="G108" i="34"/>
  <c r="M108" i="34"/>
  <c r="N108" i="34" s="1"/>
  <c r="M27" i="34"/>
  <c r="N27" i="34" s="1"/>
  <c r="G27" i="34"/>
  <c r="G55" i="34"/>
  <c r="M55" i="34"/>
  <c r="N55" i="34" s="1"/>
  <c r="G98" i="34"/>
  <c r="M98" i="34"/>
  <c r="N98" i="34" s="1"/>
  <c r="M45" i="34"/>
  <c r="N45" i="34" s="1"/>
  <c r="G45" i="34"/>
  <c r="M15" i="34"/>
  <c r="N15" i="34" s="1"/>
  <c r="G15" i="34"/>
  <c r="G65" i="34"/>
  <c r="M65" i="34"/>
  <c r="N65" i="34" s="1"/>
  <c r="G42" i="34"/>
  <c r="M42" i="34"/>
  <c r="N42" i="34" s="1"/>
  <c r="M56" i="34"/>
  <c r="N56" i="34" s="1"/>
  <c r="G56" i="34"/>
  <c r="G14" i="34"/>
  <c r="M14" i="34"/>
  <c r="N14" i="34" s="1"/>
  <c r="M116" i="34"/>
  <c r="N116" i="34" s="1"/>
  <c r="G116" i="34"/>
  <c r="G33" i="34"/>
  <c r="M33" i="34"/>
  <c r="N33" i="34" s="1"/>
  <c r="G26" i="34"/>
  <c r="M26" i="34"/>
  <c r="N26" i="34" s="1"/>
  <c r="M59" i="34"/>
  <c r="N59" i="34" s="1"/>
  <c r="G59" i="34"/>
  <c r="M93" i="34"/>
  <c r="N93" i="34" s="1"/>
  <c r="G93" i="34"/>
  <c r="M107" i="34"/>
  <c r="N107" i="34" s="1"/>
  <c r="G107" i="34"/>
  <c r="G37" i="34"/>
  <c r="M37" i="34"/>
  <c r="N37" i="34" s="1"/>
  <c r="G94" i="34"/>
  <c r="M94" i="34"/>
  <c r="N94" i="34" s="1"/>
  <c r="M41" i="34"/>
  <c r="N41" i="34" s="1"/>
  <c r="G41" i="34"/>
  <c r="G77" i="34"/>
  <c r="M77" i="34"/>
  <c r="N77" i="34" s="1"/>
  <c r="G81" i="34"/>
  <c r="M81" i="34"/>
  <c r="N81" i="34" s="1"/>
  <c r="G25" i="34"/>
  <c r="M25" i="34"/>
  <c r="N25" i="34" s="1"/>
  <c r="G52" i="34"/>
  <c r="M52" i="34"/>
  <c r="N52" i="34" s="1"/>
  <c r="G92" i="34"/>
  <c r="M92" i="34"/>
  <c r="N92" i="34" s="1"/>
  <c r="G28" i="34"/>
  <c r="M28" i="34"/>
  <c r="N28" i="34" s="1"/>
  <c r="M125" i="34"/>
  <c r="N125" i="34" s="1"/>
  <c r="G125" i="34"/>
  <c r="G122" i="34"/>
  <c r="M122" i="34"/>
  <c r="N122" i="34" s="1"/>
  <c r="M78" i="34"/>
  <c r="N78" i="34" s="1"/>
  <c r="G78" i="34"/>
  <c r="G22" i="34"/>
  <c r="M22" i="34"/>
  <c r="N22" i="34" s="1"/>
  <c r="M72" i="34"/>
  <c r="N72" i="34" s="1"/>
  <c r="G72" i="34"/>
  <c r="G114" i="34"/>
  <c r="M114" i="34"/>
  <c r="N114" i="34" s="1"/>
  <c r="M23" i="34"/>
  <c r="N23" i="34" s="1"/>
  <c r="G23" i="34"/>
  <c r="M62" i="34"/>
  <c r="N62" i="34" s="1"/>
  <c r="G62" i="34"/>
  <c r="G44" i="34"/>
  <c r="M44" i="34"/>
  <c r="N44" i="34" s="1"/>
  <c r="G76" i="34"/>
  <c r="M76" i="34"/>
  <c r="N76" i="34" s="1"/>
  <c r="M91" i="34"/>
  <c r="N91" i="34" s="1"/>
  <c r="G91" i="34"/>
  <c r="G43" i="34"/>
  <c r="M43" i="34"/>
  <c r="N43" i="34" s="1"/>
  <c r="G101" i="34"/>
  <c r="M101" i="34"/>
  <c r="N101" i="34" s="1"/>
  <c r="M58" i="34"/>
  <c r="N58" i="34" s="1"/>
  <c r="G58" i="34"/>
  <c r="I37" i="20"/>
  <c r="I28" i="19"/>
  <c r="I40" i="18"/>
  <c r="F7" i="18"/>
  <c r="F18" i="18"/>
  <c r="F18" i="20"/>
  <c r="F7" i="20"/>
  <c r="K45" i="17"/>
  <c r="E18" i="20"/>
  <c r="E7" i="20"/>
  <c r="I27" i="20"/>
  <c r="E7" i="18"/>
  <c r="E18" i="18"/>
  <c r="E12" i="19"/>
  <c r="F12" i="19" s="1"/>
  <c r="E11" i="19"/>
  <c r="F11" i="19" s="1"/>
  <c r="E23" i="19"/>
  <c r="F23" i="19" s="1"/>
  <c r="E24" i="19"/>
  <c r="F24" i="19" s="1"/>
  <c r="E13" i="19"/>
  <c r="F13" i="19" s="1"/>
  <c r="E29" i="19"/>
  <c r="F29" i="19" s="1"/>
  <c r="E14" i="19"/>
  <c r="F14" i="19" s="1"/>
  <c r="E25" i="19"/>
  <c r="F25" i="19" s="1"/>
  <c r="E15" i="19"/>
  <c r="F15" i="19" s="1"/>
  <c r="E30" i="19"/>
  <c r="F30" i="19" s="1"/>
  <c r="E8" i="19"/>
  <c r="F8" i="19" s="1"/>
  <c r="E26" i="19"/>
  <c r="F26" i="19" s="1"/>
  <c r="E9" i="19"/>
  <c r="F9" i="19" s="1"/>
  <c r="E21" i="19"/>
  <c r="F21" i="19" s="1"/>
  <c r="E27" i="19"/>
  <c r="F27" i="19" s="1"/>
  <c r="E10" i="19"/>
  <c r="F10" i="19" s="1"/>
  <c r="I31" i="18"/>
  <c r="I35" i="18" s="1"/>
  <c r="I45" i="18"/>
  <c r="I44" i="18" l="1"/>
  <c r="I47" i="18" s="1"/>
  <c r="I48" i="18" s="1"/>
  <c r="I43" i="18"/>
  <c r="E33" i="20"/>
  <c r="I41" i="18"/>
  <c r="C36" i="20"/>
  <c r="I32" i="20" s="1"/>
  <c r="I36" i="20" s="1"/>
  <c r="F18" i="19"/>
  <c r="F7" i="19"/>
  <c r="C33" i="20"/>
  <c r="I29" i="20"/>
  <c r="L45" i="17"/>
  <c r="E33" i="18"/>
  <c r="C33" i="18" s="1"/>
  <c r="E34" i="18" s="1"/>
  <c r="E7" i="19"/>
  <c r="E18" i="19"/>
  <c r="I37" i="18"/>
  <c r="E34" i="20" l="1"/>
  <c r="M45" i="17"/>
  <c r="E33" i="19"/>
  <c r="C33" i="19" s="1"/>
  <c r="I23" i="19" s="1"/>
  <c r="I35" i="20" l="1"/>
  <c r="I39" i="20" s="1"/>
  <c r="I40" i="20" s="1"/>
  <c r="I33" i="20"/>
  <c r="I27" i="19"/>
  <c r="I26" i="19"/>
  <c r="N45" i="17"/>
  <c r="I24" i="19"/>
  <c r="E34" i="19"/>
  <c r="I30" i="19" l="1"/>
  <c r="I31" i="19" s="1"/>
  <c r="O45" i="17"/>
  <c r="P45" i="17" s="1"/>
  <c r="G25" i="1"/>
  <c r="G26" i="1"/>
  <c r="G27" i="1"/>
  <c r="G28" i="1"/>
  <c r="G29" i="1"/>
  <c r="G30" i="1"/>
  <c r="G31" i="1"/>
  <c r="G32" i="1"/>
  <c r="G33" i="1"/>
  <c r="G34" i="1"/>
  <c r="G35" i="1"/>
  <c r="G36" i="1"/>
  <c r="R16" i="1" l="1"/>
  <c r="R15" i="1"/>
  <c r="R17" i="1" s="1"/>
  <c r="R13" i="1"/>
  <c r="R12" i="1"/>
  <c r="R10" i="1"/>
  <c r="R9" i="1"/>
  <c r="R11" i="1" s="1"/>
  <c r="R14" i="1" l="1"/>
  <c r="Q45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9" authorId="0" shapeId="0" xr:uid="{5FA514C6-0A42-3148-AE4C-EC27F3C96808}">
      <text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>Para realizar o cálculo do salário de funcionários é o valor pago ao funcionário acrecidos de 70%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9" authorId="0" shapeId="0" xr:uid="{6B74CC7E-360E-5243-B70B-9FF15188E957}">
      <text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>Para realizar o cálculo do salário de funcionários é o valor pago ao funcionário acrecidos de 70%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Paulo Henrique Alves Da Silva</author>
  </authors>
  <commentList>
    <comment ref="I9" authorId="0" shapeId="0" xr:uid="{E651A351-2C8A-894E-A60D-87EED87BBE21}">
      <text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>Para realizar o cálculo do salário de funcionários é o valor pago ao funcionário acrecidos de 70%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I27" authorId="1" shapeId="0" xr:uid="{85B509DA-BFE5-0640-A2B9-570FDD92A87E}">
      <text>
        <r>
          <rPr>
            <b/>
            <sz val="9"/>
            <color rgb="FF000000"/>
            <rFont val="Segoe UI"/>
            <family val="2"/>
            <charset val="1"/>
          </rPr>
          <t xml:space="preserve">REPRESENTA A QUANTIDADE DE HORAS DE PRODUÇÃO EM RELAÇÃO DESPESA FIXA
</t>
        </r>
        <r>
          <rPr>
            <b/>
            <sz val="9"/>
            <color rgb="FF000000"/>
            <rFont val="Segoe UI"/>
            <family val="2"/>
            <charset val="1"/>
          </rPr>
          <t xml:space="preserve">
</t>
        </r>
        <r>
          <rPr>
            <b/>
            <sz val="9"/>
            <color rgb="FF000000"/>
            <rFont val="Segoe UI"/>
            <family val="2"/>
            <charset val="1"/>
          </rPr>
          <t xml:space="preserve">8 horas, 5 dias e 4 semanas
</t>
        </r>
        <r>
          <rPr>
            <b/>
            <sz val="9"/>
            <color rgb="FF000000"/>
            <rFont val="Segoe UI"/>
            <family val="2"/>
            <charset val="1"/>
          </rPr>
          <t>(representa 160 horas)</t>
        </r>
      </text>
    </comment>
    <comment ref="I33" authorId="1" shapeId="0" xr:uid="{0410BAB8-F763-1C47-B879-A42032845804}">
      <text>
        <r>
          <rPr>
            <b/>
            <sz val="9"/>
            <color rgb="FF000000"/>
            <rFont val="Segoe UI"/>
            <family val="2"/>
            <charset val="1"/>
          </rPr>
          <t xml:space="preserve">DADO IMPORTANTE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8" authorId="0" shapeId="0" xr:uid="{5F837E52-38D3-3B4A-A808-A296D3607B26}">
      <text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b/>
            <sz val="10"/>
            <color rgb="FF000000"/>
            <rFont val="Tahoma"/>
            <family val="2"/>
          </rPr>
          <t>Para realizar o cálculo do salário de funcionários é o valor pago ao funcionário acrecidos de 70%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<sst xmlns="http://schemas.openxmlformats.org/spreadsheetml/2006/main" count="3421" uniqueCount="815">
  <si>
    <t>Item</t>
  </si>
  <si>
    <t>Ação</t>
  </si>
  <si>
    <t>Responsável</t>
  </si>
  <si>
    <t>Prazo</t>
  </si>
  <si>
    <t>Objetivo</t>
  </si>
  <si>
    <t>Status</t>
  </si>
  <si>
    <t>Rótulos de Linha</t>
  </si>
  <si>
    <t>Total Geral</t>
  </si>
  <si>
    <t>Rótulos de Coluna</t>
  </si>
  <si>
    <t>Contagem de Item</t>
  </si>
  <si>
    <t>Aguardando</t>
  </si>
  <si>
    <t>PLANO DE AÇÃO</t>
  </si>
  <si>
    <t>Financeiro</t>
  </si>
  <si>
    <t>Comercial</t>
  </si>
  <si>
    <t>Operacional</t>
  </si>
  <si>
    <t>Recursos Humanos</t>
  </si>
  <si>
    <t>1. Direção</t>
  </si>
  <si>
    <t>5. Meta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</si>
  <si>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</si>
  <si>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</si>
  <si>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</si>
  <si>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</si>
  <si>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</si>
  <si>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</si>
  <si>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</si>
  <si>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</si>
  <si>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</si>
  <si>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</si>
  <si>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</si>
  <si>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</si>
  <si>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Projetada</t>
  </si>
  <si>
    <t>Realizada</t>
  </si>
  <si>
    <t>%</t>
  </si>
  <si>
    <t>1. Meta</t>
  </si>
  <si>
    <t>3. Iniciativas</t>
  </si>
  <si>
    <t>Iniciativa</t>
  </si>
  <si>
    <t>Iniciativa 3</t>
  </si>
  <si>
    <t>Iniciativa 4</t>
  </si>
  <si>
    <t>Iniciativa 1</t>
  </si>
  <si>
    <t>Iniciativa 2</t>
  </si>
  <si>
    <t>(vazio)</t>
  </si>
  <si>
    <t>Marketing</t>
  </si>
  <si>
    <t>INDICADORES FINANCEIROS</t>
  </si>
  <si>
    <t>INDICADORES COMERCIAIS</t>
  </si>
  <si>
    <t>COMPROMISSO FIXO MENSAL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</si>
  <si>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</si>
  <si>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</si>
  <si>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</si>
  <si>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</si>
  <si>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</si>
  <si>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</si>
  <si>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</si>
  <si>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</si>
  <si>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</si>
  <si>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</si>
  <si>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</si>
  <si>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</si>
  <si>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RECEITAS</t>
  </si>
  <si>
    <t>RECEBIVEIS MENSAL</t>
  </si>
  <si>
    <t>PLANEJADO</t>
  </si>
  <si>
    <t>RESULTADO RECEITAS - DESPESAS</t>
  </si>
  <si>
    <t>INSIRA O VALOR DO PRODUTO / SERVIÇO</t>
  </si>
  <si>
    <t>Obs. Onde a célula estiver na cor cinza, tem fórmula</t>
  </si>
  <si>
    <t>CUSTOS E DESPESAS VARIÁVEIS</t>
  </si>
  <si>
    <t>% do preço</t>
  </si>
  <si>
    <t>R$</t>
  </si>
  <si>
    <t>TOTAL</t>
  </si>
  <si>
    <t>IMPOSTOS E DESP. VENDA MÉDIO CATEGORIA</t>
  </si>
  <si>
    <t>1. Impostos %</t>
  </si>
  <si>
    <t>1. Aluguéis</t>
  </si>
  <si>
    <t>2. Taxa Cartão</t>
  </si>
  <si>
    <t>2. Salários e Benefícios Funcionários</t>
  </si>
  <si>
    <t>3. Comissões</t>
  </si>
  <si>
    <t>3. Pró Labore e Benefícios Sócios</t>
  </si>
  <si>
    <t>4. Inadimplencia</t>
  </si>
  <si>
    <t xml:space="preserve">4. Despesas de Viagem </t>
  </si>
  <si>
    <t>5. Taxa boleto</t>
  </si>
  <si>
    <t>5. Contabilidade</t>
  </si>
  <si>
    <t>6. Perda/Extravio/Não Receb.</t>
  </si>
  <si>
    <t>6. Luz/Água/Gás/Telefone</t>
  </si>
  <si>
    <t>7. Outro</t>
  </si>
  <si>
    <t>7. Manutenção, Segurança e Limpeza</t>
  </si>
  <si>
    <t>8. Outro</t>
  </si>
  <si>
    <t xml:space="preserve">8. Carros e Seguros </t>
  </si>
  <si>
    <t>9. Outro</t>
  </si>
  <si>
    <t>9. Desp. Financeiras (juros/taxas/tarifas)</t>
  </si>
  <si>
    <t>10. Outros</t>
  </si>
  <si>
    <t>10. Desp. Administrativas</t>
  </si>
  <si>
    <t>CUSTO UNITÁRIO MÉDIO CATEGORIA</t>
  </si>
  <si>
    <t>11. Valor de Compra</t>
  </si>
  <si>
    <t>12. Equipamentos</t>
  </si>
  <si>
    <t>13. Materiais</t>
  </si>
  <si>
    <t>14. Insumos</t>
  </si>
  <si>
    <t>EQUIPES</t>
  </si>
  <si>
    <t>15. Outro</t>
  </si>
  <si>
    <t>16. Outro</t>
  </si>
  <si>
    <t>QUANTIDADE DE HORAS por mês (Capacidade de Execução)</t>
  </si>
  <si>
    <t>17. Outro</t>
  </si>
  <si>
    <t>18. Outro</t>
  </si>
  <si>
    <t>TOTAL DE HORAS subtraindo 20% de faltas, atrasos e ociosidade</t>
  </si>
  <si>
    <t>19. Outro</t>
  </si>
  <si>
    <t>20. Outro</t>
  </si>
  <si>
    <t xml:space="preserve">CUSTO DA HORA </t>
  </si>
  <si>
    <t>21. Outro</t>
  </si>
  <si>
    <t>22. Outros</t>
  </si>
  <si>
    <t xml:space="preserve">QUANTIDADE DE HORAS </t>
  </si>
  <si>
    <t>CUSTO TOTAL DE HORAS</t>
  </si>
  <si>
    <t>MARGEM DE LUCRO DO ORÇAMENTO</t>
  </si>
  <si>
    <t xml:space="preserve">VALOR MÍNINO DO ORÇAMENTO </t>
  </si>
  <si>
    <t xml:space="preserve">MARGEM DE CONTRIBUIÇÃO </t>
  </si>
  <si>
    <t>PONTO DE EQUILIBRIO DE SERVIÇO</t>
  </si>
  <si>
    <t>Quantidade de vendas</t>
  </si>
  <si>
    <t>CUSTO DO PPRODUTO</t>
  </si>
  <si>
    <t>CUSTO FIXO</t>
  </si>
  <si>
    <t>LUCRO DA EMPRESA</t>
  </si>
  <si>
    <t xml:space="preserve">O PONTO DE EQUILIBRIO DA VENDA REPRESENTA O QUANDO VOCË PRECISA VENDER PARA PAGAR TODAS AS CONTAS FIXAS DA EMPRESA, TODO VALOR FATURADO ACIMA DESSE VALOR REPRESENTA A MARGEM DE LUCRO LIQUIDA.  </t>
  </si>
  <si>
    <t>VALOR DE VENDA DO PRODUTO</t>
  </si>
  <si>
    <t>MARKUP</t>
  </si>
  <si>
    <t>PONTO DE EQUILIBRIO DA VENDA</t>
  </si>
  <si>
    <t xml:space="preserve">CAPACIDADE DE PRODUÇÃO </t>
  </si>
  <si>
    <t xml:space="preserve">CUSTO INDIRETO POR PRODUTO </t>
  </si>
  <si>
    <t>PREÇO DE SERVIÇO</t>
  </si>
  <si>
    <t>PREÇO POR MARKUP</t>
  </si>
  <si>
    <t>Custos Variáveis</t>
  </si>
  <si>
    <t>Custos Fixos - Despesa Com Pessoal</t>
  </si>
  <si>
    <t>Custos Fixos - Despesa Administrativa</t>
  </si>
  <si>
    <t>Custos Fixos - Despesa Com Sócios</t>
  </si>
  <si>
    <t>EBITDA</t>
  </si>
  <si>
    <t>Receitas e Despesas Financeiras</t>
  </si>
  <si>
    <t>Despesas Financeiras</t>
  </si>
  <si>
    <t>Outras Receitas e Despesas Não Operacionais</t>
  </si>
  <si>
    <t>Receitas Financeiras</t>
  </si>
  <si>
    <t>Lucro / Prejuízo Líquido</t>
  </si>
  <si>
    <t>Investimentos</t>
  </si>
  <si>
    <t>Pagamentos de Fornecedor Atrasado</t>
  </si>
  <si>
    <t>Empréstimos e Dívidas</t>
  </si>
  <si>
    <t>Despesas a Identificar</t>
  </si>
  <si>
    <t>Lucro / Prejuízo Final</t>
  </si>
  <si>
    <t>CONSOLIDADO</t>
  </si>
  <si>
    <t>CUSTO VARIAVEL</t>
  </si>
  <si>
    <t>Melhoria Esperada</t>
  </si>
  <si>
    <t>Observação</t>
  </si>
  <si>
    <t>SALDO INICIAL DO PLAN</t>
  </si>
  <si>
    <t>SALDO ACUMULADO</t>
  </si>
  <si>
    <t>DATA EXEC</t>
  </si>
  <si>
    <t>PRAZO</t>
  </si>
  <si>
    <t>DATA</t>
  </si>
  <si>
    <t>DOCUMENTO</t>
  </si>
  <si>
    <t>HISTÓRICO</t>
  </si>
  <si>
    <t>VALOR</t>
  </si>
  <si>
    <t>03/02/2025</t>
  </si>
  <si>
    <t>Pix</t>
  </si>
  <si>
    <t>PIX EMITIDO OUTRA IF</t>
  </si>
  <si>
    <t>certificado digital notas</t>
  </si>
  <si>
    <t>PIX RECEBIDO - OUTRA IF</t>
  </si>
  <si>
    <t xml:space="preserve">devoluçao mercado livre </t>
  </si>
  <si>
    <t>financiamento casa que aluga</t>
  </si>
  <si>
    <t>serviço mulck</t>
  </si>
  <si>
    <t>1675015</t>
  </si>
  <si>
    <t>DÉB.EMPRÉSTIMO</t>
  </si>
  <si>
    <t>financiamento placa solar</t>
  </si>
  <si>
    <t>PIX RECEBIDO - OUTRA IF - MESMA TIT.</t>
  </si>
  <si>
    <t xml:space="preserve">salario pai </t>
  </si>
  <si>
    <t>38351258</t>
  </si>
  <si>
    <t>DÉB.TIT.COMPE EFETIVADO</t>
  </si>
  <si>
    <t>38351930</t>
  </si>
  <si>
    <t>fornecedor</t>
  </si>
  <si>
    <t>38351942</t>
  </si>
  <si>
    <t>38351959</t>
  </si>
  <si>
    <t>38351973</t>
  </si>
  <si>
    <t>38352077</t>
  </si>
  <si>
    <t>DÉB.CONV.TELECOMUNICAÇÕES</t>
  </si>
  <si>
    <t>telefone</t>
  </si>
  <si>
    <t>internet</t>
  </si>
  <si>
    <t>129</t>
  </si>
  <si>
    <t>DÉBITO PACOTE SERVIÇOS</t>
  </si>
  <si>
    <t>taxa conta</t>
  </si>
  <si>
    <t>IOF/3-2</t>
  </si>
  <si>
    <t xml:space="preserve">DÉB.IOF                                 </t>
  </si>
  <si>
    <t>juros</t>
  </si>
  <si>
    <t>04/02/2025</t>
  </si>
  <si>
    <t>38369735</t>
  </si>
  <si>
    <t>TRANSF.RECEBIDA - PIX SICOOB</t>
  </si>
  <si>
    <t>IPTU casa aluguel</t>
  </si>
  <si>
    <t>05/02/2025</t>
  </si>
  <si>
    <t>escritorio mensal</t>
  </si>
  <si>
    <t>38396284</t>
  </si>
  <si>
    <t>DÉB.TRANSF.CONTAS DIF.TIT. INTERCREDIS</t>
  </si>
  <si>
    <t>06/02/2025</t>
  </si>
  <si>
    <t>salario pai (3.150,00 salario jussara)</t>
  </si>
  <si>
    <t>325057597</t>
  </si>
  <si>
    <t>CRÉD.TED-STR</t>
  </si>
  <si>
    <t xml:space="preserve">salario funcionarios </t>
  </si>
  <si>
    <t>4411</t>
  </si>
  <si>
    <t>CRED.TRANSF.CONTAS INTERCREDIS</t>
  </si>
  <si>
    <t>07/02/2025</t>
  </si>
  <si>
    <t>3455320</t>
  </si>
  <si>
    <t>CRÉD.LIQUIDAÇÃO COBRANÇA</t>
  </si>
  <si>
    <t>38438101</t>
  </si>
  <si>
    <t>fornecedor estornou</t>
  </si>
  <si>
    <t>ESTORNO PIX EMITIDO</t>
  </si>
  <si>
    <t>3459935</t>
  </si>
  <si>
    <t>TARIFA COBRANÇA</t>
  </si>
  <si>
    <t>taxa de boleto</t>
  </si>
  <si>
    <t>10/02/2025</t>
  </si>
  <si>
    <t>11/02/2025</t>
  </si>
  <si>
    <t xml:space="preserve">34    </t>
  </si>
  <si>
    <t>DEP.DINHEIRO</t>
  </si>
  <si>
    <t>38534856</t>
  </si>
  <si>
    <t>DÉB.CONV.EN.ELÉTRICA E GÁS</t>
  </si>
  <si>
    <t>CPFL</t>
  </si>
  <si>
    <t>38534922</t>
  </si>
  <si>
    <t>12/02/2025</t>
  </si>
  <si>
    <t>38556899</t>
  </si>
  <si>
    <t>38557062</t>
  </si>
  <si>
    <t>38557161</t>
  </si>
  <si>
    <t>1869888</t>
  </si>
  <si>
    <t>CRÉD.EMPRÉSTIMO</t>
  </si>
  <si>
    <t>38558623</t>
  </si>
  <si>
    <t>3472002</t>
  </si>
  <si>
    <t>13/02/2025</t>
  </si>
  <si>
    <t>guardei na caixinha</t>
  </si>
  <si>
    <t>14/02/2025</t>
  </si>
  <si>
    <t>17/02/2025</t>
  </si>
  <si>
    <t>3188</t>
  </si>
  <si>
    <t>38657517</t>
  </si>
  <si>
    <t>DÉB.CONV.TRIBUTOS FEDERAIS - RFB</t>
  </si>
  <si>
    <t xml:space="preserve">escritorio contabilidade </t>
  </si>
  <si>
    <t>38657590</t>
  </si>
  <si>
    <t>18/02/2025</t>
  </si>
  <si>
    <t>19/02/2025</t>
  </si>
  <si>
    <t>38683751</t>
  </si>
  <si>
    <t>IPTU casa/serralheria</t>
  </si>
  <si>
    <t>38696576</t>
  </si>
  <si>
    <t>20/02/2025</t>
  </si>
  <si>
    <t>3488730</t>
  </si>
  <si>
    <t>21/02/2025</t>
  </si>
  <si>
    <t>38748767</t>
  </si>
  <si>
    <t>24/02/2025</t>
  </si>
  <si>
    <t>3495759</t>
  </si>
  <si>
    <t>25/02/2025</t>
  </si>
  <si>
    <t>salario pai</t>
  </si>
  <si>
    <t>38809206</t>
  </si>
  <si>
    <t xml:space="preserve">agua salario pai </t>
  </si>
  <si>
    <t xml:space="preserve">agua serralheria </t>
  </si>
  <si>
    <t>38813578</t>
  </si>
  <si>
    <t>26/02/2025</t>
  </si>
  <si>
    <t>38831051</t>
  </si>
  <si>
    <t>38835306</t>
  </si>
  <si>
    <t>27/02/2025</t>
  </si>
  <si>
    <t>3506393</t>
  </si>
  <si>
    <t xml:space="preserve">salario funcionario </t>
  </si>
  <si>
    <t>28/02/2025</t>
  </si>
  <si>
    <t>38884806</t>
  </si>
  <si>
    <t>celulares internet</t>
  </si>
  <si>
    <t xml:space="preserve">gastou com dinheiro fisico </t>
  </si>
  <si>
    <t xml:space="preserve">entrou dinheiro fisico </t>
  </si>
  <si>
    <t>CATEGORIA</t>
  </si>
  <si>
    <t>MÊS</t>
  </si>
  <si>
    <t>TIPO</t>
  </si>
  <si>
    <t>DESPESA</t>
  </si>
  <si>
    <t>RECEITA</t>
  </si>
  <si>
    <t>05/03/2025</t>
  </si>
  <si>
    <t>38896476</t>
  </si>
  <si>
    <t>venda</t>
  </si>
  <si>
    <t>financiamento</t>
  </si>
  <si>
    <t>38897950</t>
  </si>
  <si>
    <t>financiamento placa</t>
  </si>
  <si>
    <t>38898001</t>
  </si>
  <si>
    <t>38898012</t>
  </si>
  <si>
    <t>38898019</t>
  </si>
  <si>
    <t>38898084</t>
  </si>
  <si>
    <t>38898106</t>
  </si>
  <si>
    <t>38898109</t>
  </si>
  <si>
    <t>DÉB.TIT. COBRANÇA EFETIVADO</t>
  </si>
  <si>
    <t>IPTU</t>
  </si>
  <si>
    <t>38898206</t>
  </si>
  <si>
    <t>38898217</t>
  </si>
  <si>
    <t>emprestado</t>
  </si>
  <si>
    <t xml:space="preserve">taxa conta </t>
  </si>
  <si>
    <t>06/03/2025</t>
  </si>
  <si>
    <t>38964821</t>
  </si>
  <si>
    <t>posto</t>
  </si>
  <si>
    <t>07/03/2025</t>
  </si>
  <si>
    <t>39002609</t>
  </si>
  <si>
    <t>10/03/2025</t>
  </si>
  <si>
    <t>327695856</t>
  </si>
  <si>
    <t>aposentadoria</t>
  </si>
  <si>
    <t>11/03/2025</t>
  </si>
  <si>
    <t>3531325</t>
  </si>
  <si>
    <t>01869888</t>
  </si>
  <si>
    <t>12/03/2025</t>
  </si>
  <si>
    <t>39131776</t>
  </si>
  <si>
    <t>13/03/2025</t>
  </si>
  <si>
    <t>14/03/2025</t>
  </si>
  <si>
    <t>aluguel</t>
  </si>
  <si>
    <t>17/03/2025</t>
  </si>
  <si>
    <t>funcionario</t>
  </si>
  <si>
    <t>39219546</t>
  </si>
  <si>
    <t>39219594</t>
  </si>
  <si>
    <t>39219630</t>
  </si>
  <si>
    <t>39219694</t>
  </si>
  <si>
    <t>39219732</t>
  </si>
  <si>
    <t>39219782</t>
  </si>
  <si>
    <t>39219813</t>
  </si>
  <si>
    <t>39219856</t>
  </si>
  <si>
    <t>39219897</t>
  </si>
  <si>
    <t>39221056</t>
  </si>
  <si>
    <t xml:space="preserve">seguro casa </t>
  </si>
  <si>
    <t>contabilidade</t>
  </si>
  <si>
    <t>18/03/2025</t>
  </si>
  <si>
    <t>39246637</t>
  </si>
  <si>
    <t>39246649</t>
  </si>
  <si>
    <t>19/03/2025</t>
  </si>
  <si>
    <t>39258728</t>
  </si>
  <si>
    <t>20/03/2025</t>
  </si>
  <si>
    <t>39293503</t>
  </si>
  <si>
    <t>21/03/2025</t>
  </si>
  <si>
    <t xml:space="preserve">25        </t>
  </si>
  <si>
    <t>SAQUE NA AGENCIA</t>
  </si>
  <si>
    <t xml:space="preserve">emprestado, salario pai e fornecedor </t>
  </si>
  <si>
    <t>24/03/2025</t>
  </si>
  <si>
    <t>39355921</t>
  </si>
  <si>
    <t>25/03/2025</t>
  </si>
  <si>
    <t>26/03/2025</t>
  </si>
  <si>
    <t>39400338</t>
  </si>
  <si>
    <t>27/03/2025</t>
  </si>
  <si>
    <t xml:space="preserve">depositou para sacar </t>
  </si>
  <si>
    <t>28/03/2025</t>
  </si>
  <si>
    <t>31/03/2025</t>
  </si>
  <si>
    <t>2102202511</t>
  </si>
  <si>
    <t>CRÉD.DISTRIBUIÇÃO SOBRAS/VALORES</t>
  </si>
  <si>
    <t>39466300</t>
  </si>
  <si>
    <t>39476128</t>
  </si>
  <si>
    <t>TRANSF.REALIZADA PIX SICOOB</t>
  </si>
  <si>
    <t xml:space="preserve">saiu dinheiro fisico ( fornecedor e salario pai ) </t>
  </si>
  <si>
    <t>Outros</t>
  </si>
  <si>
    <t>Receita</t>
  </si>
  <si>
    <t>Investimento</t>
  </si>
  <si>
    <t>Variável</t>
  </si>
  <si>
    <t>Classificação</t>
  </si>
  <si>
    <t>Categoria</t>
  </si>
  <si>
    <t>Administrativa</t>
  </si>
  <si>
    <t>Financeira</t>
  </si>
  <si>
    <t>Tributária</t>
  </si>
  <si>
    <t>Comunicação</t>
  </si>
  <si>
    <t>Pessoal</t>
  </si>
  <si>
    <t>VENDA</t>
  </si>
  <si>
    <t>emprestimo</t>
  </si>
  <si>
    <t>funcionarios</t>
  </si>
  <si>
    <t>agua</t>
  </si>
  <si>
    <t>Item Original</t>
  </si>
  <si>
    <t>Tipo</t>
  </si>
  <si>
    <t>Descrição Sugerida</t>
  </si>
  <si>
    <t>Frequência Estimada</t>
  </si>
  <si>
    <t>Despesa Fixa</t>
  </si>
  <si>
    <t>Certificado digital para emissão de NF</t>
  </si>
  <si>
    <t>Anual</t>
  </si>
  <si>
    <t>Financiamento</t>
  </si>
  <si>
    <t>Financiamento de imóvel alugado</t>
  </si>
  <si>
    <t>Mensal</t>
  </si>
  <si>
    <t>Despesa Variável</t>
  </si>
  <si>
    <t>Serviço eventual (verificar finalidade)</t>
  </si>
  <si>
    <t>Eventual</t>
  </si>
  <si>
    <t>Parcelas de placas solares</t>
  </si>
  <si>
    <t>Pró-labore pai</t>
  </si>
  <si>
    <t>Custo Direto</t>
  </si>
  <si>
    <t>Pagamento de fornecedor</t>
  </si>
  <si>
    <t>Conforme demanda</t>
  </si>
  <si>
    <t>Conta de telefone</t>
  </si>
  <si>
    <t>Conta de internet</t>
  </si>
  <si>
    <t>Bancária</t>
  </si>
  <si>
    <t>Tarifas bancárias</t>
  </si>
  <si>
    <t>Juros diversos sobre contas ou dívidas</t>
  </si>
  <si>
    <t>Mensal/Eventual</t>
  </si>
  <si>
    <t>IPTU da casa alugada</t>
  </si>
  <si>
    <t>Aluguel ou estrutura de escritório</t>
  </si>
  <si>
    <t>Salário Jussara e/ou pró-labore pai</t>
  </si>
  <si>
    <t>salario funcionarios</t>
  </si>
  <si>
    <t>Salários da equipe</t>
  </si>
  <si>
    <t>Ajuste de Receita</t>
  </si>
  <si>
    <t>Reembolso</t>
  </si>
  <si>
    <t>Estorno de fornecedor</t>
  </si>
  <si>
    <t>Taxas por emissão de boletos</t>
  </si>
  <si>
    <t>Conforme emissão</t>
  </si>
  <si>
    <t>Energia</t>
  </si>
  <si>
    <t>Conta de energia elétrica</t>
  </si>
  <si>
    <t>Empréstimo</t>
  </si>
  <si>
    <t>Passivo</t>
  </si>
  <si>
    <t>Valor emprestado a terceiros</t>
  </si>
  <si>
    <t>Empréstimo recebido</t>
  </si>
  <si>
    <t>Reserva</t>
  </si>
  <si>
    <t>Valor separado em caixa</t>
  </si>
  <si>
    <t>escritorio contabilidade</t>
  </si>
  <si>
    <t>Contábil</t>
  </si>
  <si>
    <t>Escritório ou serviço de contabilidade</t>
  </si>
  <si>
    <t>IPTU do imóvel da serralheria</t>
  </si>
  <si>
    <t>agua salario pai</t>
  </si>
  <si>
    <t>Pessoal/Utilidade</t>
  </si>
  <si>
    <t>Água vinculada ao pró-labore do pai</t>
  </si>
  <si>
    <t>agua serralheria</t>
  </si>
  <si>
    <t>Utilidade</t>
  </si>
  <si>
    <t>Conta de água da serralheria</t>
  </si>
  <si>
    <t>celular internet</t>
  </si>
  <si>
    <t>Planos de celular e internet</t>
  </si>
  <si>
    <t>Financiamento genérico (verificar qual)</t>
  </si>
  <si>
    <t>Referente à parcela de placas solares</t>
  </si>
  <si>
    <t>Conta de água geral</t>
  </si>
  <si>
    <t>Imposto predial</t>
  </si>
  <si>
    <t>Transporte</t>
  </si>
  <si>
    <t>Combustível / deslocamentos</t>
  </si>
  <si>
    <t>Salário de funcionário</t>
  </si>
  <si>
    <t>seguro casa</t>
  </si>
  <si>
    <t>Seguro</t>
  </si>
  <si>
    <t>Seguro de imóvel</t>
  </si>
  <si>
    <t>Anual ou mensal</t>
  </si>
  <si>
    <t>Honorários contábeis</t>
  </si>
  <si>
    <t>emprestado, salario pai e fornecedor</t>
  </si>
  <si>
    <t>Diversos</t>
  </si>
  <si>
    <t>Agrupamento</t>
  </si>
  <si>
    <t>Mistura de empréstimo, pró-labore e fornecedores</t>
  </si>
  <si>
    <t>Reavaliar</t>
  </si>
  <si>
    <t>Aluguel</t>
  </si>
  <si>
    <t>CAT</t>
  </si>
  <si>
    <t>obs</t>
  </si>
  <si>
    <t>ESTORNO E DEVOLUÇÃO</t>
  </si>
  <si>
    <t>financiamento CASA INVESTIMENTO</t>
  </si>
  <si>
    <t>APLICAÇÃO</t>
  </si>
  <si>
    <t>Posto</t>
  </si>
  <si>
    <t>combustivel</t>
  </si>
  <si>
    <t>explicar para Jussara</t>
  </si>
  <si>
    <t>Salario Jussara</t>
  </si>
  <si>
    <t>prolabore</t>
  </si>
  <si>
    <t>serviço de Terceiro</t>
  </si>
  <si>
    <t>Munk</t>
  </si>
  <si>
    <t>PERGUNTAR PARA JUSSARA</t>
  </si>
  <si>
    <t>IPTU Casa Investimento</t>
  </si>
  <si>
    <t>Mensalidade Contabilidade</t>
  </si>
  <si>
    <t>agua casa Pai</t>
  </si>
  <si>
    <t>seguro casa Pai</t>
  </si>
  <si>
    <t>TRANFERENCIA ENTRE CONTAS</t>
  </si>
  <si>
    <t>RENDIMENTOS E DIVIDENDOS</t>
  </si>
  <si>
    <t>1.</t>
  </si>
  <si>
    <t>2.</t>
  </si>
  <si>
    <t>3.</t>
  </si>
  <si>
    <t>4.</t>
  </si>
  <si>
    <t>4.1</t>
  </si>
  <si>
    <t>4.2</t>
  </si>
  <si>
    <t>4.3</t>
  </si>
  <si>
    <t>5.</t>
  </si>
  <si>
    <t>5.1</t>
  </si>
  <si>
    <t>5.2</t>
  </si>
  <si>
    <t>6.</t>
  </si>
  <si>
    <t>6.1</t>
  </si>
  <si>
    <t>6.2</t>
  </si>
  <si>
    <t>7.</t>
  </si>
  <si>
    <t>Receita de Vendas - Produtos</t>
  </si>
  <si>
    <t>Receita de Vendas - Serviços</t>
  </si>
  <si>
    <t>Receita de Aluguéis Recebidos</t>
  </si>
  <si>
    <t>Receita Financeira</t>
  </si>
  <si>
    <t>Outras Receitas Operacionais</t>
  </si>
  <si>
    <t>Custo de Mercadoria Vendida (CMV)</t>
  </si>
  <si>
    <t>Custo Variável</t>
  </si>
  <si>
    <t>Matéria-prima Consumida</t>
  </si>
  <si>
    <t>Comissão de Vendas</t>
  </si>
  <si>
    <t>Frete sobre vendas</t>
  </si>
  <si>
    <t>Impostos sobre vendas (ISS, ICMS, etc.)</t>
  </si>
  <si>
    <t>Salários e Encargos Administrativos</t>
  </si>
  <si>
    <t>Despesa Administrativa</t>
  </si>
  <si>
    <t>Contabilidade</t>
  </si>
  <si>
    <t>Consultorias</t>
  </si>
  <si>
    <t>Salários e Encargos do Comercial</t>
  </si>
  <si>
    <t>Despesa Comercial</t>
  </si>
  <si>
    <t>Marketing e Publicidade</t>
  </si>
  <si>
    <t>Ferramentas de CRM ou automação</t>
  </si>
  <si>
    <t>Viagens e Refeições Comerciais</t>
  </si>
  <si>
    <t>Energia Elétrica</t>
  </si>
  <si>
    <t>Despesa Operacional</t>
  </si>
  <si>
    <t>Água</t>
  </si>
  <si>
    <t>Internet e Telefonia</t>
  </si>
  <si>
    <t>Manutenção de Equipamentos</t>
  </si>
  <si>
    <t>Juros sobre Empréstimos</t>
  </si>
  <si>
    <t>Despesa Financeira</t>
  </si>
  <si>
    <t>Tarifas Bancárias</t>
  </si>
  <si>
    <t>Multas e Encargos</t>
  </si>
  <si>
    <t>Descontos Concedidos</t>
  </si>
  <si>
    <t>Pró-Labore</t>
  </si>
  <si>
    <t>Distribuição de Lucros</t>
  </si>
  <si>
    <t>Empréstimos e Financiamentos</t>
  </si>
  <si>
    <t>Provisões (13º, férias, etc.)</t>
  </si>
  <si>
    <t>COD</t>
  </si>
  <si>
    <t>ATIVO</t>
  </si>
  <si>
    <t>PASSIVO</t>
  </si>
  <si>
    <t xml:space="preserve">Total do Ativo </t>
  </si>
  <si>
    <t xml:space="preserve">Total Passivo </t>
  </si>
  <si>
    <t xml:space="preserve">Ativo </t>
  </si>
  <si>
    <t>Disponíveis</t>
  </si>
  <si>
    <t>Clientes a Receber ( - taxas)</t>
  </si>
  <si>
    <t>Fornecedores</t>
  </si>
  <si>
    <t>Conta Corrente</t>
  </si>
  <si>
    <t>Contas fixas a pagar</t>
  </si>
  <si>
    <t>Empréstimos</t>
  </si>
  <si>
    <t>Funcionários (última folha + 70%)</t>
  </si>
  <si>
    <t>Recursos Estocados</t>
  </si>
  <si>
    <t>Estoque</t>
  </si>
  <si>
    <t>Investimentos (aplicação)</t>
  </si>
  <si>
    <t>TOTAL DO ATIVO</t>
  </si>
  <si>
    <t>TOTAL DO PASSIVO</t>
  </si>
  <si>
    <t>PATRIMÔNIO LÍQUIDO</t>
  </si>
  <si>
    <t>Centro de Custo</t>
  </si>
  <si>
    <t>CENTRO DE CUSTO</t>
  </si>
  <si>
    <t>*</t>
  </si>
  <si>
    <t>COMPROMISSO MENSAL</t>
  </si>
  <si>
    <t>VENDAS A VISTA</t>
  </si>
  <si>
    <t>VENDAS EM 30 DIAS</t>
  </si>
  <si>
    <t>VENDAS EM 60 DIAS</t>
  </si>
  <si>
    <t>FATURAMENTO TOTAL</t>
  </si>
  <si>
    <t>DESPESAS FIXAS</t>
  </si>
  <si>
    <t>DESPESAS VARIÁVEIS</t>
  </si>
  <si>
    <t>PREVISÃO DE RECEBÍVEIS A PRAZO</t>
  </si>
  <si>
    <t>Receitas não operacionais</t>
  </si>
  <si>
    <t>Despesas não operacionais</t>
  </si>
  <si>
    <t>7.1</t>
  </si>
  <si>
    <t>Despesas e Receitas com Investimentos e Empréstimos</t>
  </si>
  <si>
    <t>7.2</t>
  </si>
  <si>
    <t>7.3</t>
  </si>
  <si>
    <t>8.</t>
  </si>
  <si>
    <t>JAN</t>
  </si>
  <si>
    <t>Dedições e impostos</t>
  </si>
  <si>
    <t>( = ) Receitas Operacionais</t>
  </si>
  <si>
    <t>( + ) Receita de Vendas de Produtos e Serviços</t>
  </si>
  <si>
    <t>( = ) Receita Bruta de Vendas</t>
  </si>
  <si>
    <t>( = ) Receita Líquida de Vendas</t>
  </si>
  <si>
    <t>( = ) Lucro Bruto</t>
  </si>
  <si>
    <t>( = ) Lucro / Prejuízo Operacional</t>
  </si>
  <si>
    <t>Margem de Contribuição</t>
  </si>
  <si>
    <t>PREÇO DE INDUSTRIA E PRODUTO</t>
  </si>
  <si>
    <t>MARGEM DE LUCRO</t>
  </si>
  <si>
    <t>DEMONSTRATIVO DE RESULTADO</t>
  </si>
  <si>
    <t>( - ) Deduções da Receita Bruta (Despesa Variável)</t>
  </si>
  <si>
    <t>( - ) Custos Operacionais (Custos Variáveis)</t>
  </si>
  <si>
    <t>( - ) Despesas Operacionais (Custos Fixos)</t>
  </si>
  <si>
    <t>Á Vista</t>
  </si>
  <si>
    <t>30 Dias</t>
  </si>
  <si>
    <t>60 Dias</t>
  </si>
  <si>
    <t>CUSTOS VARIÁVEIS</t>
  </si>
  <si>
    <t>DESPESAS FINANCEIRAS E OUTROS</t>
  </si>
  <si>
    <t>RESERVA DE EMERGENCIA (3 MESES DO CF)</t>
  </si>
  <si>
    <t>RESERVA DE EMERGÊNCIA</t>
  </si>
  <si>
    <t>RETIRADA PARA RESERVA DE EMERGÊNCIA</t>
  </si>
  <si>
    <t>DISTRIBUIÇÃO DE LUCRO E PROLABORE</t>
  </si>
  <si>
    <t>REDUZIR</t>
  </si>
  <si>
    <t>AUMENTAR</t>
  </si>
  <si>
    <t>ANUALIZADO</t>
  </si>
  <si>
    <t>INDICADORES MARKETING</t>
  </si>
  <si>
    <t>INDICADORES OPERACIONAL</t>
  </si>
  <si>
    <t>INDICADORES RECURSOS HUMANOS</t>
  </si>
  <si>
    <t>SELECIONE O CENTRO DE CUSTO</t>
  </si>
  <si>
    <t>MÉDIA</t>
  </si>
  <si>
    <t>META 2026</t>
  </si>
  <si>
    <t>HISTORICO 2025</t>
  </si>
  <si>
    <t>Analise Histórica</t>
  </si>
  <si>
    <t>Descrição</t>
  </si>
  <si>
    <t xml:space="preserve">SALDO DEVEDOR TOTAL </t>
  </si>
  <si>
    <t>MODALIDADE</t>
  </si>
  <si>
    <t xml:space="preserve">VALOR CONTRATADO </t>
  </si>
  <si>
    <t>SALDO DEVEDOR</t>
  </si>
  <si>
    <t>TX</t>
  </si>
  <si>
    <t>VENCIMENTO</t>
  </si>
  <si>
    <t>PARCELA</t>
  </si>
  <si>
    <t>PARCELAS PAGAS</t>
  </si>
  <si>
    <t>PROXIMAS PARCELAS</t>
  </si>
  <si>
    <t>ULTIMA PARCELA</t>
  </si>
  <si>
    <t xml:space="preserve">TOTAL  </t>
  </si>
  <si>
    <t>Banco 01</t>
  </si>
  <si>
    <t>Banco 02</t>
  </si>
  <si>
    <t>Banco 03</t>
  </si>
  <si>
    <t>Banco 04</t>
  </si>
  <si>
    <t>XXXXX</t>
  </si>
  <si>
    <t>Numero</t>
  </si>
  <si>
    <t>Data</t>
  </si>
  <si>
    <t>Documento</t>
  </si>
  <si>
    <t>Valor (R$)</t>
  </si>
  <si>
    <t>Saldo (R$)</t>
  </si>
  <si>
    <t>DEBITO CONVENIOS 02558157000162 VIVO</t>
  </si>
  <si>
    <t>LIQUIDACAO BOLETO 01703365000145 ESPERANTO COMER</t>
  </si>
  <si>
    <t>LIQUIDACAO BOLETO 22037446000123 HYGIBRAS COMERC</t>
  </si>
  <si>
    <t xml:space="preserve">LIQUIDACAO BOLETO 00489050000184 JJGC INDUSTRIA </t>
  </si>
  <si>
    <t>RECEBIMENTO PIX 06299336854 LUCIA DE FATIMA COST</t>
  </si>
  <si>
    <t>TARIFA COM R LIQUIDACAO</t>
  </si>
  <si>
    <t>SEGURO PRESTAMISTA</t>
  </si>
  <si>
    <t>LIQ.COBRANCA SIMPLES</t>
  </si>
  <si>
    <t>PAGAMENTO PIX 11369419000131 GELCOM</t>
  </si>
  <si>
    <t>PAGAMENTO PIX 44466916861 Izadora Toloti Da Silv</t>
  </si>
  <si>
    <t>PAGAMENTO PIX 45950682807 Larissa Franco Amaro</t>
  </si>
  <si>
    <t>PAGAMENTO PIX 42439634875 Nathalia Cristina Tave</t>
  </si>
  <si>
    <t>PAGAMENTO PIX 38814883831 FABIANA GARCIA</t>
  </si>
  <si>
    <t>PAGAMENTO PIX 41305135000142 TRIANGULO ENGENHARI</t>
  </si>
  <si>
    <t>PAGAMENTO PIX 20018692826 ADEMIR JOSE CARNEIRO</t>
  </si>
  <si>
    <t>PAGAMENTO PIX 02639887831 EUNICE GOMES DOS SANTO</t>
  </si>
  <si>
    <t>CUSTAS DE PROTESTO</t>
  </si>
  <si>
    <t>TARIFA DE PROTESTO</t>
  </si>
  <si>
    <t>RECEBIMENTO PIX 01664924850 MARTA F.MASSARO</t>
  </si>
  <si>
    <t>RECEBIMENTO PIX 05241466835 MARIA HELENA PEDRINA</t>
  </si>
  <si>
    <t>RECEBIMENTO PIX 39766716811 Debora Paina Alonso</t>
  </si>
  <si>
    <t>MANUTENCAO DE TITULOS</t>
  </si>
  <si>
    <t>PAGAMENTO PIX 09804828448 JOSE FERNANDO ALVES MA</t>
  </si>
  <si>
    <t>PAGAMENTO PIX SICREDI 37405075000162 AJ MOVEIS E</t>
  </si>
  <si>
    <t>PAGAMENTO PIX 29618754000191 GRAN TEC MANUTENCAO</t>
  </si>
  <si>
    <t>RECEBIMENTO PIX SICREDI 12448725000126 A M M ODO</t>
  </si>
  <si>
    <t>PAGAMENTO PIX 07275920000161 LENOVO TECNOLOGIA B</t>
  </si>
  <si>
    <t>PAGAMENTO PIX 38607389840 Rui Carvalho Nasciment</t>
  </si>
  <si>
    <t>PAGAMENTO PIX 12007975661 GABRIEL DE PAULA RODRI</t>
  </si>
  <si>
    <t>DEVOLUCAO PIX 12007975661 GABRIEL DE PAULA RODRI</t>
  </si>
  <si>
    <t>PAGAMENTO PIX 71850406804 JOAO EDUARDO MORAES</t>
  </si>
  <si>
    <t>PAGAMENTO PIX 64565587000169 GABRIEL DE PAULA RO</t>
  </si>
  <si>
    <t>DEBITO CONVENIOS 40432544000147 CLARSP11G</t>
  </si>
  <si>
    <t>RECEBIMENTO PIX 71850406804 JOAO EDUARDO MORAES</t>
  </si>
  <si>
    <t>LIQUIDACAO BOLETO 29915312000107 BIONNOVATION BI</t>
  </si>
  <si>
    <t xml:space="preserve">LIQUIDACAO BOLETO 21279354000197 ODONTO PREMIUM </t>
  </si>
  <si>
    <t>COMPRA DEBITO MASTER FEST PAO MOCOCA BR</t>
  </si>
  <si>
    <t>RECEBIMENTO PIX 68700300810 NELSON COSTI FILHO</t>
  </si>
  <si>
    <t>PAGAMENTO PIX 10573521000191 PIX Marketplace</t>
  </si>
  <si>
    <t xml:space="preserve">LIQUIDACAO BOLETO 47000211000198 ECO ESCRITORIO </t>
  </si>
  <si>
    <t>LIQUIDACAO BOLETO SICREDI 37405075000162 AJ MOVE</t>
  </si>
  <si>
    <t>PAGAMENTO PIX 06330387000120 MAXIMUS INDUSTRIA E</t>
  </si>
  <si>
    <t>PAGAMENTO PIX 43416001000124 43.416.001 TALITA M</t>
  </si>
  <si>
    <t>PAGAMENTO PIX 10293774000101 CHAVEIRO VENTANIA L</t>
  </si>
  <si>
    <t>PAGAMENTO PIX 42075759000183 42 075 759 LUCAS DE</t>
  </si>
  <si>
    <t>TARIFA BAIXA DE TITULOS</t>
  </si>
  <si>
    <t xml:space="preserve">RECEBIMENTO PIX 30059106875 ALESSANDRA URIAS DA </t>
  </si>
  <si>
    <t>LIQUIDACAO BOLETO 00814559000155 SURYA DENTAL CO</t>
  </si>
  <si>
    <t>PAGAMENTO PIX SICREDI 21207005000160 JUNQUEIRA E</t>
  </si>
  <si>
    <t>PAGAMENTO PIX 11972256000187 11972256 LUCAS FRAN</t>
  </si>
  <si>
    <t>COMPRA DEBITO MASTER GABRIEL MIACHON SANTO MOCOC</t>
  </si>
  <si>
    <t>PAGAMENTO PIX 42563672000155 PAGALEVE INSTITUICA</t>
  </si>
  <si>
    <t>PAGAMENTO PIX 06347409000165 SBF COMERCIO DE PRO</t>
  </si>
  <si>
    <t>PAGTO FATURA MASTER</t>
  </si>
  <si>
    <t>PAGAMENTO PIX 38184368860 MARCELA PUCIARELLI MAD</t>
  </si>
  <si>
    <t>PAGAMENTO PIX 54342725000197 FERNANDA TEIXEIRA G</t>
  </si>
  <si>
    <t>RECEBIMENTO PIX 16833154805 LUIS ANTONIO DONIZET</t>
  </si>
  <si>
    <t>RECEBIMENTO PIX 57308043000156 FF SUPERVISAO E F</t>
  </si>
  <si>
    <t>LIQUIDACAO BOLETO 33164021000100 TOKIO MARINE SE</t>
  </si>
  <si>
    <t>LIQUIDACAO BOLETO 46601853000180 SILVEIRA TREINA</t>
  </si>
  <si>
    <t>COMPRA DEBITO MASTER CasaDeBolos MOCOCA BR</t>
  </si>
  <si>
    <t>LIQUIDACAO BOLETO SICREDI 15299200000164 RESIDEN</t>
  </si>
  <si>
    <t>PAGAMENTO PIX 08749840000163 PREVINI - CONSULTOR</t>
  </si>
  <si>
    <t>PAGAMENTO PIX 25129666000175 25.129.666 BRUNO BO</t>
  </si>
  <si>
    <t>RECEBIMENTO PIX SICREDI 25481403854 MIRIAM RAQUE</t>
  </si>
  <si>
    <t>RECEBIMENTO PIX SICREDI 44832368001163 DIOCESE D</t>
  </si>
  <si>
    <t xml:space="preserve">PAGAMENTO PIX SICREDI 44832368001163 DIOCESE DE </t>
  </si>
  <si>
    <t>RECEBIMENTO PIX 26830798850 KATIA CRISTINA DE SO</t>
  </si>
  <si>
    <t>DEBITO CONVENIOS ID 510001784357 CPFL JAGUARI 53</t>
  </si>
  <si>
    <t>PAGAMENTO PIX 05847773102 Ghabryel Lochetti Fern</t>
  </si>
  <si>
    <t>LIQUIDACAO BOLETO 47331822000119 ASSOCIACAO PAUL</t>
  </si>
  <si>
    <t xml:space="preserve">PAGAMENTO PIX 17890509000150 DIGITAL CENTER CAD </t>
  </si>
  <si>
    <t>Banco</t>
  </si>
  <si>
    <t>Tipo Conta</t>
  </si>
  <si>
    <t>SUB CR VISA | EVOLUSERVI | 0001-26</t>
  </si>
  <si>
    <t>SUB CR MASTER | EVOLUSERVI | 0001-26</t>
  </si>
  <si>
    <t>SUB DB MASTER | SUMUP | 0001-26</t>
  </si>
  <si>
    <t>TED 19540550000121 ASAAS GESTAO FINANCEIRA S.A.</t>
  </si>
  <si>
    <t>SUB DB ELO | EVOLUSERVI | 0001-26</t>
  </si>
  <si>
    <t>PAGAMENTO PIX 53238195883 Thayná Bachiego Cossol</t>
  </si>
  <si>
    <t>PAGAMENTO PIX 50316590843 TAMARA GABRIELE DOMING</t>
  </si>
  <si>
    <t>PAGAMENTO PIX 38052340829 ANA CLAUDIA DE OLIVEIR</t>
  </si>
  <si>
    <t xml:space="preserve">PAGAMENTO PIX SICREDI 25481403854 MIRIAM RAQUEL </t>
  </si>
  <si>
    <t>PAGAMENTO PIX 54774767883 Rafaela Claudino da Si</t>
  </si>
  <si>
    <t>SUB DB MASTER | EVOLUSERVI | 0001-26</t>
  </si>
  <si>
    <t>SUB CR VISA | SUMUP | 0001-26</t>
  </si>
  <si>
    <t>PAGAMENTO PIX SICREDI 33930045818 ANDRE FERREIRA</t>
  </si>
  <si>
    <t>RECEB. COB HIBRIDA (I) 39656334817SUSIMARI FURLA</t>
  </si>
  <si>
    <t>TARIFA LIQUIDACAO PIXCOB</t>
  </si>
  <si>
    <t>SUB CR MASTER | SUMUP | 0001-26</t>
  </si>
  <si>
    <t>LIQUIDACAO BOLETO 45233574000148 SIND EMPREG EST</t>
  </si>
  <si>
    <t>LIQUIDACAO BOLETO 46396925000102 ASSOCIACAO COME</t>
  </si>
  <si>
    <t>PLANO INT CAPITAL</t>
  </si>
  <si>
    <t>DEBITO CONVENIOS 53859112000169 CPFLJA-CB</t>
  </si>
  <si>
    <t>DEB.CTA.FATURA</t>
  </si>
  <si>
    <t>LIQUIDACAO BOLETO 04657685000102 M M AMBIENTAL</t>
  </si>
  <si>
    <t>RECEB. COB HIBRIDA (I) 04099118878BENEDITO APARE</t>
  </si>
  <si>
    <t>RECEB. COB HIBRIDA (I) 09672381883NELSON TEODORO</t>
  </si>
  <si>
    <t>PAGAMENTO PIX 00360305000104 CEF MATRIZ</t>
  </si>
  <si>
    <t>DEBITO ARRECADACAO 00394460005887 DARFC0385</t>
  </si>
  <si>
    <t>DEBITO ARRECADACAO</t>
  </si>
  <si>
    <t>PAGAMENTO PIX SICREDI 41894931000168 STAFF MONIT</t>
  </si>
  <si>
    <t>DEBITO CONVENIOS 03795072000160 PMOCOCASP</t>
  </si>
  <si>
    <t>DEBITO CONVENIOS 03795072000160 SABESP SP</t>
  </si>
  <si>
    <t>RECEB. COB HIBRIDA (I) 07225233866MARIA LUIZA DE</t>
  </si>
  <si>
    <t>RECEBIMENTO PIX 53913820841 EDUARDO ELIAS MACHAD</t>
  </si>
  <si>
    <t>LIQUIDACAO BOLETO 61600839000155 CENTRO DE INT E</t>
  </si>
  <si>
    <t>Mês</t>
  </si>
  <si>
    <t>Lançamentos</t>
  </si>
  <si>
    <t>Categorias</t>
  </si>
  <si>
    <t>Lançamentos a Identificar</t>
  </si>
  <si>
    <t>Licenças e Softwares e TI</t>
  </si>
  <si>
    <t>Empresa</t>
  </si>
  <si>
    <t xml:space="preserve">QUANTIDADE DE HORAS por mês </t>
  </si>
  <si>
    <t>CADEIRAS</t>
  </si>
  <si>
    <t>PROCEDIMENTO</t>
  </si>
  <si>
    <t>MINUTOS</t>
  </si>
  <si>
    <t>VALOR A COBRAR</t>
  </si>
  <si>
    <t>IMPOSTO</t>
  </si>
  <si>
    <t>DENTISTA</t>
  </si>
  <si>
    <t>LUCRO</t>
  </si>
  <si>
    <t>DENTÍSTICA</t>
  </si>
  <si>
    <t>Faceta Estética em Resina Composta Foto</t>
  </si>
  <si>
    <t>Fechamento de Diastema por Dente</t>
  </si>
  <si>
    <t>Reanatomização</t>
  </si>
  <si>
    <t>Rest. em Ionômero de Vidro ( definitiva )</t>
  </si>
  <si>
    <t>Rest. em Resina Comp. Foto Classe I</t>
  </si>
  <si>
    <t>Rest. em Resina Comp. Foto Classe II 01 Face</t>
  </si>
  <si>
    <t>Rest. em Resina Comp. Foto Classe II 02 Faces</t>
  </si>
  <si>
    <t>Rest. em Resina Comp. Foto Classe II 03 Faces</t>
  </si>
  <si>
    <t>Rest. em Resina Comp. Foto Classe III</t>
  </si>
  <si>
    <t>Rest. em Resina Comp. Foto Classe IV</t>
  </si>
  <si>
    <t>Rest. em Resina Comp. Foto Classe V</t>
  </si>
  <si>
    <t>Restauração Inlay em Resina Composta</t>
  </si>
  <si>
    <t>Restauração Onlay em Resina Composta</t>
  </si>
  <si>
    <t>Selante (sempre vender 4 ou mais)</t>
  </si>
  <si>
    <t>Selante Invasivo</t>
  </si>
  <si>
    <t>ENDODONTIA</t>
  </si>
  <si>
    <t>Retratamento Endodôntico / Necro 01 Conduto</t>
  </si>
  <si>
    <t>Retratamento Endodôntico / Necro 02 Condutos</t>
  </si>
  <si>
    <t>Retratamento Endodôntico / Necro 03 Condutos</t>
  </si>
  <si>
    <t>Retratamento Endodôntico / Necro 04 Condutos</t>
  </si>
  <si>
    <t>Tratamento Endodôntico 01 Conduto - Bio</t>
  </si>
  <si>
    <t>Tratamento Endodôntico 02 Condutos - Bio</t>
  </si>
  <si>
    <t>Tratamento Endodôntico 03 Condutos - Bio</t>
  </si>
  <si>
    <t>Tratamento Endodôntico 04 Condutos - Bio</t>
  </si>
  <si>
    <t>Urgência Endodôntica</t>
  </si>
  <si>
    <t>PERIODONTIA</t>
  </si>
  <si>
    <t>Acesso Cirúrgico</t>
  </si>
  <si>
    <t>Aumento de Coroa Clínica</t>
  </si>
  <si>
    <t>Cirurgia à Retalho</t>
  </si>
  <si>
    <t>Cunha Distal</t>
  </si>
  <si>
    <t>Enxerto com Endogain + Bone Ceramic</t>
  </si>
  <si>
    <t>Enxerto Conjuntivo Subepitelial</t>
  </si>
  <si>
    <t>Enxerto Gengival Livre</t>
  </si>
  <si>
    <t>Enxerto Gengival Pediculado (Retalho Deslizante)</t>
  </si>
  <si>
    <t>Gengivectomia</t>
  </si>
  <si>
    <t>Imobilização Dentária por Dente</t>
  </si>
  <si>
    <t>Raspagem e Alisamento Radicular (Tartarotomia)</t>
  </si>
  <si>
    <t>Sondagem + periograma + Instrução de higiene Oral</t>
  </si>
  <si>
    <t>Tratamento de Abscesso Periodontal</t>
  </si>
  <si>
    <t>Tunelização</t>
  </si>
  <si>
    <t>PRÓTESE CONVENCIONAL</t>
  </si>
  <si>
    <t xml:space="preserve">Enceramento </t>
  </si>
  <si>
    <t>Conserto em Prótese Total ou Parcial</t>
  </si>
  <si>
    <t>Coroa em zircônia (otimizar tempo)</t>
  </si>
  <si>
    <t>Coroa E-MAX (otimizar tempo)</t>
  </si>
  <si>
    <t>Coroa Metalocerâmica sobre implante (otimizar tempo)</t>
  </si>
  <si>
    <t xml:space="preserve">Coroa Provisória Prensada em Resina </t>
  </si>
  <si>
    <t>Elemento Pilar Prótese Fixa - Metalo Cerâmica</t>
  </si>
  <si>
    <t>Elemento Suspenso Prótese Fixa - Metalo Cerâmica</t>
  </si>
  <si>
    <t>Faceta Laminada em Porcelana</t>
  </si>
  <si>
    <t>instalação de componente - prótese cimentada sobre implante</t>
  </si>
  <si>
    <t>instalação de componente -</t>
  </si>
  <si>
    <t>instalação de componente overdenture</t>
  </si>
  <si>
    <t>Manutenção de Protocolo</t>
  </si>
  <si>
    <t>Modelo de Estudo</t>
  </si>
  <si>
    <t>Núcleo de Preenchimento Pino de fibra de vidro</t>
  </si>
  <si>
    <t>Placa Miorrelaxante</t>
  </si>
  <si>
    <t>PPR à Grampo</t>
  </si>
  <si>
    <t>PPR com Encaixe de Precisão</t>
  </si>
  <si>
    <t>PPR Provisória</t>
  </si>
  <si>
    <t>Prótese Fixa Adesiva</t>
  </si>
  <si>
    <t>Prótese Provisória sobre Implante (condicionamento gengival)</t>
  </si>
  <si>
    <t>Prótese Total Imediata (Sempre associada à protocolo)</t>
  </si>
  <si>
    <t>Prótese Total Inferior</t>
  </si>
  <si>
    <t>Prótese Total sobre Implante (Overdenture)</t>
  </si>
  <si>
    <t>Prótese Total Superior</t>
  </si>
  <si>
    <t>Provisório (Associado à tratamentos maiores)</t>
  </si>
  <si>
    <t>Recolocação de Coroas</t>
  </si>
  <si>
    <t>Reembasamento em Prótese Total ou Parcial (Somente Tonon)</t>
  </si>
  <si>
    <t>Remoção de Coroa</t>
  </si>
  <si>
    <t>Remoção de Núcleo</t>
  </si>
  <si>
    <t>Restauração Inlay em Porcelana Pura</t>
  </si>
  <si>
    <t>Restauração Onlay em Porcelana Pura</t>
  </si>
  <si>
    <t>Troca de Borracha de O'ring</t>
  </si>
  <si>
    <t>CIRURGIA</t>
  </si>
  <si>
    <t>Drenagem de Abscesso</t>
  </si>
  <si>
    <t xml:space="preserve">Enxerto Ósseo </t>
  </si>
  <si>
    <t>Exo + Membrana para RTG</t>
  </si>
  <si>
    <t>Exodontia de Raiz Residual</t>
  </si>
  <si>
    <t>Exodontia Incluso</t>
  </si>
  <si>
    <t>Exodontia Semi-incluso</t>
  </si>
  <si>
    <t>Exodontia Simples</t>
  </si>
  <si>
    <t>Frenectomia Labial Superior</t>
  </si>
  <si>
    <t>Frenectomia Lingual</t>
  </si>
  <si>
    <t>Tratamento cirúrgico Peri-implantite</t>
  </si>
  <si>
    <t>ORTODONTIA</t>
  </si>
  <si>
    <t>Controle Mensal - Aparelho Fixo</t>
  </si>
  <si>
    <t>Controle Mensal - Aparelho Móvel</t>
  </si>
  <si>
    <t>RADIOLOGIA</t>
  </si>
  <si>
    <t>Radiografia Interproximal</t>
  </si>
  <si>
    <t>Radiografia Periapical</t>
  </si>
  <si>
    <t>HARMONIZAÇÃO OROFACIAL</t>
  </si>
  <si>
    <t>IMPLANTE - FASE PROTÉTICA</t>
  </si>
  <si>
    <t>IMPLANTE - FASE CIRÚRGICA</t>
  </si>
  <si>
    <t>Cirurgia de Implante</t>
  </si>
  <si>
    <t>Guia Cirúrgico</t>
  </si>
  <si>
    <t>Levantamento de Seio Maxilar</t>
  </si>
  <si>
    <t>Protocolo implantes</t>
  </si>
  <si>
    <t>tratamento peri-implantite</t>
  </si>
  <si>
    <t>URGÊNCIAS</t>
  </si>
  <si>
    <t>Consulta Emergência (horário normal)</t>
  </si>
  <si>
    <t>Consulta Emergência (noturna, sáb., dom., feriado)</t>
  </si>
  <si>
    <t>ALTERAR AS CELULAS AMARELAS</t>
  </si>
  <si>
    <t>horas</t>
  </si>
  <si>
    <t>Laboratório</t>
  </si>
  <si>
    <t xml:space="preserve">Material </t>
  </si>
  <si>
    <t xml:space="preserve">Raspagem   </t>
  </si>
  <si>
    <t xml:space="preserve">30% de Lucro </t>
  </si>
  <si>
    <t xml:space="preserve">Material no Geral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</si>
</sst>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#,#00.0\ &quot;M³&quot;"/>
    <numFmt numFmtId="166" formatCode="_-&quot;R$&quot;* #,##0.00_-;\-&quot;R$&quot;* #,##0.00_-;_-&quot;R$&quot;* &quot;-&quot;??_-;_-@_-"/>
    <numFmt numFmtId="167" formatCode="&quot;R$&quot;\ #,##0.00"/>
  </numFmts>
  <fonts count="4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3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1850F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9"/>
      <color rgb="FF000000"/>
      <name val="Segoe UI"/>
      <family val="2"/>
      <charset val="1"/>
    </font>
    <font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  <font>
      <sz val="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  <scheme val="minor"/>
    </font>
    <font>
      <sz val="14"/>
      <name val="Calibri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  <font>
      <sz val="14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B75F2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F0C0E"/>
        <bgColor indexed="64"/>
      </patternFill>
    </fill>
    <fill>
      <patternFill patternType="solid">
        <fgColor rgb="FFF1850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15253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4672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theme="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0.749992370372631"/>
      </right>
      <top style="thin">
        <color theme="2" tint="-0.749992370372631"/>
      </top>
      <bottom style="thin">
        <color theme="2" tint="-0.749992370372631"/>
      </bottom>
      <diagonal/>
    </border>
    <border>
      <left style="hair">
        <color theme="2" tint="-0.499984740745262"/>
      </left>
      <right style="hair">
        <color theme="2" tint="-0.499984740745262"/>
      </right>
      <top style="hair">
        <color theme="2" tint="-0.499984740745262"/>
      </top>
      <bottom style="hair">
        <color theme="2" tint="-0.499984740745262"/>
      </bottom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theme="2" tint="-0.499984740745262"/>
      </left>
      <right/>
      <top style="hair">
        <color theme="2" tint="-0.499984740745262"/>
      </top>
      <bottom style="hair">
        <color theme="2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2" tint="-0.499984740745262"/>
      </left>
      <right/>
      <top/>
      <bottom/>
      <diagonal/>
    </border>
  </borders>
  <cellStyleXfs count="6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397">
    <xf numFmtId="0" fontId="0" fillId="0" borderId="0" xfId="0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2" borderId="0" xfId="0" applyFill="1"/>
    <xf numFmtId="0" fontId="7" fillId="4" borderId="16" xfId="3" applyFont="1" applyFill="1" applyBorder="1" applyAlignment="1">
      <alignment horizontal="center" vertical="center"/>
    </xf>
    <xf numFmtId="44" fontId="7" fillId="0" borderId="16" xfId="1" applyFont="1" applyFill="1" applyBorder="1" applyAlignment="1">
      <alignment horizontal="center" vertical="center"/>
    </xf>
    <xf numFmtId="0" fontId="7" fillId="4" borderId="1" xfId="3" applyFont="1" applyFill="1" applyBorder="1" applyAlignment="1">
      <alignment horizontal="center" vertical="center"/>
    </xf>
    <xf numFmtId="44" fontId="7" fillId="0" borderId="1" xfId="1" applyFont="1" applyFill="1" applyBorder="1" applyAlignment="1">
      <alignment horizontal="center" vertical="center"/>
    </xf>
    <xf numFmtId="44" fontId="8" fillId="4" borderId="19" xfId="1" applyFont="1" applyFill="1" applyBorder="1" applyAlignment="1">
      <alignment horizontal="center" vertical="center"/>
    </xf>
    <xf numFmtId="0" fontId="7" fillId="4" borderId="22" xfId="3" applyFont="1" applyFill="1" applyBorder="1" applyAlignment="1">
      <alignment horizontal="center" vertical="center"/>
    </xf>
    <xf numFmtId="164" fontId="9" fillId="5" borderId="22" xfId="2" applyNumberFormat="1" applyFont="1" applyFill="1" applyBorder="1" applyAlignment="1">
      <alignment horizontal="center" vertical="center"/>
    </xf>
    <xf numFmtId="165" fontId="7" fillId="3" borderId="1" xfId="2" applyNumberFormat="1" applyFont="1" applyFill="1" applyBorder="1" applyAlignment="1">
      <alignment horizontal="center" vertical="center"/>
    </xf>
    <xf numFmtId="1" fontId="7" fillId="0" borderId="1" xfId="1" applyNumberFormat="1" applyFont="1" applyFill="1" applyBorder="1" applyAlignment="1">
      <alignment horizontal="center" vertical="center"/>
    </xf>
    <xf numFmtId="0" fontId="7" fillId="4" borderId="24" xfId="3" applyFont="1" applyFill="1" applyBorder="1" applyAlignment="1">
      <alignment horizontal="center" vertical="center"/>
    </xf>
    <xf numFmtId="44" fontId="7" fillId="0" borderId="24" xfId="1" applyFont="1" applyFill="1" applyBorder="1" applyAlignment="1">
      <alignment horizontal="center" vertical="center"/>
    </xf>
    <xf numFmtId="44" fontId="7" fillId="0" borderId="0" xfId="1" applyFont="1" applyFill="1" applyBorder="1" applyAlignment="1">
      <alignment horizontal="center" vertical="center"/>
    </xf>
    <xf numFmtId="1" fontId="7" fillId="0" borderId="16" xfId="1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0" borderId="26" xfId="0" pivotButton="1" applyBorder="1"/>
    <xf numFmtId="0" fontId="0" fillId="0" borderId="26" xfId="0" applyBorder="1"/>
    <xf numFmtId="0" fontId="0" fillId="0" borderId="26" xfId="0" applyBorder="1" applyAlignment="1">
      <alignment horizontal="left"/>
    </xf>
    <xf numFmtId="0" fontId="0" fillId="7" borderId="0" xfId="0" applyFill="1"/>
    <xf numFmtId="0" fontId="6" fillId="8" borderId="13" xfId="3" applyFont="1" applyFill="1" applyBorder="1" applyAlignment="1">
      <alignment horizontal="center" vertical="center"/>
    </xf>
    <xf numFmtId="0" fontId="6" fillId="8" borderId="13" xfId="3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10" fillId="12" borderId="0" xfId="0" applyFont="1" applyFill="1"/>
    <xf numFmtId="44" fontId="10" fillId="12" borderId="27" xfId="1" applyFont="1" applyFill="1" applyBorder="1"/>
    <xf numFmtId="0" fontId="2" fillId="0" borderId="0" xfId="0" applyFont="1"/>
    <xf numFmtId="0" fontId="13" fillId="0" borderId="0" xfId="0" applyFont="1"/>
    <xf numFmtId="0" fontId="10" fillId="13" borderId="0" xfId="0" applyFont="1" applyFill="1"/>
    <xf numFmtId="44" fontId="10" fillId="13" borderId="27" xfId="1" applyFont="1" applyFill="1" applyBorder="1"/>
    <xf numFmtId="44" fontId="13" fillId="0" borderId="0" xfId="1" applyFont="1"/>
    <xf numFmtId="0" fontId="13" fillId="0" borderId="28" xfId="0" applyFont="1" applyBorder="1"/>
    <xf numFmtId="44" fontId="13" fillId="0" borderId="0" xfId="0" applyNumberFormat="1" applyFont="1"/>
    <xf numFmtId="0" fontId="13" fillId="8" borderId="28" xfId="0" applyFont="1" applyFill="1" applyBorder="1"/>
    <xf numFmtId="0" fontId="13" fillId="0" borderId="0" xfId="0" applyFont="1" applyAlignment="1">
      <alignment horizontal="center" vertical="center"/>
    </xf>
    <xf numFmtId="0" fontId="0" fillId="14" borderId="0" xfId="0" applyFill="1"/>
    <xf numFmtId="44" fontId="19" fillId="0" borderId="32" xfId="1" applyFont="1" applyFill="1" applyBorder="1"/>
    <xf numFmtId="0" fontId="20" fillId="0" borderId="0" xfId="0" applyFont="1"/>
    <xf numFmtId="164" fontId="13" fillId="0" borderId="33" xfId="2" applyNumberFormat="1" applyFont="1" applyBorder="1" applyAlignment="1">
      <alignment horizontal="center"/>
    </xf>
    <xf numFmtId="0" fontId="10" fillId="16" borderId="34" xfId="0" applyFont="1" applyFill="1" applyBorder="1"/>
    <xf numFmtId="0" fontId="10" fillId="16" borderId="0" xfId="0" applyFont="1" applyFill="1" applyAlignment="1">
      <alignment horizontal="center"/>
    </xf>
    <xf numFmtId="43" fontId="10" fillId="16" borderId="0" xfId="4" applyFont="1" applyFill="1" applyBorder="1" applyAlignment="1">
      <alignment horizontal="center" vertical="center"/>
    </xf>
    <xf numFmtId="44" fontId="10" fillId="16" borderId="0" xfId="1" applyFont="1" applyFill="1" applyBorder="1" applyAlignment="1">
      <alignment horizontal="center" vertical="center"/>
    </xf>
    <xf numFmtId="43" fontId="13" fillId="0" borderId="33" xfId="4" applyFont="1" applyBorder="1" applyAlignment="1">
      <alignment horizontal="left" vertical="center"/>
    </xf>
    <xf numFmtId="43" fontId="13" fillId="0" borderId="33" xfId="4" applyFont="1" applyBorder="1" applyAlignment="1">
      <alignment horizontal="center" vertical="center"/>
    </xf>
    <xf numFmtId="44" fontId="13" fillId="15" borderId="35" xfId="1" applyFont="1" applyFill="1" applyBorder="1"/>
    <xf numFmtId="9" fontId="20" fillId="0" borderId="0" xfId="2" applyFont="1" applyAlignment="1">
      <alignment horizontal="left"/>
    </xf>
    <xf numFmtId="0" fontId="10" fillId="16" borderId="36" xfId="0" applyFont="1" applyFill="1" applyBorder="1"/>
    <xf numFmtId="164" fontId="10" fillId="16" borderId="0" xfId="2" applyNumberFormat="1" applyFont="1" applyFill="1" applyBorder="1" applyAlignment="1">
      <alignment horizontal="center"/>
    </xf>
    <xf numFmtId="44" fontId="10" fillId="16" borderId="37" xfId="1" applyFont="1" applyFill="1" applyBorder="1" applyAlignment="1">
      <alignment horizontal="center" vertical="center"/>
    </xf>
    <xf numFmtId="164" fontId="13" fillId="0" borderId="33" xfId="2" applyNumberFormat="1" applyFont="1" applyBorder="1" applyAlignment="1">
      <alignment horizontal="left"/>
    </xf>
    <xf numFmtId="0" fontId="13" fillId="0" borderId="0" xfId="0" applyFont="1" applyAlignment="1">
      <alignment horizontal="left"/>
    </xf>
    <xf numFmtId="2" fontId="2" fillId="5" borderId="0" xfId="0" applyNumberFormat="1" applyFont="1" applyFill="1"/>
    <xf numFmtId="2" fontId="2" fillId="15" borderId="0" xfId="0" applyNumberFormat="1" applyFont="1" applyFill="1"/>
    <xf numFmtId="44" fontId="2" fillId="15" borderId="0" xfId="1" applyFont="1" applyFill="1"/>
    <xf numFmtId="0" fontId="2" fillId="5" borderId="0" xfId="0" applyFont="1" applyFill="1"/>
    <xf numFmtId="164" fontId="13" fillId="0" borderId="0" xfId="2" applyNumberFormat="1" applyFont="1" applyBorder="1" applyAlignment="1">
      <alignment horizontal="center"/>
    </xf>
    <xf numFmtId="43" fontId="13" fillId="0" borderId="0" xfId="4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43" fontId="13" fillId="0" borderId="0" xfId="4" applyFont="1" applyAlignment="1">
      <alignment horizontal="center" vertical="center"/>
    </xf>
    <xf numFmtId="43" fontId="13" fillId="0" borderId="0" xfId="4" applyFont="1"/>
    <xf numFmtId="0" fontId="21" fillId="0" borderId="1" xfId="0" applyFont="1" applyBorder="1" applyAlignment="1">
      <alignment horizontal="left"/>
    </xf>
    <xf numFmtId="164" fontId="2" fillId="15" borderId="30" xfId="2" applyNumberFormat="1" applyFont="1" applyFill="1" applyBorder="1" applyAlignment="1">
      <alignment horizontal="center"/>
    </xf>
    <xf numFmtId="43" fontId="13" fillId="15" borderId="30" xfId="4" applyFont="1" applyFill="1" applyBorder="1"/>
    <xf numFmtId="0" fontId="2" fillId="0" borderId="0" xfId="4" applyNumberFormat="1" applyFont="1" applyAlignment="1">
      <alignment horizontal="center" vertical="center" wrapText="1"/>
    </xf>
    <xf numFmtId="9" fontId="13" fillId="0" borderId="0" xfId="2" applyFont="1"/>
    <xf numFmtId="164" fontId="2" fillId="15" borderId="1" xfId="2" applyNumberFormat="1" applyFont="1" applyFill="1" applyBorder="1" applyAlignment="1">
      <alignment horizontal="center"/>
    </xf>
    <xf numFmtId="0" fontId="2" fillId="0" borderId="1" xfId="0" applyFont="1" applyBorder="1"/>
    <xf numFmtId="44" fontId="13" fillId="17" borderId="1" xfId="1" applyFont="1" applyFill="1" applyBorder="1" applyAlignment="1">
      <alignment horizontal="center"/>
    </xf>
    <xf numFmtId="1" fontId="13" fillId="0" borderId="0" xfId="0" applyNumberFormat="1" applyFont="1"/>
    <xf numFmtId="166" fontId="13" fillId="0" borderId="0" xfId="0" applyNumberFormat="1" applyFont="1"/>
    <xf numFmtId="44" fontId="13" fillId="0" borderId="1" xfId="1" applyFont="1" applyBorder="1" applyAlignment="1">
      <alignment horizontal="center"/>
    </xf>
    <xf numFmtId="164" fontId="13" fillId="0" borderId="0" xfId="0" applyNumberFormat="1" applyFont="1"/>
    <xf numFmtId="9" fontId="13" fillId="0" borderId="1" xfId="2" applyFont="1" applyBorder="1" applyAlignment="1">
      <alignment horizontal="center"/>
    </xf>
    <xf numFmtId="0" fontId="19" fillId="0" borderId="29" xfId="0" applyFont="1" applyBorder="1"/>
    <xf numFmtId="0" fontId="19" fillId="0" borderId="1" xfId="0" applyFont="1" applyBorder="1"/>
    <xf numFmtId="2" fontId="2" fillId="15" borderId="1" xfId="1" applyNumberFormat="1" applyFont="1" applyFill="1" applyBorder="1" applyAlignment="1">
      <alignment horizontal="center"/>
    </xf>
    <xf numFmtId="1" fontId="2" fillId="15" borderId="0" xfId="0" applyNumberFormat="1" applyFont="1" applyFill="1"/>
    <xf numFmtId="40" fontId="0" fillId="0" borderId="0" xfId="0" applyNumberFormat="1"/>
    <xf numFmtId="0" fontId="18" fillId="0" borderId="0" xfId="0" applyFont="1"/>
    <xf numFmtId="0" fontId="24" fillId="20" borderId="0" xfId="0" applyFont="1" applyFill="1"/>
    <xf numFmtId="40" fontId="24" fillId="20" borderId="0" xfId="0" applyNumberFormat="1" applyFont="1" applyFill="1"/>
    <xf numFmtId="0" fontId="24" fillId="21" borderId="0" xfId="0" applyFont="1" applyFill="1"/>
    <xf numFmtId="40" fontId="24" fillId="21" borderId="0" xfId="0" applyNumberFormat="1" applyFont="1" applyFill="1"/>
    <xf numFmtId="44" fontId="0" fillId="0" borderId="0" xfId="1" applyFont="1"/>
    <xf numFmtId="10" fontId="0" fillId="0" borderId="0" xfId="2" applyNumberFormat="1" applyFont="1"/>
    <xf numFmtId="0" fontId="24" fillId="22" borderId="0" xfId="0" applyFont="1" applyFill="1"/>
    <xf numFmtId="40" fontId="24" fillId="22" borderId="0" xfId="0" applyNumberFormat="1" applyFont="1" applyFill="1"/>
    <xf numFmtId="0" fontId="24" fillId="17" borderId="0" xfId="0" applyFont="1" applyFill="1"/>
    <xf numFmtId="40" fontId="24" fillId="17" borderId="0" xfId="0" applyNumberFormat="1" applyFont="1" applyFill="1"/>
    <xf numFmtId="0" fontId="18" fillId="21" borderId="0" xfId="0" applyFont="1" applyFill="1"/>
    <xf numFmtId="10" fontId="18" fillId="21" borderId="0" xfId="2" applyNumberFormat="1" applyFont="1" applyFill="1"/>
    <xf numFmtId="40" fontId="18" fillId="0" borderId="0" xfId="2" applyNumberFormat="1" applyFont="1" applyFill="1"/>
    <xf numFmtId="0" fontId="24" fillId="0" borderId="0" xfId="0" applyFont="1"/>
    <xf numFmtId="44" fontId="19" fillId="0" borderId="0" xfId="1" applyFont="1" applyFill="1" applyBorder="1"/>
    <xf numFmtId="43" fontId="13" fillId="15" borderId="0" xfId="4" applyFont="1" applyFill="1" applyBorder="1"/>
    <xf numFmtId="9" fontId="10" fillId="16" borderId="0" xfId="2" applyFont="1" applyFill="1" applyBorder="1" applyAlignment="1">
      <alignment horizontal="center" vertical="center"/>
    </xf>
    <xf numFmtId="9" fontId="13" fillId="15" borderId="0" xfId="2" applyFont="1" applyFill="1" applyBorder="1" applyAlignment="1">
      <alignment horizontal="center"/>
    </xf>
    <xf numFmtId="164" fontId="13" fillId="0" borderId="40" xfId="2" applyNumberFormat="1" applyFont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horizontal="center" vertical="center" wrapText="1"/>
    </xf>
    <xf numFmtId="0" fontId="7" fillId="2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left" vertical="center" wrapText="1"/>
    </xf>
    <xf numFmtId="14" fontId="26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0" fontId="0" fillId="14" borderId="0" xfId="0" applyFill="1" applyAlignment="1">
      <alignment horizontal="center" wrapText="1"/>
    </xf>
    <xf numFmtId="0" fontId="0" fillId="14" borderId="0" xfId="0" applyFill="1" applyAlignment="1">
      <alignment wrapText="1"/>
    </xf>
    <xf numFmtId="0" fontId="0" fillId="14" borderId="0" xfId="0" applyFill="1" applyAlignment="1">
      <alignment horizontal="center" vertical="center" wrapText="1"/>
    </xf>
    <xf numFmtId="0" fontId="25" fillId="2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" fillId="0" borderId="28" xfId="0" applyFont="1" applyBorder="1"/>
    <xf numFmtId="44" fontId="2" fillId="0" borderId="0" xfId="0" applyNumberFormat="1" applyFont="1"/>
    <xf numFmtId="0" fontId="2" fillId="18" borderId="0" xfId="0" applyFont="1" applyFill="1"/>
    <xf numFmtId="17" fontId="2" fillId="18" borderId="0" xfId="0" applyNumberFormat="1" applyFont="1" applyFill="1" applyAlignment="1">
      <alignment horizontal="center"/>
    </xf>
    <xf numFmtId="0" fontId="2" fillId="25" borderId="0" xfId="0" applyFont="1" applyFill="1"/>
    <xf numFmtId="17" fontId="2" fillId="25" borderId="0" xfId="0" applyNumberFormat="1" applyFont="1" applyFill="1" applyAlignment="1">
      <alignment horizontal="center"/>
    </xf>
    <xf numFmtId="0" fontId="18" fillId="0" borderId="38" xfId="0" applyFont="1" applyBorder="1" applyAlignment="1">
      <alignment horizontal="center"/>
    </xf>
    <xf numFmtId="0" fontId="0" fillId="0" borderId="1" xfId="0" applyBorder="1"/>
    <xf numFmtId="0" fontId="27" fillId="26" borderId="1" xfId="0" applyFont="1" applyFill="1" applyBorder="1" applyAlignment="1">
      <alignment horizontal="center"/>
    </xf>
    <xf numFmtId="0" fontId="27" fillId="26" borderId="1" xfId="0" applyFont="1" applyFill="1" applyBorder="1" applyAlignment="1">
      <alignment horizontal="center" vertical="center"/>
    </xf>
    <xf numFmtId="44" fontId="27" fillId="26" borderId="1" xfId="1" applyFont="1" applyFill="1" applyBorder="1" applyAlignment="1">
      <alignment horizontal="center" vertical="center"/>
    </xf>
    <xf numFmtId="0" fontId="27" fillId="2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29" fillId="0" borderId="1" xfId="1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44" fontId="28" fillId="0" borderId="1" xfId="1" applyFont="1" applyBorder="1" applyAlignment="1">
      <alignment horizontal="right" vertical="center"/>
    </xf>
    <xf numFmtId="0" fontId="5" fillId="0" borderId="1" xfId="0" applyFont="1" applyBorder="1"/>
    <xf numFmtId="0" fontId="0" fillId="21" borderId="1" xfId="0" applyFill="1" applyBorder="1"/>
    <xf numFmtId="0" fontId="27" fillId="27" borderId="18" xfId="0" applyFont="1" applyFill="1" applyBorder="1" applyAlignment="1">
      <alignment horizontal="center" vertical="center"/>
    </xf>
    <xf numFmtId="0" fontId="0" fillId="0" borderId="18" xfId="0" applyBorder="1"/>
    <xf numFmtId="0" fontId="0" fillId="28" borderId="1" xfId="0" applyFill="1" applyBorder="1"/>
    <xf numFmtId="0" fontId="0" fillId="28" borderId="1" xfId="0" applyFill="1" applyBorder="1" applyAlignment="1">
      <alignment horizontal="center"/>
    </xf>
    <xf numFmtId="0" fontId="0" fillId="28" borderId="0" xfId="0" applyFill="1"/>
    <xf numFmtId="0" fontId="0" fillId="21" borderId="1" xfId="0" applyFill="1" applyBorder="1" applyAlignment="1">
      <alignment horizontal="center"/>
    </xf>
    <xf numFmtId="0" fontId="5" fillId="21" borderId="1" xfId="0" applyFont="1" applyFill="1" applyBorder="1"/>
    <xf numFmtId="44" fontId="30" fillId="0" borderId="0" xfId="1" applyFont="1"/>
    <xf numFmtId="44" fontId="5" fillId="0" borderId="1" xfId="1" applyFont="1" applyBorder="1" applyAlignment="1">
      <alignment horizontal="right" vertical="center"/>
    </xf>
    <xf numFmtId="44" fontId="5" fillId="0" borderId="1" xfId="1" applyFont="1" applyBorder="1" applyAlignment="1">
      <alignment horizontal="center" vertical="center"/>
    </xf>
    <xf numFmtId="0" fontId="12" fillId="0" borderId="0" xfId="0" applyFont="1"/>
    <xf numFmtId="0" fontId="0" fillId="29" borderId="0" xfId="0" applyFill="1"/>
    <xf numFmtId="0" fontId="24" fillId="29" borderId="0" xfId="0" applyFont="1" applyFill="1"/>
    <xf numFmtId="44" fontId="24" fillId="29" borderId="0" xfId="1" applyFont="1" applyFill="1"/>
    <xf numFmtId="0" fontId="0" fillId="30" borderId="0" xfId="0" applyFill="1"/>
    <xf numFmtId="0" fontId="31" fillId="30" borderId="0" xfId="0" applyFont="1" applyFill="1"/>
    <xf numFmtId="44" fontId="31" fillId="30" borderId="0" xfId="1" applyFont="1" applyFill="1"/>
    <xf numFmtId="44" fontId="4" fillId="0" borderId="7" xfId="1" applyFont="1" applyBorder="1"/>
    <xf numFmtId="0" fontId="0" fillId="0" borderId="2" xfId="0" applyBorder="1"/>
    <xf numFmtId="44" fontId="4" fillId="0" borderId="2" xfId="1" applyFont="1" applyBorder="1"/>
    <xf numFmtId="44" fontId="4" fillId="0" borderId="9" xfId="1" applyFont="1" applyBorder="1"/>
    <xf numFmtId="0" fontId="0" fillId="0" borderId="3" xfId="0" applyBorder="1"/>
    <xf numFmtId="44" fontId="4" fillId="0" borderId="3" xfId="1" applyFont="1" applyBorder="1"/>
    <xf numFmtId="44" fontId="4" fillId="0" borderId="12" xfId="1" applyFont="1" applyBorder="1"/>
    <xf numFmtId="44" fontId="4" fillId="0" borderId="0" xfId="5" applyFont="1"/>
    <xf numFmtId="0" fontId="0" fillId="0" borderId="4" xfId="0" applyBorder="1"/>
    <xf numFmtId="44" fontId="4" fillId="0" borderId="4" xfId="1" applyFont="1" applyBorder="1"/>
    <xf numFmtId="0" fontId="0" fillId="0" borderId="2" xfId="0" applyBorder="1" applyAlignment="1">
      <alignment vertical="center"/>
    </xf>
    <xf numFmtId="44" fontId="4" fillId="0" borderId="2" xfId="1" applyFont="1" applyBorder="1" applyAlignment="1">
      <alignment vertical="center"/>
    </xf>
    <xf numFmtId="44" fontId="24" fillId="0" borderId="26" xfId="1" applyFont="1" applyBorder="1"/>
    <xf numFmtId="44" fontId="24" fillId="0" borderId="26" xfId="5" applyFont="1" applyBorder="1"/>
    <xf numFmtId="44" fontId="0" fillId="0" borderId="0" xfId="0" applyNumberFormat="1"/>
    <xf numFmtId="9" fontId="2" fillId="32" borderId="0" xfId="0" applyNumberFormat="1" applyFont="1" applyFill="1"/>
    <xf numFmtId="0" fontId="2" fillId="32" borderId="0" xfId="0" applyFont="1" applyFill="1"/>
    <xf numFmtId="0" fontId="24" fillId="15" borderId="0" xfId="0" applyFont="1" applyFill="1"/>
    <xf numFmtId="40" fontId="24" fillId="15" borderId="0" xfId="0" applyNumberFormat="1" applyFont="1" applyFill="1"/>
    <xf numFmtId="0" fontId="31" fillId="0" borderId="0" xfId="0" applyFont="1"/>
    <xf numFmtId="0" fontId="33" fillId="0" borderId="0" xfId="0" applyFont="1"/>
    <xf numFmtId="0" fontId="34" fillId="0" borderId="0" xfId="0" applyFont="1"/>
    <xf numFmtId="9" fontId="24" fillId="20" borderId="0" xfId="2" applyFont="1" applyFill="1" applyAlignment="1">
      <alignment horizontal="center"/>
    </xf>
    <xf numFmtId="9" fontId="18" fillId="0" borderId="38" xfId="2" applyFont="1" applyBorder="1" applyAlignment="1">
      <alignment horizontal="center"/>
    </xf>
    <xf numFmtId="9" fontId="0" fillId="0" borderId="0" xfId="2" applyFont="1" applyAlignment="1">
      <alignment horizontal="center"/>
    </xf>
    <xf numFmtId="9" fontId="13" fillId="0" borderId="0" xfId="2" applyFont="1" applyAlignment="1">
      <alignment horizontal="center"/>
    </xf>
    <xf numFmtId="9" fontId="0" fillId="14" borderId="0" xfId="2" applyFont="1" applyFill="1" applyAlignment="1">
      <alignment horizontal="center"/>
    </xf>
    <xf numFmtId="9" fontId="24" fillId="21" borderId="0" xfId="2" applyFont="1" applyFill="1" applyAlignment="1">
      <alignment horizontal="center"/>
    </xf>
    <xf numFmtId="9" fontId="24" fillId="22" borderId="0" xfId="2" applyFont="1" applyFill="1" applyAlignment="1">
      <alignment horizontal="center"/>
    </xf>
    <xf numFmtId="9" fontId="24" fillId="17" borderId="0" xfId="2" applyFont="1" applyFill="1" applyAlignment="1">
      <alignment horizontal="center"/>
    </xf>
    <xf numFmtId="9" fontId="18" fillId="21" borderId="0" xfId="2" applyFont="1" applyFill="1" applyAlignment="1">
      <alignment horizontal="center"/>
    </xf>
    <xf numFmtId="9" fontId="24" fillId="15" borderId="0" xfId="2" applyFont="1" applyFill="1" applyAlignment="1">
      <alignment horizontal="center"/>
    </xf>
    <xf numFmtId="9" fontId="18" fillId="0" borderId="0" xfId="2" applyFont="1" applyFill="1" applyAlignment="1">
      <alignment horizontal="center"/>
    </xf>
    <xf numFmtId="44" fontId="13" fillId="0" borderId="33" xfId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164" fontId="2" fillId="15" borderId="29" xfId="2" applyNumberFormat="1" applyFont="1" applyFill="1" applyBorder="1" applyAlignment="1">
      <alignment horizontal="center"/>
    </xf>
    <xf numFmtId="43" fontId="13" fillId="15" borderId="31" xfId="4" applyFont="1" applyFill="1" applyBorder="1"/>
    <xf numFmtId="2" fontId="13" fillId="0" borderId="1" xfId="1" applyNumberFormat="1" applyFont="1" applyBorder="1" applyAlignment="1">
      <alignment horizontal="center"/>
    </xf>
    <xf numFmtId="1" fontId="13" fillId="0" borderId="1" xfId="1" applyNumberFormat="1" applyFont="1" applyBorder="1" applyAlignment="1">
      <alignment horizontal="center"/>
    </xf>
    <xf numFmtId="0" fontId="25" fillId="3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9" fontId="13" fillId="0" borderId="0" xfId="0" applyNumberFormat="1" applyFont="1" applyAlignment="1">
      <alignment horizontal="center"/>
    </xf>
    <xf numFmtId="0" fontId="10" fillId="13" borderId="0" xfId="0" applyFont="1" applyFill="1" applyAlignment="1">
      <alignment horizontal="center"/>
    </xf>
    <xf numFmtId="0" fontId="13" fillId="33" borderId="0" xfId="0" applyFont="1" applyFill="1"/>
    <xf numFmtId="44" fontId="13" fillId="33" borderId="0" xfId="1" applyFont="1" applyFill="1"/>
    <xf numFmtId="0" fontId="35" fillId="0" borderId="0" xfId="0" applyFont="1"/>
    <xf numFmtId="0" fontId="36" fillId="0" borderId="28" xfId="0" applyFont="1" applyBorder="1" applyAlignment="1">
      <alignment horizontal="center"/>
    </xf>
    <xf numFmtId="0" fontId="37" fillId="14" borderId="0" xfId="0" applyFont="1" applyFill="1" applyAlignment="1">
      <alignment vertical="center"/>
    </xf>
    <xf numFmtId="1" fontId="7" fillId="0" borderId="0" xfId="1" applyNumberFormat="1" applyFont="1" applyFill="1" applyBorder="1" applyAlignment="1">
      <alignment horizontal="center" vertical="center"/>
    </xf>
    <xf numFmtId="1" fontId="8" fillId="4" borderId="19" xfId="1" applyNumberFormat="1" applyFont="1" applyFill="1" applyBorder="1" applyAlignment="1">
      <alignment horizontal="center" vertical="center"/>
    </xf>
    <xf numFmtId="1" fontId="9" fillId="5" borderId="22" xfId="2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24" fillId="5" borderId="1" xfId="0" applyFont="1" applyFill="1" applyBorder="1" applyAlignment="1">
      <alignment horizontal="center"/>
    </xf>
    <xf numFmtId="44" fontId="2" fillId="32" borderId="1" xfId="1" applyFont="1" applyFill="1" applyBorder="1"/>
    <xf numFmtId="0" fontId="39" fillId="0" borderId="0" xfId="0" applyFont="1"/>
    <xf numFmtId="0" fontId="40" fillId="0" borderId="0" xfId="0" applyFont="1"/>
    <xf numFmtId="8" fontId="40" fillId="0" borderId="0" xfId="0" applyNumberFormat="1" applyFont="1" applyAlignment="1">
      <alignment horizontal="left"/>
    </xf>
    <xf numFmtId="167" fontId="40" fillId="0" borderId="0" xfId="0" applyNumberFormat="1" applyFont="1" applyAlignment="1">
      <alignment horizontal="left"/>
    </xf>
    <xf numFmtId="4" fontId="40" fillId="0" borderId="0" xfId="0" applyNumberFormat="1" applyFont="1"/>
    <xf numFmtId="0" fontId="41" fillId="0" borderId="1" xfId="0" applyFont="1" applyBorder="1" applyAlignment="1">
      <alignment horizontal="center"/>
    </xf>
    <xf numFmtId="0" fontId="40" fillId="0" borderId="1" xfId="0" applyFont="1" applyBorder="1"/>
    <xf numFmtId="0" fontId="40" fillId="3" borderId="1" xfId="0" applyFont="1" applyFill="1" applyBorder="1" applyAlignment="1">
      <alignment horizontal="center"/>
    </xf>
    <xf numFmtId="8" fontId="40" fillId="3" borderId="1" xfId="0" applyNumberFormat="1" applyFont="1" applyFill="1" applyBorder="1" applyAlignment="1">
      <alignment horizontal="center"/>
    </xf>
    <xf numFmtId="10" fontId="39" fillId="3" borderId="1" xfId="0" applyNumberFormat="1" applyFont="1" applyFill="1" applyBorder="1" applyAlignment="1">
      <alignment horizontal="center"/>
    </xf>
    <xf numFmtId="49" fontId="40" fillId="3" borderId="1" xfId="0" applyNumberFormat="1" applyFont="1" applyFill="1" applyBorder="1" applyAlignment="1">
      <alignment horizontal="center"/>
    </xf>
    <xf numFmtId="14" fontId="40" fillId="3" borderId="1" xfId="1" applyNumberFormat="1" applyFont="1" applyFill="1" applyBorder="1" applyAlignment="1">
      <alignment horizontal="center"/>
    </xf>
    <xf numFmtId="14" fontId="40" fillId="3" borderId="1" xfId="0" applyNumberFormat="1" applyFont="1" applyFill="1" applyBorder="1" applyAlignment="1">
      <alignment horizontal="center"/>
    </xf>
    <xf numFmtId="10" fontId="40" fillId="3" borderId="1" xfId="0" applyNumberFormat="1" applyFont="1" applyFill="1" applyBorder="1" applyAlignment="1">
      <alignment horizontal="center"/>
    </xf>
    <xf numFmtId="4" fontId="40" fillId="3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8" fontId="40" fillId="0" borderId="1" xfId="0" applyNumberFormat="1" applyFont="1" applyBorder="1" applyAlignment="1">
      <alignment horizontal="center"/>
    </xf>
    <xf numFmtId="10" fontId="40" fillId="0" borderId="1" xfId="0" applyNumberFormat="1" applyFont="1" applyBorder="1" applyAlignment="1">
      <alignment horizontal="center"/>
    </xf>
    <xf numFmtId="49" fontId="40" fillId="0" borderId="1" xfId="0" applyNumberFormat="1" applyFont="1" applyBorder="1" applyAlignment="1">
      <alignment horizontal="center"/>
    </xf>
    <xf numFmtId="14" fontId="39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167" fontId="40" fillId="0" borderId="1" xfId="0" applyNumberFormat="1" applyFont="1" applyBorder="1" applyAlignment="1">
      <alignment horizontal="center"/>
    </xf>
    <xf numFmtId="8" fontId="39" fillId="0" borderId="1" xfId="0" applyNumberFormat="1" applyFont="1" applyBorder="1" applyAlignment="1">
      <alignment horizontal="center"/>
    </xf>
    <xf numFmtId="49" fontId="39" fillId="0" borderId="1" xfId="0" applyNumberFormat="1" applyFont="1" applyBorder="1" applyAlignment="1">
      <alignment horizontal="center"/>
    </xf>
    <xf numFmtId="167" fontId="39" fillId="0" borderId="1" xfId="0" applyNumberFormat="1" applyFont="1" applyBorder="1" applyAlignment="1">
      <alignment horizontal="center"/>
    </xf>
    <xf numFmtId="10" fontId="39" fillId="0" borderId="1" xfId="0" applyNumberFormat="1" applyFont="1" applyBorder="1" applyAlignment="1">
      <alignment horizontal="center"/>
    </xf>
    <xf numFmtId="0" fontId="41" fillId="0" borderId="1" xfId="0" applyFont="1" applyBorder="1"/>
    <xf numFmtId="8" fontId="41" fillId="0" borderId="1" xfId="0" applyNumberFormat="1" applyFont="1" applyBorder="1" applyAlignment="1">
      <alignment horizontal="center"/>
    </xf>
    <xf numFmtId="0" fontId="38" fillId="15" borderId="0" xfId="0" applyFont="1" applyFill="1"/>
    <xf numFmtId="167" fontId="38" fillId="15" borderId="0" xfId="0" applyNumberFormat="1" applyFont="1" applyFill="1" applyAlignment="1">
      <alignment horizontal="left"/>
    </xf>
    <xf numFmtId="0" fontId="38" fillId="15" borderId="1" xfId="0" applyFont="1" applyFill="1" applyBorder="1" applyAlignment="1">
      <alignment vertical="center" wrapText="1"/>
    </xf>
    <xf numFmtId="10" fontId="38" fillId="15" borderId="1" xfId="0" applyNumberFormat="1" applyFont="1" applyFill="1" applyBorder="1" applyAlignment="1">
      <alignment horizontal="center" vertical="center" wrapText="1"/>
    </xf>
    <xf numFmtId="0" fontId="41" fillId="15" borderId="1" xfId="0" applyFont="1" applyFill="1" applyBorder="1" applyAlignment="1">
      <alignment horizontal="center" vertical="center" wrapText="1"/>
    </xf>
    <xf numFmtId="0" fontId="38" fillId="15" borderId="1" xfId="0" applyFont="1" applyFill="1" applyBorder="1" applyAlignment="1">
      <alignment horizontal="center" vertical="center" wrapText="1"/>
    </xf>
    <xf numFmtId="4" fontId="38" fillId="1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15" borderId="0" xfId="0" applyFill="1"/>
    <xf numFmtId="1" fontId="27" fillId="26" borderId="1" xfId="1" applyNumberFormat="1" applyFont="1" applyFill="1" applyBorder="1" applyAlignment="1">
      <alignment horizontal="center" vertical="center"/>
    </xf>
    <xf numFmtId="1" fontId="5" fillId="0" borderId="1" xfId="1" applyNumberFormat="1" applyFont="1" applyBorder="1" applyAlignment="1">
      <alignment horizontal="center" vertical="center"/>
    </xf>
    <xf numFmtId="14" fontId="0" fillId="0" borderId="1" xfId="0" applyNumberFormat="1" applyBorder="1"/>
    <xf numFmtId="14" fontId="0" fillId="0" borderId="0" xfId="0" applyNumberFormat="1"/>
    <xf numFmtId="14" fontId="13" fillId="0" borderId="0" xfId="0" applyNumberFormat="1" applyFont="1"/>
    <xf numFmtId="14" fontId="0" fillId="14" borderId="0" xfId="0" applyNumberFormat="1" applyFill="1"/>
    <xf numFmtId="14" fontId="27" fillId="26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24" fillId="0" borderId="0" xfId="0" applyFont="1" applyAlignment="1">
      <alignment horizontal="left"/>
    </xf>
    <xf numFmtId="0" fontId="0" fillId="14" borderId="0" xfId="0" applyFill="1" applyAlignment="1">
      <alignment horizontal="left"/>
    </xf>
    <xf numFmtId="44" fontId="0" fillId="0" borderId="0" xfId="1" applyFont="1" applyAlignment="1">
      <alignment horizontal="center"/>
    </xf>
    <xf numFmtId="44" fontId="12" fillId="0" borderId="28" xfId="1" applyFont="1" applyBorder="1" applyAlignment="1">
      <alignment horizontal="center"/>
    </xf>
    <xf numFmtId="44" fontId="32" fillId="14" borderId="0" xfId="1" applyFont="1" applyFill="1" applyAlignment="1">
      <alignment horizontal="center" vertical="center"/>
    </xf>
    <xf numFmtId="44" fontId="0" fillId="14" borderId="0" xfId="1" applyFont="1" applyFill="1"/>
    <xf numFmtId="44" fontId="0" fillId="0" borderId="1" xfId="1" applyFont="1" applyBorder="1" applyAlignment="1">
      <alignment horizontal="center"/>
    </xf>
    <xf numFmtId="44" fontId="27" fillId="26" borderId="1" xfId="1" applyFont="1" applyFill="1" applyBorder="1" applyAlignment="1">
      <alignment horizontal="left" vertical="center"/>
    </xf>
    <xf numFmtId="44" fontId="27" fillId="17" borderId="1" xfId="1" applyFont="1" applyFill="1" applyBorder="1" applyAlignment="1">
      <alignment horizontal="center" vertical="center"/>
    </xf>
    <xf numFmtId="0" fontId="27" fillId="26" borderId="1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44" fontId="2" fillId="0" borderId="0" xfId="1" applyFont="1" applyAlignment="1">
      <alignment vertical="center"/>
    </xf>
    <xf numFmtId="17" fontId="0" fillId="0" borderId="0" xfId="0" applyNumberFormat="1"/>
    <xf numFmtId="17" fontId="18" fillId="0" borderId="0" xfId="0" applyNumberFormat="1" applyFont="1"/>
    <xf numFmtId="17" fontId="24" fillId="0" borderId="39" xfId="0" applyNumberFormat="1" applyFont="1" applyBorder="1" applyAlignment="1">
      <alignment horizontal="center"/>
    </xf>
    <xf numFmtId="17" fontId="24" fillId="0" borderId="39" xfId="2" applyNumberFormat="1" applyFont="1" applyBorder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10" fillId="12" borderId="0" xfId="0" applyFont="1" applyFill="1" applyAlignment="1">
      <alignment horizontal="center" vertical="center" wrapText="1"/>
    </xf>
    <xf numFmtId="44" fontId="2" fillId="15" borderId="1" xfId="1" applyFont="1" applyFill="1" applyBorder="1" applyAlignment="1">
      <alignment horizontal="center" vertical="center"/>
    </xf>
    <xf numFmtId="1" fontId="2" fillId="15" borderId="1" xfId="0" applyNumberFormat="1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 wrapText="1"/>
    </xf>
    <xf numFmtId="9" fontId="2" fillId="0" borderId="1" xfId="0" applyNumberFormat="1" applyFont="1" applyBorder="1" applyAlignment="1">
      <alignment horizontal="center" vertical="center" wrapText="1"/>
    </xf>
    <xf numFmtId="0" fontId="10" fillId="16" borderId="43" xfId="0" applyFont="1" applyFill="1" applyBorder="1" applyAlignment="1">
      <alignment horizontal="center" vertical="center" wrapText="1"/>
    </xf>
    <xf numFmtId="0" fontId="10" fillId="35" borderId="43" xfId="0" applyFont="1" applyFill="1" applyBorder="1" applyAlignment="1">
      <alignment horizontal="center" vertical="center" wrapText="1"/>
    </xf>
    <xf numFmtId="43" fontId="13" fillId="0" borderId="0" xfId="4" applyFont="1" applyFill="1" applyBorder="1" applyAlignment="1">
      <alignment horizontal="center" vertical="center"/>
    </xf>
    <xf numFmtId="44" fontId="13" fillId="0" borderId="0" xfId="1" applyFont="1" applyFill="1" applyBorder="1"/>
    <xf numFmtId="9" fontId="13" fillId="0" borderId="0" xfId="2" applyFont="1" applyFill="1" applyBorder="1" applyAlignment="1">
      <alignment horizontal="center"/>
    </xf>
    <xf numFmtId="43" fontId="13" fillId="0" borderId="0" xfId="4" applyFont="1" applyFill="1" applyBorder="1" applyAlignment="1">
      <alignment horizontal="left" vertical="center"/>
    </xf>
    <xf numFmtId="0" fontId="42" fillId="36" borderId="29" xfId="0" applyFont="1" applyFill="1" applyBorder="1"/>
    <xf numFmtId="0" fontId="42" fillId="36" borderId="30" xfId="0" applyFont="1" applyFill="1" applyBorder="1"/>
    <xf numFmtId="2" fontId="42" fillId="36" borderId="30" xfId="0" applyNumberFormat="1" applyFont="1" applyFill="1" applyBorder="1" applyAlignment="1">
      <alignment horizontal="center"/>
    </xf>
    <xf numFmtId="0" fontId="42" fillId="36" borderId="31" xfId="0" applyFont="1" applyFill="1" applyBorder="1"/>
    <xf numFmtId="0" fontId="13" fillId="0" borderId="1" xfId="0" applyFont="1" applyBorder="1" applyAlignment="1">
      <alignment horizontal="left"/>
    </xf>
    <xf numFmtId="44" fontId="13" fillId="5" borderId="31" xfId="1" applyFont="1" applyFill="1" applyBorder="1" applyAlignment="1">
      <alignment horizontal="center" vertical="center" wrapText="1"/>
    </xf>
    <xf numFmtId="44" fontId="2" fillId="15" borderId="1" xfId="1" applyFont="1" applyFill="1" applyBorder="1"/>
    <xf numFmtId="44" fontId="2" fillId="6" borderId="1" xfId="1" applyFont="1" applyFill="1" applyBorder="1"/>
    <xf numFmtId="44" fontId="13" fillId="6" borderId="1" xfId="1" applyFont="1" applyFill="1" applyBorder="1" applyAlignment="1">
      <alignment horizontal="center" vertical="center" wrapText="1"/>
    </xf>
    <xf numFmtId="44" fontId="13" fillId="6" borderId="1" xfId="1" applyFont="1" applyFill="1" applyBorder="1" applyAlignment="1">
      <alignment horizontal="center"/>
    </xf>
    <xf numFmtId="44" fontId="13" fillId="5" borderId="1" xfId="1" applyFont="1" applyFill="1" applyBorder="1"/>
    <xf numFmtId="44" fontId="13" fillId="6" borderId="1" xfId="1" applyFont="1" applyFill="1" applyBorder="1"/>
    <xf numFmtId="10" fontId="13" fillId="6" borderId="1" xfId="2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left" vertical="center"/>
    </xf>
    <xf numFmtId="2" fontId="13" fillId="0" borderId="0" xfId="0" applyNumberFormat="1" applyFont="1" applyAlignment="1">
      <alignment horizontal="center"/>
    </xf>
    <xf numFmtId="2" fontId="13" fillId="0" borderId="0" xfId="0" applyNumberFormat="1" applyFont="1" applyAlignment="1">
      <alignment horizontal="center" vertical="center"/>
    </xf>
    <xf numFmtId="0" fontId="13" fillId="5" borderId="1" xfId="0" applyFont="1" applyFill="1" applyBorder="1"/>
    <xf numFmtId="0" fontId="25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left" vertical="center" wrapText="1"/>
    </xf>
    <xf numFmtId="0" fontId="43" fillId="5" borderId="1" xfId="0" applyFont="1" applyFill="1" applyBorder="1" applyAlignment="1">
      <alignment horizontal="center" vertical="center"/>
    </xf>
    <xf numFmtId="0" fontId="2" fillId="23" borderId="29" xfId="0" applyFont="1" applyFill="1" applyBorder="1" applyAlignment="1">
      <alignment horizontal="center" vertical="center" wrapText="1"/>
    </xf>
    <xf numFmtId="0" fontId="2" fillId="23" borderId="30" xfId="0" applyFont="1" applyFill="1" applyBorder="1" applyAlignment="1">
      <alignment horizontal="center" vertical="center" wrapText="1"/>
    </xf>
    <xf numFmtId="0" fontId="2" fillId="23" borderId="31" xfId="0" applyFont="1" applyFill="1" applyBorder="1" applyAlignment="1">
      <alignment horizontal="center" vertical="center" wrapText="1"/>
    </xf>
    <xf numFmtId="0" fontId="24" fillId="0" borderId="41" xfId="0" applyFont="1" applyBorder="1" applyAlignment="1">
      <alignment horizontal="left"/>
    </xf>
    <xf numFmtId="0" fontId="24" fillId="0" borderId="42" xfId="0" applyFont="1" applyBorder="1" applyAlignment="1">
      <alignment horizontal="left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26" xfId="0" applyFont="1" applyBorder="1" applyAlignment="1">
      <alignment horizontal="center"/>
    </xf>
    <xf numFmtId="0" fontId="24" fillId="29" borderId="0" xfId="0" applyFont="1" applyFill="1" applyAlignment="1">
      <alignment horizontal="center" vertical="center" textRotation="90"/>
    </xf>
    <xf numFmtId="0" fontId="11" fillId="31" borderId="2" xfId="0" applyFont="1" applyFill="1" applyBorder="1" applyAlignment="1">
      <alignment horizontal="center" vertical="center" textRotation="90"/>
    </xf>
    <xf numFmtId="0" fontId="11" fillId="31" borderId="3" xfId="0" applyFont="1" applyFill="1" applyBorder="1" applyAlignment="1">
      <alignment horizontal="center" vertical="center" textRotation="90"/>
    </xf>
    <xf numFmtId="0" fontId="11" fillId="31" borderId="4" xfId="0" applyFont="1" applyFill="1" applyBorder="1" applyAlignment="1">
      <alignment horizontal="center" vertical="center" textRotation="90"/>
    </xf>
    <xf numFmtId="0" fontId="11" fillId="30" borderId="0" xfId="0" applyFont="1" applyFill="1" applyAlignment="1">
      <alignment horizontal="center" vertical="center" textRotation="90"/>
    </xf>
    <xf numFmtId="0" fontId="11" fillId="31" borderId="2" xfId="0" applyFont="1" applyFill="1" applyBorder="1" applyAlignment="1">
      <alignment horizontal="center" vertical="center" textRotation="90" wrapText="1"/>
    </xf>
    <xf numFmtId="0" fontId="11" fillId="31" borderId="3" xfId="0" applyFont="1" applyFill="1" applyBorder="1" applyAlignment="1">
      <alignment horizontal="center" vertical="center" textRotation="90" wrapText="1"/>
    </xf>
    <xf numFmtId="0" fontId="11" fillId="31" borderId="4" xfId="0" applyFont="1" applyFill="1" applyBorder="1" applyAlignment="1">
      <alignment horizontal="center" vertical="center" textRotation="90" wrapText="1"/>
    </xf>
    <xf numFmtId="0" fontId="17" fillId="0" borderId="2" xfId="0" applyFont="1" applyBorder="1" applyAlignment="1">
      <alignment horizontal="center" vertical="center" textRotation="90"/>
    </xf>
    <xf numFmtId="0" fontId="17" fillId="0" borderId="3" xfId="0" applyFont="1" applyBorder="1" applyAlignment="1">
      <alignment horizontal="center" vertical="center" textRotation="90"/>
    </xf>
    <xf numFmtId="0" fontId="17" fillId="0" borderId="4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/>
    </xf>
    <xf numFmtId="0" fontId="23" fillId="19" borderId="5" xfId="0" applyFont="1" applyFill="1" applyBorder="1" applyAlignment="1">
      <alignment horizontal="center" vertical="center" wrapText="1"/>
    </xf>
    <xf numFmtId="0" fontId="23" fillId="19" borderId="6" xfId="0" applyFont="1" applyFill="1" applyBorder="1" applyAlignment="1">
      <alignment horizontal="center" vertical="center" wrapText="1"/>
    </xf>
    <xf numFmtId="0" fontId="23" fillId="19" borderId="7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23" fillId="19" borderId="0" xfId="0" applyFont="1" applyFill="1" applyAlignment="1">
      <alignment horizontal="center" vertical="center" wrapText="1"/>
    </xf>
    <xf numFmtId="0" fontId="23" fillId="19" borderId="9" xfId="0" applyFont="1" applyFill="1" applyBorder="1" applyAlignment="1">
      <alignment horizontal="center" vertical="center" wrapText="1"/>
    </xf>
    <xf numFmtId="0" fontId="23" fillId="19" borderId="10" xfId="0" applyFont="1" applyFill="1" applyBorder="1" applyAlignment="1">
      <alignment horizontal="center" vertical="center" wrapText="1"/>
    </xf>
    <xf numFmtId="0" fontId="23" fillId="19" borderId="11" xfId="0" applyFont="1" applyFill="1" applyBorder="1" applyAlignment="1">
      <alignment horizontal="center" vertical="center" wrapText="1"/>
    </xf>
    <xf numFmtId="0" fontId="23" fillId="19" borderId="12" xfId="0" applyFont="1" applyFill="1" applyBorder="1" applyAlignment="1">
      <alignment horizontal="center" vertical="center" wrapText="1"/>
    </xf>
    <xf numFmtId="0" fontId="23" fillId="13" borderId="5" xfId="0" applyFont="1" applyFill="1" applyBorder="1" applyAlignment="1">
      <alignment horizontal="center" vertical="center" wrapText="1"/>
    </xf>
    <xf numFmtId="0" fontId="23" fillId="13" borderId="6" xfId="0" applyFont="1" applyFill="1" applyBorder="1" applyAlignment="1">
      <alignment horizontal="center" vertical="center" wrapText="1"/>
    </xf>
    <xf numFmtId="0" fontId="23" fillId="13" borderId="7" xfId="0" applyFont="1" applyFill="1" applyBorder="1" applyAlignment="1">
      <alignment horizontal="center" vertical="center" wrapText="1"/>
    </xf>
    <xf numFmtId="0" fontId="23" fillId="13" borderId="8" xfId="0" applyFont="1" applyFill="1" applyBorder="1" applyAlignment="1">
      <alignment horizontal="center" vertical="center" wrapText="1"/>
    </xf>
    <xf numFmtId="0" fontId="23" fillId="13" borderId="0" xfId="0" applyFont="1" applyFill="1" applyAlignment="1">
      <alignment horizontal="center" vertical="center" wrapText="1"/>
    </xf>
    <xf numFmtId="0" fontId="23" fillId="13" borderId="9" xfId="0" applyFont="1" applyFill="1" applyBorder="1" applyAlignment="1">
      <alignment horizontal="center" vertical="center" wrapText="1"/>
    </xf>
    <xf numFmtId="0" fontId="23" fillId="13" borderId="10" xfId="0" applyFont="1" applyFill="1" applyBorder="1" applyAlignment="1">
      <alignment horizontal="center" vertical="center" wrapText="1"/>
    </xf>
    <xf numFmtId="0" fontId="23" fillId="13" borderId="11" xfId="0" applyFont="1" applyFill="1" applyBorder="1" applyAlignment="1">
      <alignment horizontal="center"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/>
    </xf>
    <xf numFmtId="0" fontId="2" fillId="18" borderId="5" xfId="0" applyFont="1" applyFill="1" applyBorder="1" applyAlignment="1">
      <alignment horizontal="center" vertical="center" wrapText="1"/>
    </xf>
    <xf numFmtId="0" fontId="2" fillId="18" borderId="7" xfId="0" applyFont="1" applyFill="1" applyBorder="1" applyAlignment="1">
      <alignment horizontal="center" vertical="center" wrapText="1"/>
    </xf>
    <xf numFmtId="0" fontId="2" fillId="18" borderId="8" xfId="0" applyFont="1" applyFill="1" applyBorder="1" applyAlignment="1">
      <alignment horizontal="center" vertic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12" xfId="0" applyFont="1" applyFill="1" applyBorder="1" applyAlignment="1">
      <alignment horizontal="center" vertical="center" wrapText="1"/>
    </xf>
    <xf numFmtId="0" fontId="13" fillId="15" borderId="1" xfId="0" applyFont="1" applyFill="1" applyBorder="1" applyAlignment="1">
      <alignment horizontal="center"/>
    </xf>
    <xf numFmtId="0" fontId="19" fillId="0" borderId="29" xfId="0" applyFont="1" applyBorder="1" applyAlignment="1">
      <alignment horizontal="left"/>
    </xf>
    <xf numFmtId="0" fontId="19" fillId="0" borderId="31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9" fillId="0" borderId="29" xfId="0" applyFont="1" applyBorder="1" applyAlignment="1">
      <alignment horizontal="center"/>
    </xf>
    <xf numFmtId="0" fontId="19" fillId="0" borderId="30" xfId="0" applyFont="1" applyBorder="1" applyAlignment="1">
      <alignment horizontal="center"/>
    </xf>
    <xf numFmtId="0" fontId="19" fillId="0" borderId="31" xfId="0" applyFont="1" applyBorder="1" applyAlignment="1">
      <alignment horizontal="center"/>
    </xf>
    <xf numFmtId="0" fontId="13" fillId="15" borderId="29" xfId="0" applyFont="1" applyFill="1" applyBorder="1" applyAlignment="1">
      <alignment horizontal="center"/>
    </xf>
    <xf numFmtId="0" fontId="13" fillId="15" borderId="31" xfId="0" applyFont="1" applyFill="1" applyBorder="1" applyAlignment="1">
      <alignment horizontal="center"/>
    </xf>
    <xf numFmtId="0" fontId="7" fillId="0" borderId="14" xfId="3" applyFont="1" applyBorder="1" applyAlignment="1">
      <alignment horizontal="center" vertical="center"/>
    </xf>
    <xf numFmtId="0" fontId="7" fillId="0" borderId="17" xfId="3" applyFont="1" applyBorder="1" applyAlignment="1">
      <alignment horizontal="center" vertical="center"/>
    </xf>
    <xf numFmtId="0" fontId="7" fillId="0" borderId="20" xfId="3" applyFont="1" applyBorder="1" applyAlignment="1">
      <alignment horizontal="center" vertical="center"/>
    </xf>
    <xf numFmtId="0" fontId="7" fillId="3" borderId="15" xfId="3" applyFont="1" applyFill="1" applyBorder="1" applyAlignment="1">
      <alignment horizontal="center" vertical="center" wrapText="1"/>
    </xf>
    <xf numFmtId="0" fontId="7" fillId="3" borderId="18" xfId="3" applyFont="1" applyFill="1" applyBorder="1" applyAlignment="1">
      <alignment horizontal="center" vertical="center" wrapText="1"/>
    </xf>
    <xf numFmtId="0" fontId="7" fillId="3" borderId="21" xfId="3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7" fillId="3" borderId="24" xfId="3" applyFont="1" applyFill="1" applyBorder="1" applyAlignment="1">
      <alignment horizontal="center" vertical="center" wrapText="1"/>
    </xf>
    <xf numFmtId="0" fontId="7" fillId="3" borderId="23" xfId="3" applyFont="1" applyFill="1" applyBorder="1" applyAlignment="1">
      <alignment horizontal="center" vertical="center" wrapText="1"/>
    </xf>
    <xf numFmtId="0" fontId="7" fillId="3" borderId="25" xfId="3" applyFont="1" applyFill="1" applyBorder="1" applyAlignment="1">
      <alignment horizontal="center" vertical="center" wrapText="1"/>
    </xf>
    <xf numFmtId="0" fontId="7" fillId="3" borderId="13" xfId="3" applyFont="1" applyFill="1" applyBorder="1" applyAlignment="1">
      <alignment horizontal="center" vertical="center" wrapText="1"/>
    </xf>
    <xf numFmtId="0" fontId="11" fillId="34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textRotation="90"/>
    </xf>
    <xf numFmtId="0" fontId="3" fillId="0" borderId="3" xfId="0" applyFont="1" applyBorder="1" applyAlignment="1">
      <alignment horizontal="center" vertical="center" textRotation="90"/>
    </xf>
    <xf numFmtId="0" fontId="3" fillId="0" borderId="4" xfId="0" applyFont="1" applyBorder="1" applyAlignment="1">
      <alignment horizontal="center" vertical="center" textRotation="90"/>
    </xf>
    <xf numFmtId="9" fontId="2" fillId="5" borderId="1" xfId="0" applyNumberFormat="1" applyFont="1" applyFill="1" applyBorder="1" applyAlignment="1">
      <alignment horizontal="center" vertical="center" wrapText="1"/>
    </xf>
    <xf numFmtId="9" fontId="13" fillId="0" borderId="0" xfId="0" applyNumberFormat="1" applyFont="1"/>
    <xf numFmtId="43" fontId="13" fillId="5" borderId="33" xfId="4" applyFont="1" applyFill="1" applyBorder="1" applyAlignment="1">
      <alignment horizontal="left" vertical="center"/>
    </xf>
    <xf numFmtId="1" fontId="2" fillId="5" borderId="1" xfId="1" applyNumberFormat="1" applyFont="1" applyFill="1" applyBorder="1" applyAlignment="1">
      <alignment horizontal="center" vertical="center"/>
    </xf>
  </cellXfs>
  <cellStyles count="6">
    <cellStyle name="Moeda" xfId="1" builtinId="4"/>
    <cellStyle name="Moeda 2" xfId="5" xr:uid="{045C43BF-8CE8-E047-9098-F498E1FC4B22}"/>
    <cellStyle name="Normal" xfId="0" builtinId="0"/>
    <cellStyle name="Normal 2" xfId="3" xr:uid="{C2A57218-2E38-4258-B733-D55753FF3883}"/>
    <cellStyle name="Porcentagem" xfId="2" builtinId="5"/>
    <cellStyle name="Vírgula" xfId="4" builtinId="3"/>
  </cellStyles>
  <dxfs count="261"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8989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8989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8989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8989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8989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rgb="FFEFF9B5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rgb="FFEFF9B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rgb="FFEFF9B5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F0C0E"/>
      <color rgb="FF161213"/>
      <color rgb="FF191413"/>
      <color rgb="FFB75F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[PRECIFICAÇÃO DENTISTAS .xlsm]Graficos Tasks!Tabela dinâmica2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252525252525252E-2"/>
          <c:y val="6.3879210220673638E-2"/>
          <c:w val="0.9494949494949495"/>
          <c:h val="0.506837864779097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'Graficos Tasks'!$E$4:$E$5</c:f>
              <c:strCache>
                <c:ptCount val="1"/>
                <c:pt idx="0">
                  <c:v>Aguardando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Tasks'!$D$6:$D$7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'Graficos Tasks'!$E$6:$E$7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E8C-435D-AA73-9D0B1000E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9815423"/>
        <c:axId val="1855120303"/>
      </c:barChart>
      <c:catAx>
        <c:axId val="191981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5120303"/>
        <c:crosses val="autoZero"/>
        <c:auto val="1"/>
        <c:lblAlgn val="ctr"/>
        <c:lblOffset val="100"/>
        <c:noMultiLvlLbl val="0"/>
      </c:catAx>
      <c:valAx>
        <c:axId val="18551203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9815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713238324548272"/>
          <c:y val="5.8069722991943074E-2"/>
          <c:w val="0.36013718232386188"/>
          <c:h val="0.1162667650160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[PRECIFICAÇÃO DENTISTAS .xlsm]Graficos Tasks!Tabela dinâmica3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'Graficos Tasks'!$R$4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5C2-4196-889D-88CB4217F15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5C2-4196-889D-88CB4217F15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5C2-4196-889D-88CB4217F15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D48-4A57-9716-0BD117DA5F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'Graficos Tasks'!$Q$5:$Q$6</c:f>
              <c:strCache>
                <c:ptCount val="1"/>
                <c:pt idx="0">
                  <c:v>Aguardando</c:v>
                </c:pt>
              </c:strCache>
            </c:strRef>
          </c:cat>
          <c:val>
            <c:numRef>
              <c:f>'Graficos Tasks'!$R$5:$R$6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9AA-4D8C-8E69-172D5B3BB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[PRECIFICAÇÃO DENTISTAS .xlsm]Graficos Tasks!Tabela dinâmica1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252525252525252E-2"/>
          <c:y val="6.3879210220673638E-2"/>
          <c:w val="0.9494949494949495"/>
          <c:h val="0.506837864779097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'Graficos Tasks'!$E$32:$E$33</c:f>
              <c:strCache>
                <c:ptCount val="1"/>
                <c:pt idx="0">
                  <c:v>Aguardando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Tasks'!$D$34:$D$35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'Graficos Tasks'!$E$34:$E$35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C59-4407-8BA1-0FF8808B3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9815423"/>
        <c:axId val="1855120303"/>
      </c:barChart>
      <c:catAx>
        <c:axId val="191981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5120303"/>
        <c:crosses val="autoZero"/>
        <c:auto val="1"/>
        <c:lblAlgn val="ctr"/>
        <c:lblOffset val="100"/>
        <c:noMultiLvlLbl val="0"/>
      </c:catAx>
      <c:valAx>
        <c:axId val="18551203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9815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192401638665774"/>
          <c:y val="0.7555497907247346"/>
          <c:w val="0.57289151027651397"/>
          <c:h val="0.1162667650160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[PRECIFICAÇÃO DENTISTAS .xlsm]Graficos Tasks!Tabela dinâmica4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'Graficos Tasks'!$R$32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11D-4EE5-930E-E941B9841C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11D-4EE5-930E-E941B9841C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11D-4EE5-930E-E941B9841C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11D-4EE5-930E-E941B9841C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'Graficos Tasks'!$Q$33:$Q$34</c:f>
              <c:strCache>
                <c:ptCount val="1"/>
                <c:pt idx="0">
                  <c:v>Aguardando</c:v>
                </c:pt>
              </c:strCache>
            </c:strRef>
          </c:cat>
          <c:val>
            <c:numRef>
              <c:f>'Graficos Tasks'!$R$33:$R$34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F11D-4EE5-930E-E941B9841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[PRECIFICAÇÃO DENTISTAS .xlsm]Graficos Tasks!Tabela dinâmica5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252525252525252E-2"/>
          <c:y val="6.3879210220673638E-2"/>
          <c:w val="0.9494949494949495"/>
          <c:h val="0.506837864779097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'Graficos Tasks'!$E$60:$E$61</c:f>
              <c:strCache>
                <c:ptCount val="1"/>
                <c:pt idx="0">
                  <c:v>Aguardando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'Graficos Tasks'!$D$62:$D$63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'Graficos Tasks'!$E$62:$E$63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C59-4407-8BA1-0FF8808B3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9815423"/>
        <c:axId val="1855120303"/>
      </c:barChart>
      <c:catAx>
        <c:axId val="191981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5120303"/>
        <c:crosses val="autoZero"/>
        <c:auto val="1"/>
        <c:lblAlgn val="ctr"/>
        <c:lblOffset val="100"/>
        <c:noMultiLvlLbl val="0"/>
      </c:catAx>
      <c:valAx>
        <c:axId val="18551203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9815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192401638665774"/>
          <c:y val="0.7555497907247346"/>
          <c:w val="0.57289151027651397"/>
          <c:h val="0.1162667650160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[PRECIFICAÇÃO DENTISTAS .xlsm]Graficos Tasks!Tabela dinâmica6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'Graficos Tasks'!$R$60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11D-4EE5-930E-E941B9841C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11D-4EE5-930E-E941B9841C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11D-4EE5-930E-E941B9841C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11D-4EE5-930E-E941B9841C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'Graficos Tasks'!$Q$61:$Q$62</c:f>
              <c:strCache>
                <c:ptCount val="1"/>
                <c:pt idx="0">
                  <c:v>Aguardando</c:v>
                </c:pt>
              </c:strCache>
            </c:strRef>
          </c:cat>
          <c:val>
            <c:numRef>
              <c:f>'Graficos Tasks'!$R$61:$R$62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F11D-4EE5-930E-E941B9841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[PRECIFICAÇÃO DENTISTAS .xlsm]Graficos Tasks!Tabela dinâmica8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252525252525252E-2"/>
          <c:y val="6.3879210220673638E-2"/>
          <c:w val="0.9494949494949495"/>
          <c:h val="0.506837864779097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'Graficos Tasks'!$E$88:$E$89</c:f>
              <c:strCache>
                <c:ptCount val="1"/>
                <c:pt idx="0">
                  <c:v>Aguardando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'Graficos Tasks'!$D$90:$D$91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'Graficos Tasks'!$E$90:$E$91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C59-4407-8BA1-0FF8808B3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9815423"/>
        <c:axId val="1855120303"/>
      </c:barChart>
      <c:catAx>
        <c:axId val="191981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5120303"/>
        <c:crosses val="autoZero"/>
        <c:auto val="1"/>
        <c:lblAlgn val="ctr"/>
        <c:lblOffset val="100"/>
        <c:noMultiLvlLbl val="0"/>
      </c:catAx>
      <c:valAx>
        <c:axId val="18551203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9815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192401638665774"/>
          <c:y val="0.7555497907247346"/>
          <c:w val="0.57289151027651397"/>
          <c:h val="0.1162667650160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[PRECIFICAÇÃO DENTISTAS .xlsm]Graficos Tasks!Tabela dinâmica7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'Graficos Tasks'!$R$88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11D-4EE5-930E-E941B9841C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11D-4EE5-930E-E941B9841C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11D-4EE5-930E-E941B9841C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11D-4EE5-930E-E941B9841C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'Graficos Tasks'!$Q$89:$Q$90</c:f>
              <c:strCache>
                <c:ptCount val="1"/>
                <c:pt idx="0">
                  <c:v>Aguardando</c:v>
                </c:pt>
              </c:strCache>
            </c:strRef>
          </c:cat>
          <c:val>
            <c:numRef>
              <c:f>'Graficos Tasks'!$R$89:$R$90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F11D-4EE5-930E-E941B9841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[PRECIFICAÇÃO DENTISTAS .xlsm]Graficos Tasks!Tabela dinâmica10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5252525252525252E-2"/>
          <c:y val="6.3879210220673638E-2"/>
          <c:w val="0.9494949494949495"/>
          <c:h val="0.506837864779097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'Graficos Tasks'!$E$116:$E$117</c:f>
              <c:strCache>
                <c:ptCount val="1"/>
                <c:pt idx="0">
                  <c:v>Aguardando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'Graficos Tasks'!$D$118:$D$119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'Graficos Tasks'!$E$118:$E$119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5C59-4407-8BA1-0FF8808B3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9815423"/>
        <c:axId val="1855120303"/>
      </c:barChart>
      <c:catAx>
        <c:axId val="191981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5120303"/>
        <c:crosses val="autoZero"/>
        <c:auto val="1"/>
        <c:lblAlgn val="ctr"/>
        <c:lblOffset val="100"/>
        <c:noMultiLvlLbl val="0"/>
      </c:catAx>
      <c:valAx>
        <c:axId val="18551203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919815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192401638665774"/>
          <c:y val="0.7555497907247346"/>
          <c:w val="0.57289151027651397"/>
          <c:h val="0.1162667650160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[PRECIFICAÇÃO DENTISTAS .xlsm]Graficos Tasks!Tabela dinâmica9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'Graficos Tasks'!$R$116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11D-4EE5-930E-E941B9841C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11D-4EE5-930E-E941B9841C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11D-4EE5-930E-E941B9841C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11D-4EE5-930E-E941B9841C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'Graficos Tasks'!$Q$117:$Q$118</c:f>
              <c:strCache>
                <c:ptCount val="1"/>
                <c:pt idx="0">
                  <c:v>Aguardando</c:v>
                </c:pt>
              </c:strCache>
            </c:strRef>
          </c:cat>
          <c:val>
            <c:numRef>
              <c:f>'Graficos Tasks'!$R$117:$R$118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F11D-4EE5-930E-E941B9841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ecifica&#231;&#227;o!A1"/><Relationship Id="rId13" Type="http://schemas.openxmlformats.org/officeDocument/2006/relationships/hyperlink" Target="#BALAN&#199;O!A1"/><Relationship Id="rId3" Type="http://schemas.openxmlformats.org/officeDocument/2006/relationships/hyperlink" Target="#'3.Marketing'!A1"/><Relationship Id="rId7" Type="http://schemas.openxmlformats.org/officeDocument/2006/relationships/hyperlink" Target="#'PLANO DE A&#199;&#195;O GERAL'!A1"/><Relationship Id="rId12" Type="http://schemas.openxmlformats.org/officeDocument/2006/relationships/hyperlink" Target="#'CUSTO FIXO'!A1"/><Relationship Id="rId2" Type="http://schemas.openxmlformats.org/officeDocument/2006/relationships/hyperlink" Target="#'2.Comercial'!A1"/><Relationship Id="rId16" Type="http://schemas.openxmlformats.org/officeDocument/2006/relationships/image" Target="../media/image1.png"/><Relationship Id="rId1" Type="http://schemas.openxmlformats.org/officeDocument/2006/relationships/hyperlink" Target="#'1.Financeiro'!A1"/><Relationship Id="rId6" Type="http://schemas.openxmlformats.org/officeDocument/2006/relationships/hyperlink" Target="#'6.Indicadores de Performance'!A1"/><Relationship Id="rId11" Type="http://schemas.openxmlformats.org/officeDocument/2006/relationships/hyperlink" Target="#'CUSTO VARIAVEL'!A1"/><Relationship Id="rId5" Type="http://schemas.openxmlformats.org/officeDocument/2006/relationships/hyperlink" Target="#'5.Recursos Humanos'!A1"/><Relationship Id="rId15" Type="http://schemas.openxmlformats.org/officeDocument/2006/relationships/hyperlink" Target="#Endividamento!A1"/><Relationship Id="rId10" Type="http://schemas.openxmlformats.org/officeDocument/2006/relationships/hyperlink" Target="#'Fluxo de Caixa'!A1"/><Relationship Id="rId4" Type="http://schemas.openxmlformats.org/officeDocument/2006/relationships/hyperlink" Target="#'4.Operacional'!A1"/><Relationship Id="rId9" Type="http://schemas.openxmlformats.org/officeDocument/2006/relationships/hyperlink" Target="#DRE!A1"/><Relationship Id="rId14" Type="http://schemas.openxmlformats.org/officeDocument/2006/relationships/hyperlink" Target="#'AN&#193;LISE HISTORICA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Base DRE'!A1"/><Relationship Id="rId2" Type="http://schemas.openxmlformats.org/officeDocument/2006/relationships/hyperlink" Target="#DASHBOARD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DRE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Precifica&#231;&#227;o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Precifica&#231;&#227;o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Precifica&#231;&#227;o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Precifica&#231;&#227;o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recifica&#231;&#227;o!A1"/><Relationship Id="rId2" Type="http://schemas.openxmlformats.org/officeDocument/2006/relationships/hyperlink" Target="#DASHBOARD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recifica&#231;&#227;o!A1"/><Relationship Id="rId2" Type="http://schemas.openxmlformats.org/officeDocument/2006/relationships/hyperlink" Target="#DASHBOARD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DASHBOARD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DASHBOARD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DASHBOARD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DASHBOARD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DASHBOARD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DASHBOARD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hyperlink" Target="#DASHBOARD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hyperlink" Target="#DASHBOARD!A1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194693</xdr:colOff>
      <xdr:row>4</xdr:row>
      <xdr:rowOff>25009</xdr:rowOff>
    </xdr:from>
    <xdr:to>
      <xdr:col>44</xdr:col>
      <xdr:colOff>103676</xdr:colOff>
      <xdr:row>7</xdr:row>
      <xdr:rowOff>68580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3479B9-91BF-F351-4CDD-343FE44217F2}"/>
            </a:ext>
          </a:extLst>
        </xdr:cNvPr>
        <xdr:cNvSpPr/>
      </xdr:nvSpPr>
      <xdr:spPr>
        <a:xfrm>
          <a:off x="5939001" y="611163"/>
          <a:ext cx="934752" cy="629725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>
              <a:solidFill>
                <a:schemeClr val="lt1"/>
              </a:solidFill>
              <a:latin typeface="+mn-lt"/>
              <a:ea typeface="+mn-ea"/>
              <a:cs typeface="+mn-cs"/>
            </a:rPr>
            <a:t>Administrativo</a:t>
          </a:r>
          <a:b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</a:br>
          <a: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  <a:t>Financeiro</a:t>
          </a:r>
          <a:endParaRPr lang="pt-BR" sz="9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177337</xdr:colOff>
      <xdr:row>4</xdr:row>
      <xdr:rowOff>14426</xdr:rowOff>
    </xdr:from>
    <xdr:to>
      <xdr:col>49</xdr:col>
      <xdr:colOff>86320</xdr:colOff>
      <xdr:row>7</xdr:row>
      <xdr:rowOff>57997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CA01B70-D2DB-4B5B-83A9-8B6215518DC7}"/>
            </a:ext>
          </a:extLst>
        </xdr:cNvPr>
        <xdr:cNvSpPr/>
      </xdr:nvSpPr>
      <xdr:spPr>
        <a:xfrm>
          <a:off x="6947414" y="600580"/>
          <a:ext cx="934752" cy="629725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Comercial</a:t>
          </a:r>
        </a:p>
      </xdr:txBody>
    </xdr:sp>
    <xdr:clientData/>
  </xdr:twoCellAnchor>
  <xdr:twoCellAnchor>
    <xdr:from>
      <xdr:col>49</xdr:col>
      <xdr:colOff>159980</xdr:colOff>
      <xdr:row>4</xdr:row>
      <xdr:rowOff>17389</xdr:rowOff>
    </xdr:from>
    <xdr:to>
      <xdr:col>54</xdr:col>
      <xdr:colOff>68964</xdr:colOff>
      <xdr:row>7</xdr:row>
      <xdr:rowOff>60960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912604-9DF7-45A1-9F65-F0037C707C2A}"/>
            </a:ext>
          </a:extLst>
        </xdr:cNvPr>
        <xdr:cNvSpPr/>
      </xdr:nvSpPr>
      <xdr:spPr>
        <a:xfrm>
          <a:off x="7955826" y="603543"/>
          <a:ext cx="934753" cy="629725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Marketing</a:t>
          </a:r>
        </a:p>
      </xdr:txBody>
    </xdr:sp>
    <xdr:clientData/>
  </xdr:twoCellAnchor>
  <xdr:twoCellAnchor>
    <xdr:from>
      <xdr:col>54</xdr:col>
      <xdr:colOff>144318</xdr:colOff>
      <xdr:row>4</xdr:row>
      <xdr:rowOff>19538</xdr:rowOff>
    </xdr:from>
    <xdr:to>
      <xdr:col>59</xdr:col>
      <xdr:colOff>53301</xdr:colOff>
      <xdr:row>7</xdr:row>
      <xdr:rowOff>63109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9D29791-A8C4-407B-A02D-241FE3240D3C}"/>
            </a:ext>
          </a:extLst>
        </xdr:cNvPr>
        <xdr:cNvSpPr/>
      </xdr:nvSpPr>
      <xdr:spPr>
        <a:xfrm>
          <a:off x="8965933" y="605692"/>
          <a:ext cx="934753" cy="629725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  <a:t>Operacional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60960</xdr:colOff>
      <xdr:row>12</xdr:row>
      <xdr:rowOff>83820</xdr:rowOff>
    </xdr:from>
    <xdr:to>
      <xdr:col>6</xdr:col>
      <xdr:colOff>60960</xdr:colOff>
      <xdr:row>15</xdr:row>
      <xdr:rowOff>144780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DAEEE30-6443-44D0-8CEC-D7A3370D5DA6}"/>
            </a:ext>
          </a:extLst>
        </xdr:cNvPr>
        <xdr:cNvSpPr/>
      </xdr:nvSpPr>
      <xdr:spPr>
        <a:xfrm>
          <a:off x="243840" y="2095500"/>
          <a:ext cx="914400" cy="6096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tx1"/>
              </a:solidFill>
            </a:rPr>
            <a:t>Missão</a:t>
          </a:r>
        </a:p>
      </xdr:txBody>
    </xdr:sp>
    <xdr:clientData/>
  </xdr:twoCellAnchor>
  <xdr:twoCellAnchor>
    <xdr:from>
      <xdr:col>6</xdr:col>
      <xdr:colOff>152400</xdr:colOff>
      <xdr:row>12</xdr:row>
      <xdr:rowOff>83820</xdr:rowOff>
    </xdr:from>
    <xdr:to>
      <xdr:col>70</xdr:col>
      <xdr:colOff>15240</xdr:colOff>
      <xdr:row>15</xdr:row>
      <xdr:rowOff>144780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463C631F-968F-4FA9-9FD8-E0DAC9829D80}"/>
            </a:ext>
          </a:extLst>
        </xdr:cNvPr>
        <xdr:cNvSpPr/>
      </xdr:nvSpPr>
      <xdr:spPr>
        <a:xfrm>
          <a:off x="1249680" y="2095500"/>
          <a:ext cx="9555480" cy="6096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</a:rPr>
            <a:t>Capacitar empresários a estruturar e otimizar suas finanças, proporcionando conhecimento prático e ferramentas estratégicas para tomadas de decisão assertivas, garantindo crescimento, lucro e segurança financeira.</a:t>
          </a:r>
        </a:p>
      </xdr:txBody>
    </xdr:sp>
    <xdr:clientData/>
  </xdr:twoCellAnchor>
  <xdr:twoCellAnchor>
    <xdr:from>
      <xdr:col>1</xdr:col>
      <xdr:colOff>68580</xdr:colOff>
      <xdr:row>16</xdr:row>
      <xdr:rowOff>83820</xdr:rowOff>
    </xdr:from>
    <xdr:to>
      <xdr:col>6</xdr:col>
      <xdr:colOff>68580</xdr:colOff>
      <xdr:row>19</xdr:row>
      <xdr:rowOff>144780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8F879976-456A-4062-ACDA-0F7B74D0FCB4}"/>
            </a:ext>
          </a:extLst>
        </xdr:cNvPr>
        <xdr:cNvSpPr/>
      </xdr:nvSpPr>
      <xdr:spPr>
        <a:xfrm>
          <a:off x="251460" y="2827020"/>
          <a:ext cx="914400" cy="6096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tx1"/>
              </a:solidFill>
            </a:rPr>
            <a:t>Visão</a:t>
          </a:r>
        </a:p>
      </xdr:txBody>
    </xdr:sp>
    <xdr:clientData/>
  </xdr:twoCellAnchor>
  <xdr:twoCellAnchor>
    <xdr:from>
      <xdr:col>6</xdr:col>
      <xdr:colOff>160020</xdr:colOff>
      <xdr:row>16</xdr:row>
      <xdr:rowOff>83820</xdr:rowOff>
    </xdr:from>
    <xdr:to>
      <xdr:col>70</xdr:col>
      <xdr:colOff>15240</xdr:colOff>
      <xdr:row>19</xdr:row>
      <xdr:rowOff>144780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CE76FF9E-2B58-4251-8AED-5F63D1325EC4}"/>
            </a:ext>
          </a:extLst>
        </xdr:cNvPr>
        <xdr:cNvSpPr/>
      </xdr:nvSpPr>
      <xdr:spPr>
        <a:xfrm>
          <a:off x="1257300" y="2827020"/>
          <a:ext cx="9547860" cy="6096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</a:rPr>
            <a:t>Ser a referência em mentoria financeira para empresários, promovendo crescimento sustentável, decisões estratégicas e aumento da rentabilidade por meio da gestão eficiente dos recursos</a:t>
          </a:r>
        </a:p>
      </xdr:txBody>
    </xdr:sp>
    <xdr:clientData/>
  </xdr:twoCellAnchor>
  <xdr:twoCellAnchor>
    <xdr:from>
      <xdr:col>1</xdr:col>
      <xdr:colOff>68580</xdr:colOff>
      <xdr:row>20</xdr:row>
      <xdr:rowOff>83820</xdr:rowOff>
    </xdr:from>
    <xdr:to>
      <xdr:col>6</xdr:col>
      <xdr:colOff>68580</xdr:colOff>
      <xdr:row>23</xdr:row>
      <xdr:rowOff>144780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B92BC0CA-78F9-4B00-973F-1F1EED15486A}"/>
            </a:ext>
          </a:extLst>
        </xdr:cNvPr>
        <xdr:cNvSpPr/>
      </xdr:nvSpPr>
      <xdr:spPr>
        <a:xfrm>
          <a:off x="251460" y="3558540"/>
          <a:ext cx="914400" cy="6096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tx1"/>
              </a:solidFill>
            </a:rPr>
            <a:t>Valores</a:t>
          </a:r>
        </a:p>
      </xdr:txBody>
    </xdr:sp>
    <xdr:clientData/>
  </xdr:twoCellAnchor>
  <xdr:twoCellAnchor>
    <xdr:from>
      <xdr:col>6</xdr:col>
      <xdr:colOff>160020</xdr:colOff>
      <xdr:row>20</xdr:row>
      <xdr:rowOff>83820</xdr:rowOff>
    </xdr:from>
    <xdr:to>
      <xdr:col>70</xdr:col>
      <xdr:colOff>22860</xdr:colOff>
      <xdr:row>23</xdr:row>
      <xdr:rowOff>144780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FA048060-4D8F-4E9E-B7D1-433FFD08C741}"/>
            </a:ext>
          </a:extLst>
        </xdr:cNvPr>
        <xdr:cNvSpPr/>
      </xdr:nvSpPr>
      <xdr:spPr>
        <a:xfrm>
          <a:off x="1257300" y="3558540"/>
          <a:ext cx="9555480" cy="60960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</a:rPr>
            <a:t>Lucro sustentável, transparência, mentalidade de crescimento, compromisso com resultados e praticidade na gestão financeira</a:t>
          </a:r>
        </a:p>
      </xdr:txBody>
    </xdr:sp>
    <xdr:clientData/>
  </xdr:twoCellAnchor>
  <xdr:twoCellAnchor>
    <xdr:from>
      <xdr:col>1</xdr:col>
      <xdr:colOff>53340</xdr:colOff>
      <xdr:row>8</xdr:row>
      <xdr:rowOff>7620</xdr:rowOff>
    </xdr:from>
    <xdr:to>
      <xdr:col>70</xdr:col>
      <xdr:colOff>15240</xdr:colOff>
      <xdr:row>11</xdr:row>
      <xdr:rowOff>68580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BD12C367-D875-4653-966B-6A47F217245E}"/>
            </a:ext>
          </a:extLst>
        </xdr:cNvPr>
        <xdr:cNvSpPr/>
      </xdr:nvSpPr>
      <xdr:spPr>
        <a:xfrm>
          <a:off x="236220" y="1287780"/>
          <a:ext cx="10568940" cy="60960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PLANEJAMENTO</a:t>
          </a:r>
          <a:r>
            <a:rPr lang="pt-BR" sz="1600" baseline="0"/>
            <a:t> ESTRATÉGICO</a:t>
          </a:r>
          <a:endParaRPr lang="pt-BR" sz="1600"/>
        </a:p>
      </xdr:txBody>
    </xdr:sp>
    <xdr:clientData/>
  </xdr:twoCellAnchor>
  <xdr:twoCellAnchor>
    <xdr:from>
      <xdr:col>6</xdr:col>
      <xdr:colOff>148167</xdr:colOff>
      <xdr:row>24</xdr:row>
      <xdr:rowOff>106679</xdr:rowOff>
    </xdr:from>
    <xdr:to>
      <xdr:col>70</xdr:col>
      <xdr:colOff>22860</xdr:colOff>
      <xdr:row>33</xdr:row>
      <xdr:rowOff>182880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4C826EC9-1B25-4E83-915B-50C13C30B825}"/>
            </a:ext>
          </a:extLst>
        </xdr:cNvPr>
        <xdr:cNvSpPr/>
      </xdr:nvSpPr>
      <xdr:spPr>
        <a:xfrm>
          <a:off x="1367367" y="4546599"/>
          <a:ext cx="12879493" cy="1813561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</a:rPr>
            <a:t>Descreva aqui sua visão de futuro para você e sua empresa,</a:t>
          </a:r>
          <a:r>
            <a:rPr lang="pt-BR" sz="1400" baseline="0">
              <a:solidFill>
                <a:schemeClr val="tx1"/>
              </a:solidFill>
            </a:rPr>
            <a:t> isso será o sua base de definição de Metas para o Ano de 2026.</a:t>
          </a:r>
          <a:endParaRPr lang="pt-BR" sz="1400">
            <a:solidFill>
              <a:schemeClr val="tx1"/>
            </a:solidFill>
          </a:endParaRPr>
        </a:p>
      </xdr:txBody>
    </xdr:sp>
    <xdr:clientData/>
  </xdr:twoCellAnchor>
  <xdr:twoCellAnchor>
    <xdr:from>
      <xdr:col>59</xdr:col>
      <xdr:colOff>128654</xdr:colOff>
      <xdr:row>4</xdr:row>
      <xdr:rowOff>9769</xdr:rowOff>
    </xdr:from>
    <xdr:to>
      <xdr:col>64</xdr:col>
      <xdr:colOff>37637</xdr:colOff>
      <xdr:row>7</xdr:row>
      <xdr:rowOff>53340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6DC89D-78C3-44AE-864B-BFB90495CEC9}"/>
            </a:ext>
          </a:extLst>
        </xdr:cNvPr>
        <xdr:cNvSpPr/>
      </xdr:nvSpPr>
      <xdr:spPr>
        <a:xfrm>
          <a:off x="9976039" y="595923"/>
          <a:ext cx="934752" cy="629725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RH</a:t>
          </a:r>
        </a:p>
      </xdr:txBody>
    </xdr:sp>
    <xdr:clientData/>
  </xdr:twoCellAnchor>
  <xdr:twoCellAnchor>
    <xdr:from>
      <xdr:col>64</xdr:col>
      <xdr:colOff>127000</xdr:colOff>
      <xdr:row>4</xdr:row>
      <xdr:rowOff>4242</xdr:rowOff>
    </xdr:from>
    <xdr:to>
      <xdr:col>69</xdr:col>
      <xdr:colOff>35984</xdr:colOff>
      <xdr:row>7</xdr:row>
      <xdr:rowOff>50799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534E819-A43D-4E12-952A-7850EF276808}"/>
            </a:ext>
          </a:extLst>
        </xdr:cNvPr>
        <xdr:cNvSpPr/>
      </xdr:nvSpPr>
      <xdr:spPr>
        <a:xfrm>
          <a:off x="11000154" y="590396"/>
          <a:ext cx="934753" cy="632711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Tabela</a:t>
          </a:r>
          <a:r>
            <a:rPr lang="pt-B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Resumo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116417</xdr:colOff>
      <xdr:row>2</xdr:row>
      <xdr:rowOff>9736</xdr:rowOff>
    </xdr:from>
    <xdr:to>
      <xdr:col>25</xdr:col>
      <xdr:colOff>148169</xdr:colOff>
      <xdr:row>7</xdr:row>
      <xdr:rowOff>63076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23DA67-D2F1-0549-9C1F-791902C1A434}"/>
            </a:ext>
          </a:extLst>
        </xdr:cNvPr>
        <xdr:cNvSpPr/>
      </xdr:nvSpPr>
      <xdr:spPr>
        <a:xfrm>
          <a:off x="4339167" y="200236"/>
          <a:ext cx="836085" cy="100584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PLANO DE AÇAO</a:t>
          </a:r>
          <a:endParaRPr lang="pt-BR" sz="105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30</xdr:col>
      <xdr:colOff>166405</xdr:colOff>
      <xdr:row>2</xdr:row>
      <xdr:rowOff>8891</xdr:rowOff>
    </xdr:from>
    <xdr:to>
      <xdr:col>34</xdr:col>
      <xdr:colOff>193345</xdr:colOff>
      <xdr:row>7</xdr:row>
      <xdr:rowOff>62231</xdr:rowOff>
    </xdr:to>
    <xdr:sp macro="" textlink="">
      <xdr:nvSpPr>
        <xdr:cNvPr id="17" name="Retângul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6060FC-4771-B61C-320C-811CBEE448B7}"/>
            </a:ext>
          </a:extLst>
        </xdr:cNvPr>
        <xdr:cNvSpPr/>
      </xdr:nvSpPr>
      <xdr:spPr>
        <a:xfrm>
          <a:off x="6198905" y="199391"/>
          <a:ext cx="831273" cy="100584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>
              <a:solidFill>
                <a:schemeClr val="lt1"/>
              </a:solidFill>
              <a:latin typeface="+mn-lt"/>
              <a:ea typeface="+mn-ea"/>
              <a:cs typeface="+mn-cs"/>
            </a:rPr>
            <a:t>PREÇO E CUSTOS</a:t>
          </a:r>
          <a:endParaRPr lang="pt-BR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35</xdr:col>
      <xdr:colOff>64804</xdr:colOff>
      <xdr:row>2</xdr:row>
      <xdr:rowOff>13124</xdr:rowOff>
    </xdr:from>
    <xdr:to>
      <xdr:col>39</xdr:col>
      <xdr:colOff>91744</xdr:colOff>
      <xdr:row>7</xdr:row>
      <xdr:rowOff>66464</xdr:rowOff>
    </xdr:to>
    <xdr:sp macro="" textlink="">
      <xdr:nvSpPr>
        <xdr:cNvPr id="20" name="Retângulo 1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9BE267D-7CEA-EB4C-ABE7-C28300A9E4DC}"/>
            </a:ext>
          </a:extLst>
        </xdr:cNvPr>
        <xdr:cNvSpPr/>
      </xdr:nvSpPr>
      <xdr:spPr>
        <a:xfrm>
          <a:off x="7102721" y="203624"/>
          <a:ext cx="831273" cy="100584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  <a:endParaRPr lang="pt-BR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39</xdr:col>
      <xdr:colOff>147710</xdr:colOff>
      <xdr:row>1</xdr:row>
      <xdr:rowOff>162560</xdr:rowOff>
    </xdr:from>
    <xdr:ext cx="6113853" cy="311432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E651B16-7687-E099-8E75-FFBF7AC3963C}"/>
            </a:ext>
          </a:extLst>
        </xdr:cNvPr>
        <xdr:cNvSpPr txBox="1"/>
      </xdr:nvSpPr>
      <xdr:spPr>
        <a:xfrm>
          <a:off x="8072510" y="355600"/>
          <a:ext cx="6113853" cy="311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>
              <a:solidFill>
                <a:schemeClr val="bg1"/>
              </a:solidFill>
            </a:rPr>
            <a:t>PLANEJAMENTO ESTRATÉGICO EMPRESARIAL</a:t>
          </a:r>
          <a:r>
            <a:rPr lang="pt-BR" sz="1400" b="1" baseline="0">
              <a:solidFill>
                <a:schemeClr val="bg1"/>
              </a:solidFill>
            </a:rPr>
            <a:t> </a:t>
          </a:r>
          <a:r>
            <a:rPr lang="pt-BR" sz="1200" b="1">
              <a:solidFill>
                <a:schemeClr val="bg1"/>
              </a:solidFill>
            </a:rPr>
            <a:t>-------------------------------------------------</a:t>
          </a:r>
          <a:endParaRPr lang="pt-BR" sz="1100" b="1">
            <a:solidFill>
              <a:schemeClr val="bg1"/>
            </a:solidFill>
          </a:endParaRPr>
        </a:p>
      </xdr:txBody>
    </xdr:sp>
    <xdr:clientData/>
  </xdr:oneCellAnchor>
  <xdr:twoCellAnchor>
    <xdr:from>
      <xdr:col>26</xdr:col>
      <xdr:colOff>66958</xdr:colOff>
      <xdr:row>2</xdr:row>
      <xdr:rowOff>13969</xdr:rowOff>
    </xdr:from>
    <xdr:to>
      <xdr:col>30</xdr:col>
      <xdr:colOff>93898</xdr:colOff>
      <xdr:row>7</xdr:row>
      <xdr:rowOff>67309</xdr:rowOff>
    </xdr:to>
    <xdr:sp macro="" textlink="">
      <xdr:nvSpPr>
        <xdr:cNvPr id="21" name="Retângulo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1CFBB6A-CD2D-9644-8F67-34694E6D9BA6}"/>
            </a:ext>
          </a:extLst>
        </xdr:cNvPr>
        <xdr:cNvSpPr/>
      </xdr:nvSpPr>
      <xdr:spPr>
        <a:xfrm>
          <a:off x="5295125" y="204469"/>
          <a:ext cx="831273" cy="10058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pt-BR" sz="14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162209</xdr:colOff>
      <xdr:row>2</xdr:row>
      <xdr:rowOff>13969</xdr:rowOff>
    </xdr:from>
    <xdr:to>
      <xdr:col>20</xdr:col>
      <xdr:colOff>189148</xdr:colOff>
      <xdr:row>4</xdr:row>
      <xdr:rowOff>127000</xdr:rowOff>
    </xdr:to>
    <xdr:sp macro="" textlink="">
      <xdr:nvSpPr>
        <xdr:cNvPr id="22" name="Retângulo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9E48AC7-E5B1-E33E-BE21-EF700BB3E2D5}"/>
            </a:ext>
          </a:extLst>
        </xdr:cNvPr>
        <xdr:cNvSpPr/>
      </xdr:nvSpPr>
      <xdr:spPr>
        <a:xfrm>
          <a:off x="3379542" y="204469"/>
          <a:ext cx="831273" cy="494031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CUSTO</a:t>
          </a:r>
          <a:r>
            <a:rPr lang="pt-B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VARIAVEL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66959</xdr:colOff>
      <xdr:row>2</xdr:row>
      <xdr:rowOff>13969</xdr:rowOff>
    </xdr:from>
    <xdr:to>
      <xdr:col>16</xdr:col>
      <xdr:colOff>93899</xdr:colOff>
      <xdr:row>4</xdr:row>
      <xdr:rowOff>124024</xdr:rowOff>
    </xdr:to>
    <xdr:sp macro="" textlink="">
      <xdr:nvSpPr>
        <xdr:cNvPr id="23" name="Retângulo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FB28EB8-0743-2EF6-FE18-E307A172FA28}"/>
            </a:ext>
          </a:extLst>
        </xdr:cNvPr>
        <xdr:cNvSpPr/>
      </xdr:nvSpPr>
      <xdr:spPr>
        <a:xfrm>
          <a:off x="2479959" y="204469"/>
          <a:ext cx="831273" cy="49105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  <a:t>CUSTO FIXO</a:t>
          </a:r>
          <a:endParaRPr lang="pt-BR" sz="9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74083</xdr:colOff>
      <xdr:row>4</xdr:row>
      <xdr:rowOff>179916</xdr:rowOff>
    </xdr:from>
    <xdr:to>
      <xdr:col>16</xdr:col>
      <xdr:colOff>81280</xdr:colOff>
      <xdr:row>7</xdr:row>
      <xdr:rowOff>142240</xdr:rowOff>
    </xdr:to>
    <xdr:sp macro="" textlink="">
      <xdr:nvSpPr>
        <xdr:cNvPr id="24" name="Retângulo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C3E861-0BD7-E746-8C9E-B0846E08D2BB}"/>
            </a:ext>
          </a:extLst>
        </xdr:cNvPr>
        <xdr:cNvSpPr/>
      </xdr:nvSpPr>
      <xdr:spPr>
        <a:xfrm>
          <a:off x="2512483" y="952076"/>
          <a:ext cx="819997" cy="54144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  <a:t>BALANÇO</a:t>
          </a:r>
          <a:b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</a:br>
          <a: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  <a:t>Patrimonial </a:t>
          </a:r>
        </a:p>
      </xdr:txBody>
    </xdr:sp>
    <xdr:clientData/>
  </xdr:twoCellAnchor>
  <xdr:twoCellAnchor>
    <xdr:from>
      <xdr:col>1</xdr:col>
      <xdr:colOff>74083</xdr:colOff>
      <xdr:row>24</xdr:row>
      <xdr:rowOff>95249</xdr:rowOff>
    </xdr:from>
    <xdr:to>
      <xdr:col>6</xdr:col>
      <xdr:colOff>74083</xdr:colOff>
      <xdr:row>33</xdr:row>
      <xdr:rowOff>172720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FF58DCEF-DDD6-DF4E-B7C9-D25D3FC1231C}"/>
            </a:ext>
          </a:extLst>
        </xdr:cNvPr>
        <xdr:cNvSpPr/>
      </xdr:nvSpPr>
      <xdr:spPr>
        <a:xfrm>
          <a:off x="277283" y="4535169"/>
          <a:ext cx="1016000" cy="1814831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tx1"/>
              </a:solidFill>
            </a:rPr>
            <a:t>Como você e sua empresa estarão em 5 Anos?</a:t>
          </a:r>
        </a:p>
      </xdr:txBody>
    </xdr:sp>
    <xdr:clientData/>
  </xdr:twoCellAnchor>
  <xdr:twoCellAnchor>
    <xdr:from>
      <xdr:col>59</xdr:col>
      <xdr:colOff>121921</xdr:colOff>
      <xdr:row>1</xdr:row>
      <xdr:rowOff>182880</xdr:rowOff>
    </xdr:from>
    <xdr:to>
      <xdr:col>69</xdr:col>
      <xdr:colOff>19663</xdr:colOff>
      <xdr:row>3</xdr:row>
      <xdr:rowOff>91440</xdr:rowOff>
    </xdr:to>
    <xdr:sp macro="" textlink="">
      <xdr:nvSpPr>
        <xdr:cNvPr id="26" name="Retângulo 2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9FECA64-0397-C743-9B4B-D4D236B42F95}"/>
            </a:ext>
          </a:extLst>
        </xdr:cNvPr>
        <xdr:cNvSpPr/>
      </xdr:nvSpPr>
      <xdr:spPr>
        <a:xfrm>
          <a:off x="12110721" y="375920"/>
          <a:ext cx="1929742" cy="29464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Analise</a:t>
          </a:r>
          <a:r>
            <a:rPr lang="pt-BR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Histórica</a:t>
          </a:r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165523</xdr:colOff>
      <xdr:row>5</xdr:row>
      <xdr:rowOff>7196</xdr:rowOff>
    </xdr:from>
    <xdr:to>
      <xdr:col>20</xdr:col>
      <xdr:colOff>172720</xdr:colOff>
      <xdr:row>7</xdr:row>
      <xdr:rowOff>162560</xdr:rowOff>
    </xdr:to>
    <xdr:sp macro="" textlink="">
      <xdr:nvSpPr>
        <xdr:cNvPr id="27" name="Retângulo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E21F84D-18BA-B44A-881A-64057BB47F67}"/>
            </a:ext>
          </a:extLst>
        </xdr:cNvPr>
        <xdr:cNvSpPr/>
      </xdr:nvSpPr>
      <xdr:spPr>
        <a:xfrm>
          <a:off x="3416723" y="972396"/>
          <a:ext cx="819997" cy="54144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  <a:t>DIVIDA</a:t>
          </a:r>
          <a:b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</a:br>
          <a: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  <a:t>em</a:t>
          </a:r>
          <a:r>
            <a:rPr lang="pt-BR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Geral</a:t>
          </a:r>
          <a:r>
            <a:rPr lang="pt-BR" sz="105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 editAs="oneCell">
    <xdr:from>
      <xdr:col>2</xdr:col>
      <xdr:colOff>42689</xdr:colOff>
      <xdr:row>2</xdr:row>
      <xdr:rowOff>42689</xdr:rowOff>
    </xdr:from>
    <xdr:to>
      <xdr:col>9</xdr:col>
      <xdr:colOff>91397</xdr:colOff>
      <xdr:row>5</xdr:row>
      <xdr:rowOff>78527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64FA0C81-01CF-3C4C-8B53-23A0C52BB0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t="11958" b="35370"/>
        <a:stretch/>
      </xdr:blipFill>
      <xdr:spPr>
        <a:xfrm>
          <a:off x="448235" y="426891"/>
          <a:ext cx="1468120" cy="6121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39077</xdr:colOff>
      <xdr:row>1</xdr:row>
      <xdr:rowOff>9769</xdr:rowOff>
    </xdr:from>
    <xdr:to>
      <xdr:col>102</xdr:col>
      <xdr:colOff>87923</xdr:colOff>
      <xdr:row>30</xdr:row>
      <xdr:rowOff>129356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57805E54-B2B8-FD92-1BD7-6211F6AF8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7077" y="205154"/>
          <a:ext cx="10306538" cy="57857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568614</xdr:colOff>
      <xdr:row>1</xdr:row>
      <xdr:rowOff>14432</xdr:rowOff>
    </xdr:from>
    <xdr:to>
      <xdr:col>4</xdr:col>
      <xdr:colOff>1270001</xdr:colOff>
      <xdr:row>6</xdr:row>
      <xdr:rowOff>4376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39461DF-BC1A-0E4A-A297-CE114B5E1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8073159" y="259773"/>
          <a:ext cx="2159001" cy="825065"/>
        </a:xfrm>
        <a:prstGeom prst="rect">
          <a:avLst/>
        </a:prstGeom>
      </xdr:spPr>
    </xdr:pic>
    <xdr:clientData/>
  </xdr:twoCellAnchor>
  <xdr:twoCellAnchor>
    <xdr:from>
      <xdr:col>1</xdr:col>
      <xdr:colOff>437444</xdr:colOff>
      <xdr:row>2</xdr:row>
      <xdr:rowOff>14112</xdr:rowOff>
    </xdr:from>
    <xdr:to>
      <xdr:col>1</xdr:col>
      <xdr:colOff>1910644</xdr:colOff>
      <xdr:row>4</xdr:row>
      <xdr:rowOff>138700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B7CCF3A-405B-A840-920E-F383609FD3B7}"/>
            </a:ext>
          </a:extLst>
        </xdr:cNvPr>
        <xdr:cNvSpPr/>
      </xdr:nvSpPr>
      <xdr:spPr>
        <a:xfrm>
          <a:off x="3273777" y="451556"/>
          <a:ext cx="1473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326845</xdr:colOff>
      <xdr:row>1</xdr:row>
      <xdr:rowOff>108725</xdr:rowOff>
    </xdr:from>
    <xdr:to>
      <xdr:col>3</xdr:col>
      <xdr:colOff>359833</xdr:colOff>
      <xdr:row>4</xdr:row>
      <xdr:rowOff>154087</xdr:rowOff>
    </xdr:to>
    <xdr:pic>
      <xdr:nvPicPr>
        <xdr:cNvPr id="5" name="Imagem 2">
          <a:extLst>
            <a:ext uri="{FF2B5EF4-FFF2-40B4-BE49-F238E27FC236}">
              <a16:creationId xmlns:a16="http://schemas.microsoft.com/office/drawing/2014/main" id="{7C516EEC-4417-4042-97AB-9B9F93819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4178" y="299225"/>
          <a:ext cx="943155" cy="6168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6</xdr:col>
      <xdr:colOff>68834</xdr:colOff>
      <xdr:row>1</xdr:row>
      <xdr:rowOff>121539</xdr:rowOff>
    </xdr:from>
    <xdr:ext cx="3938707" cy="637674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793283F6-8D36-FA49-8D0A-2872EDA40AB4}"/>
            </a:ext>
          </a:extLst>
        </xdr:cNvPr>
        <xdr:cNvSpPr txBox="1"/>
      </xdr:nvSpPr>
      <xdr:spPr>
        <a:xfrm>
          <a:off x="4173102" y="307393"/>
          <a:ext cx="3938707" cy="6376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3600">
              <a:solidFill>
                <a:schemeClr val="bg1"/>
              </a:solidFill>
            </a:rPr>
            <a:t>Balanço Patrimonial</a:t>
          </a:r>
        </a:p>
      </xdr:txBody>
    </xdr:sp>
    <xdr:clientData/>
  </xdr:oneCellAnchor>
  <xdr:twoCellAnchor>
    <xdr:from>
      <xdr:col>3</xdr:col>
      <xdr:colOff>615898</xdr:colOff>
      <xdr:row>1</xdr:row>
      <xdr:rowOff>176044</xdr:rowOff>
    </xdr:from>
    <xdr:to>
      <xdr:col>4</xdr:col>
      <xdr:colOff>1034446</xdr:colOff>
      <xdr:row>4</xdr:row>
      <xdr:rowOff>31603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47D6AB1-4D7D-704A-9142-E8CF91DE2F36}"/>
            </a:ext>
          </a:extLst>
        </xdr:cNvPr>
        <xdr:cNvSpPr/>
      </xdr:nvSpPr>
      <xdr:spPr>
        <a:xfrm>
          <a:off x="2203398" y="366544"/>
          <a:ext cx="1117048" cy="427059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326845</xdr:colOff>
      <xdr:row>1</xdr:row>
      <xdr:rowOff>108725</xdr:rowOff>
    </xdr:from>
    <xdr:to>
      <xdr:col>1</xdr:col>
      <xdr:colOff>1270000</xdr:colOff>
      <xdr:row>4</xdr:row>
      <xdr:rowOff>154087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C2309DF5-30CC-A44E-B3A0-FEC692DEDC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945" y="299225"/>
          <a:ext cx="947388" cy="6168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418084</xdr:colOff>
      <xdr:row>1</xdr:row>
      <xdr:rowOff>58039</xdr:rowOff>
    </xdr:from>
    <xdr:ext cx="3938707" cy="637674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A87DBBC2-1166-F944-A93D-8F2E434CADC2}"/>
            </a:ext>
          </a:extLst>
        </xdr:cNvPr>
        <xdr:cNvSpPr txBox="1"/>
      </xdr:nvSpPr>
      <xdr:spPr>
        <a:xfrm>
          <a:off x="5487501" y="248539"/>
          <a:ext cx="3938707" cy="6376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3600">
              <a:solidFill>
                <a:schemeClr val="bg1"/>
              </a:solidFill>
            </a:rPr>
            <a:t>Endividamento</a:t>
          </a:r>
        </a:p>
      </xdr:txBody>
    </xdr:sp>
    <xdr:clientData/>
  </xdr:oneCellAnchor>
  <xdr:twoCellAnchor>
    <xdr:from>
      <xdr:col>3</xdr:col>
      <xdr:colOff>615898</xdr:colOff>
      <xdr:row>1</xdr:row>
      <xdr:rowOff>176044</xdr:rowOff>
    </xdr:from>
    <xdr:to>
      <xdr:col>4</xdr:col>
      <xdr:colOff>1034446</xdr:colOff>
      <xdr:row>4</xdr:row>
      <xdr:rowOff>31603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D3C7DF-C9F4-1B43-B1F7-A172A818FC28}"/>
            </a:ext>
          </a:extLst>
        </xdr:cNvPr>
        <xdr:cNvSpPr/>
      </xdr:nvSpPr>
      <xdr:spPr>
        <a:xfrm>
          <a:off x="2203398" y="366544"/>
          <a:ext cx="1117048" cy="427059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165652</xdr:colOff>
      <xdr:row>2</xdr:row>
      <xdr:rowOff>1</xdr:rowOff>
    </xdr:from>
    <xdr:to>
      <xdr:col>3</xdr:col>
      <xdr:colOff>647700</xdr:colOff>
      <xdr:row>5</xdr:row>
      <xdr:rowOff>41413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0BE5A8-531D-9F49-B14A-53C2E18C6010}"/>
            </a:ext>
          </a:extLst>
        </xdr:cNvPr>
        <xdr:cNvSpPr/>
      </xdr:nvSpPr>
      <xdr:spPr>
        <a:xfrm>
          <a:off x="165652" y="190501"/>
          <a:ext cx="1117048" cy="612912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 editAs="oneCell">
    <xdr:from>
      <xdr:col>3</xdr:col>
      <xdr:colOff>809220</xdr:colOff>
      <xdr:row>1</xdr:row>
      <xdr:rowOff>116974</xdr:rowOff>
    </xdr:from>
    <xdr:to>
      <xdr:col>3</xdr:col>
      <xdr:colOff>2157335</xdr:colOff>
      <xdr:row>5</xdr:row>
      <xdr:rowOff>94196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023ACA8-31B0-0244-9FB9-13ADDE43B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4220" y="116974"/>
          <a:ext cx="1348115" cy="739222"/>
        </a:xfrm>
        <a:prstGeom prst="rect">
          <a:avLst/>
        </a:prstGeom>
      </xdr:spPr>
    </xdr:pic>
    <xdr:clientData/>
  </xdr:twoCellAnchor>
  <xdr:oneCellAnchor>
    <xdr:from>
      <xdr:col>3</xdr:col>
      <xdr:colOff>2387600</xdr:colOff>
      <xdr:row>1</xdr:row>
      <xdr:rowOff>127000</xdr:rowOff>
    </xdr:from>
    <xdr:ext cx="2863989" cy="655885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B97C3DFA-A7ED-8E39-63BB-C7372ACC5B7E}"/>
            </a:ext>
          </a:extLst>
        </xdr:cNvPr>
        <xdr:cNvSpPr txBox="1"/>
      </xdr:nvSpPr>
      <xdr:spPr>
        <a:xfrm>
          <a:off x="3022600" y="127000"/>
          <a:ext cx="2863989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3600">
              <a:solidFill>
                <a:schemeClr val="bg1"/>
              </a:solidFill>
            </a:rPr>
            <a:t>Fluxo</a:t>
          </a:r>
          <a:r>
            <a:rPr lang="pt-BR" sz="3600" baseline="0">
              <a:solidFill>
                <a:schemeClr val="bg1"/>
              </a:solidFill>
            </a:rPr>
            <a:t> de Caixa</a:t>
          </a:r>
          <a:endParaRPr lang="pt-BR" sz="3600">
            <a:solidFill>
              <a:schemeClr val="bg1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86360</xdr:rowOff>
    </xdr:from>
    <xdr:to>
      <xdr:col>2</xdr:col>
      <xdr:colOff>1696357</xdr:colOff>
      <xdr:row>3</xdr:row>
      <xdr:rowOff>668159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C9120FB-F3C5-E34B-A4A8-3B7C2FFC93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544286" y="403860"/>
          <a:ext cx="1696357" cy="581799"/>
        </a:xfrm>
        <a:prstGeom prst="rect">
          <a:avLst/>
        </a:prstGeom>
      </xdr:spPr>
    </xdr:pic>
    <xdr:clientData/>
  </xdr:twoCellAnchor>
  <xdr:oneCellAnchor>
    <xdr:from>
      <xdr:col>11</xdr:col>
      <xdr:colOff>742499</xdr:colOff>
      <xdr:row>3</xdr:row>
      <xdr:rowOff>97750</xdr:rowOff>
    </xdr:from>
    <xdr:ext cx="6152582" cy="468013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6BD11316-85C0-584B-99A9-4BB3B48A5868}"/>
            </a:ext>
          </a:extLst>
        </xdr:cNvPr>
        <xdr:cNvSpPr txBox="1"/>
      </xdr:nvSpPr>
      <xdr:spPr>
        <a:xfrm>
          <a:off x="9805681" y="421023"/>
          <a:ext cx="6152582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DRE - Demonstrativo</a:t>
          </a:r>
          <a:r>
            <a:rPr lang="pt-BR" sz="2400" b="1" i="1" baseline="0">
              <a:solidFill>
                <a:schemeClr val="bg1"/>
              </a:solidFill>
            </a:rPr>
            <a:t> de Resultado do Exercicio</a:t>
          </a:r>
        </a:p>
      </xdr:txBody>
    </xdr:sp>
    <xdr:clientData/>
  </xdr:oneCellAnchor>
  <xdr:twoCellAnchor>
    <xdr:from>
      <xdr:col>2</xdr:col>
      <xdr:colOff>2153139</xdr:colOff>
      <xdr:row>3</xdr:row>
      <xdr:rowOff>109415</xdr:rowOff>
    </xdr:from>
    <xdr:to>
      <xdr:col>3</xdr:col>
      <xdr:colOff>15632</xdr:colOff>
      <xdr:row>3</xdr:row>
      <xdr:rowOff>629115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BED274-1DA2-6548-8F84-6174FE710CFB}"/>
            </a:ext>
          </a:extLst>
        </xdr:cNvPr>
        <xdr:cNvSpPr/>
      </xdr:nvSpPr>
      <xdr:spPr>
        <a:xfrm>
          <a:off x="2983524" y="431800"/>
          <a:ext cx="13208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>
    <xdr:from>
      <xdr:col>3</xdr:col>
      <xdr:colOff>146539</xdr:colOff>
      <xdr:row>3</xdr:row>
      <xdr:rowOff>105182</xdr:rowOff>
    </xdr:from>
    <xdr:to>
      <xdr:col>5</xdr:col>
      <xdr:colOff>679939</xdr:colOff>
      <xdr:row>3</xdr:row>
      <xdr:rowOff>624882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A3BF22-0EB1-794B-B4BD-27E86A2645B1}"/>
            </a:ext>
          </a:extLst>
        </xdr:cNvPr>
        <xdr:cNvSpPr/>
      </xdr:nvSpPr>
      <xdr:spPr>
        <a:xfrm>
          <a:off x="4435231" y="427567"/>
          <a:ext cx="1344246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BASE</a:t>
          </a:r>
          <a:r>
            <a:rPr lang="pt-BR" sz="1400" baseline="0"/>
            <a:t> do DRE</a:t>
          </a:r>
        </a:p>
      </xdr:txBody>
    </xdr:sp>
    <xdr:clientData/>
  </xdr:twoCellAnchor>
  <xdr:twoCellAnchor>
    <xdr:from>
      <xdr:col>5</xdr:col>
      <xdr:colOff>785090</xdr:colOff>
      <xdr:row>1</xdr:row>
      <xdr:rowOff>23091</xdr:rowOff>
    </xdr:from>
    <xdr:to>
      <xdr:col>6</xdr:col>
      <xdr:colOff>171641</xdr:colOff>
      <xdr:row>2</xdr:row>
      <xdr:rowOff>4619</xdr:rowOff>
    </xdr:to>
    <xdr:sp macro="" textlink="">
      <xdr:nvSpPr>
        <xdr:cNvPr id="5" name="Seta para a Direita 4">
          <a:extLst>
            <a:ext uri="{FF2B5EF4-FFF2-40B4-BE49-F238E27FC236}">
              <a16:creationId xmlns:a16="http://schemas.microsoft.com/office/drawing/2014/main" id="{E461818D-8734-DE4F-9FEF-EE0E0B1D6569}"/>
            </a:ext>
          </a:extLst>
        </xdr:cNvPr>
        <xdr:cNvSpPr/>
      </xdr:nvSpPr>
      <xdr:spPr>
        <a:xfrm>
          <a:off x="6176817" y="219364"/>
          <a:ext cx="194733" cy="17780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256134</xdr:colOff>
      <xdr:row>3</xdr:row>
      <xdr:rowOff>86360</xdr:rowOff>
    </xdr:from>
    <xdr:to>
      <xdr:col>2</xdr:col>
      <xdr:colOff>1388654</xdr:colOff>
      <xdr:row>3</xdr:row>
      <xdr:rowOff>768403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BC53576-E906-B443-AF88-A524E798FF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373529" y="406528"/>
          <a:ext cx="1932940" cy="682043"/>
        </a:xfrm>
        <a:prstGeom prst="rect">
          <a:avLst/>
        </a:prstGeom>
      </xdr:spPr>
    </xdr:pic>
    <xdr:clientData/>
  </xdr:twoCellAnchor>
  <xdr:oneCellAnchor>
    <xdr:from>
      <xdr:col>15</xdr:col>
      <xdr:colOff>2241176</xdr:colOff>
      <xdr:row>3</xdr:row>
      <xdr:rowOff>211444</xdr:rowOff>
    </xdr:from>
    <xdr:ext cx="2205668" cy="84369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DAD08D12-CD1B-B649-8069-BEFE1BD48F29}"/>
            </a:ext>
          </a:extLst>
        </xdr:cNvPr>
        <xdr:cNvSpPr txBox="1"/>
      </xdr:nvSpPr>
      <xdr:spPr>
        <a:xfrm>
          <a:off x="3735294" y="531612"/>
          <a:ext cx="2205668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Plano de contas</a:t>
          </a:r>
        </a:p>
        <a:p>
          <a:endParaRPr lang="pt-BR" sz="2400" b="1" i="1" baseline="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2988235</xdr:colOff>
      <xdr:row>3</xdr:row>
      <xdr:rowOff>184239</xdr:rowOff>
    </xdr:from>
    <xdr:to>
      <xdr:col>3</xdr:col>
      <xdr:colOff>672353</xdr:colOff>
      <xdr:row>3</xdr:row>
      <xdr:rowOff>703939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E50727C-9E0B-2542-BB46-B2112BC937E1}"/>
            </a:ext>
          </a:extLst>
        </xdr:cNvPr>
        <xdr:cNvSpPr/>
      </xdr:nvSpPr>
      <xdr:spPr>
        <a:xfrm>
          <a:off x="3906050" y="696508"/>
          <a:ext cx="1366051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DRE</a:t>
          </a:r>
        </a:p>
      </xdr:txBody>
    </xdr:sp>
    <xdr:clientData/>
  </xdr:twoCellAnchor>
  <xdr:twoCellAnchor>
    <xdr:from>
      <xdr:col>15</xdr:col>
      <xdr:colOff>394874</xdr:colOff>
      <xdr:row>3</xdr:row>
      <xdr:rowOff>170757</xdr:rowOff>
    </xdr:from>
    <xdr:to>
      <xdr:col>15</xdr:col>
      <xdr:colOff>1516529</xdr:colOff>
      <xdr:row>3</xdr:row>
      <xdr:rowOff>690457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D7693F-41AF-6245-B91B-EC4EC9EC6E1A}"/>
            </a:ext>
          </a:extLst>
        </xdr:cNvPr>
        <xdr:cNvSpPr/>
      </xdr:nvSpPr>
      <xdr:spPr>
        <a:xfrm>
          <a:off x="18772521" y="490925"/>
          <a:ext cx="1121655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DRE</a:t>
          </a:r>
        </a:p>
      </xdr:txBody>
    </xdr:sp>
    <xdr:clientData/>
  </xdr:twoCellAnchor>
  <xdr:oneCellAnchor>
    <xdr:from>
      <xdr:col>1</xdr:col>
      <xdr:colOff>1173950</xdr:colOff>
      <xdr:row>0</xdr:row>
      <xdr:rowOff>85377</xdr:rowOff>
    </xdr:from>
    <xdr:ext cx="2637069" cy="342786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C6930EA5-59F1-014F-5CC9-CD0A20A5DD40}"/>
            </a:ext>
          </a:extLst>
        </xdr:cNvPr>
        <xdr:cNvSpPr txBox="1"/>
      </xdr:nvSpPr>
      <xdr:spPr>
        <a:xfrm>
          <a:off x="1291345" y="85377"/>
          <a:ext cx="263706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600" b="1"/>
            <a:t>Selecionar o Centro de Custo</a:t>
          </a:r>
        </a:p>
      </xdr:txBody>
    </xdr:sp>
    <xdr:clientData/>
  </xdr:oneCellAnchor>
  <xdr:twoCellAnchor>
    <xdr:from>
      <xdr:col>3</xdr:col>
      <xdr:colOff>949832</xdr:colOff>
      <xdr:row>1</xdr:row>
      <xdr:rowOff>53360</xdr:rowOff>
    </xdr:from>
    <xdr:to>
      <xdr:col>3</xdr:col>
      <xdr:colOff>1270000</xdr:colOff>
      <xdr:row>1</xdr:row>
      <xdr:rowOff>277478</xdr:rowOff>
    </xdr:to>
    <xdr:sp macro="" textlink="">
      <xdr:nvSpPr>
        <xdr:cNvPr id="7" name="Seta para a Direita 6">
          <a:extLst>
            <a:ext uri="{FF2B5EF4-FFF2-40B4-BE49-F238E27FC236}">
              <a16:creationId xmlns:a16="http://schemas.microsoft.com/office/drawing/2014/main" id="{AC2443DE-549B-8742-5BA5-04CCC3ECD0A1}"/>
            </a:ext>
          </a:extLst>
        </xdr:cNvPr>
        <xdr:cNvSpPr/>
      </xdr:nvSpPr>
      <xdr:spPr>
        <a:xfrm>
          <a:off x="3906050" y="160083"/>
          <a:ext cx="320168" cy="224118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101600</xdr:colOff>
      <xdr:row>3</xdr:row>
      <xdr:rowOff>138700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CE844-A5A5-014D-8106-58186350B594}"/>
            </a:ext>
          </a:extLst>
        </xdr:cNvPr>
        <xdr:cNvSpPr/>
      </xdr:nvSpPr>
      <xdr:spPr>
        <a:xfrm>
          <a:off x="584200" y="533400"/>
          <a:ext cx="1473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oneCellAnchor>
    <xdr:from>
      <xdr:col>9</xdr:col>
      <xdr:colOff>63500</xdr:colOff>
      <xdr:row>1</xdr:row>
      <xdr:rowOff>0</xdr:rowOff>
    </xdr:from>
    <xdr:ext cx="6030433" cy="468013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4DE6172-C290-E049-88A9-4E40C0F6E61A}"/>
            </a:ext>
          </a:extLst>
        </xdr:cNvPr>
        <xdr:cNvSpPr txBox="1"/>
      </xdr:nvSpPr>
      <xdr:spPr>
        <a:xfrm>
          <a:off x="2476500" y="292100"/>
          <a:ext cx="6030433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tx1"/>
              </a:solidFill>
            </a:rPr>
            <a:t>Ferramenta</a:t>
          </a:r>
          <a:r>
            <a:rPr lang="pt-BR" sz="2400" b="1" i="1" baseline="0">
              <a:solidFill>
                <a:schemeClr val="tx1"/>
              </a:solidFill>
            </a:rPr>
            <a:t> de Precificação - ESCOLHA O TIPO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</xdr:colOff>
      <xdr:row>1</xdr:row>
      <xdr:rowOff>111760</xdr:rowOff>
    </xdr:from>
    <xdr:to>
      <xdr:col>1</xdr:col>
      <xdr:colOff>1938020</xdr:colOff>
      <xdr:row>1</xdr:row>
      <xdr:rowOff>723900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5E8A2C9-E5E1-1941-8D64-7AB57C1788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386080" y="429260"/>
          <a:ext cx="1932940" cy="612140"/>
        </a:xfrm>
        <a:prstGeom prst="rect">
          <a:avLst/>
        </a:prstGeom>
      </xdr:spPr>
    </xdr:pic>
    <xdr:clientData/>
  </xdr:twoCellAnchor>
  <xdr:oneCellAnchor>
    <xdr:from>
      <xdr:col>3</xdr:col>
      <xdr:colOff>472440</xdr:colOff>
      <xdr:row>1</xdr:row>
      <xdr:rowOff>167640</xdr:rowOff>
    </xdr:from>
    <xdr:ext cx="3672480" cy="46801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7C8D3B2F-6C44-124E-96A5-CF3A5DA560D8}"/>
            </a:ext>
          </a:extLst>
        </xdr:cNvPr>
        <xdr:cNvSpPr txBox="1"/>
      </xdr:nvSpPr>
      <xdr:spPr>
        <a:xfrm>
          <a:off x="5552440" y="408940"/>
          <a:ext cx="36724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Ferramenta</a:t>
          </a:r>
          <a:r>
            <a:rPr lang="pt-BR" sz="2400" b="1" i="1" baseline="0">
              <a:solidFill>
                <a:schemeClr val="bg1"/>
              </a:solidFill>
            </a:rPr>
            <a:t> de Precificação</a:t>
          </a:r>
        </a:p>
      </xdr:txBody>
    </xdr:sp>
    <xdr:clientData/>
  </xdr:oneCellAnchor>
  <xdr:oneCellAnchor>
    <xdr:from>
      <xdr:col>3</xdr:col>
      <xdr:colOff>472440</xdr:colOff>
      <xdr:row>1</xdr:row>
      <xdr:rowOff>167640</xdr:rowOff>
    </xdr:from>
    <xdr:ext cx="5073761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D2A3A82-078B-EC43-8B45-E60EE5C1D258}"/>
            </a:ext>
          </a:extLst>
        </xdr:cNvPr>
        <xdr:cNvSpPr txBox="1"/>
      </xdr:nvSpPr>
      <xdr:spPr>
        <a:xfrm>
          <a:off x="5781040" y="485140"/>
          <a:ext cx="507376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Ferramenta</a:t>
          </a:r>
          <a:r>
            <a:rPr lang="pt-BR" sz="2400" b="1" i="1" baseline="0">
              <a:solidFill>
                <a:schemeClr val="bg1"/>
              </a:solidFill>
            </a:rPr>
            <a:t> de Precificação - MARKUP</a:t>
          </a:r>
        </a:p>
      </xdr:txBody>
    </xdr:sp>
    <xdr:clientData/>
  </xdr:oneCellAnchor>
  <xdr:twoCellAnchor>
    <xdr:from>
      <xdr:col>1</xdr:col>
      <xdr:colOff>1841500</xdr:colOff>
      <xdr:row>1</xdr:row>
      <xdr:rowOff>177800</xdr:rowOff>
    </xdr:from>
    <xdr:to>
      <xdr:col>1</xdr:col>
      <xdr:colOff>3314700</xdr:colOff>
      <xdr:row>1</xdr:row>
      <xdr:rowOff>697500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3E371EE-D828-EE41-B4F8-086D0E4209DE}"/>
            </a:ext>
          </a:extLst>
        </xdr:cNvPr>
        <xdr:cNvSpPr/>
      </xdr:nvSpPr>
      <xdr:spPr>
        <a:xfrm>
          <a:off x="2222500" y="495300"/>
          <a:ext cx="1473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1</xdr:row>
      <xdr:rowOff>124460</xdr:rowOff>
    </xdr:from>
    <xdr:to>
      <xdr:col>1</xdr:col>
      <xdr:colOff>1963420</xdr:colOff>
      <xdr:row>1</xdr:row>
      <xdr:rowOff>736600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2458E0-E816-E140-8A4B-3A8D02C705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411480" y="441960"/>
          <a:ext cx="1932940" cy="612140"/>
        </a:xfrm>
        <a:prstGeom prst="rect">
          <a:avLst/>
        </a:prstGeom>
      </xdr:spPr>
    </xdr:pic>
    <xdr:clientData/>
  </xdr:twoCellAnchor>
  <xdr:oneCellAnchor>
    <xdr:from>
      <xdr:col>3</xdr:col>
      <xdr:colOff>472440</xdr:colOff>
      <xdr:row>1</xdr:row>
      <xdr:rowOff>167640</xdr:rowOff>
    </xdr:from>
    <xdr:ext cx="3672480" cy="46801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A7632B60-FA4A-BD40-A172-D9382C66CA9A}"/>
            </a:ext>
          </a:extLst>
        </xdr:cNvPr>
        <xdr:cNvSpPr txBox="1"/>
      </xdr:nvSpPr>
      <xdr:spPr>
        <a:xfrm>
          <a:off x="5781040" y="485140"/>
          <a:ext cx="36724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Ferramenta</a:t>
          </a:r>
          <a:r>
            <a:rPr lang="pt-BR" sz="2400" b="1" i="1" baseline="0">
              <a:solidFill>
                <a:schemeClr val="bg1"/>
              </a:solidFill>
            </a:rPr>
            <a:t> de Precificação</a:t>
          </a:r>
        </a:p>
      </xdr:txBody>
    </xdr:sp>
    <xdr:clientData/>
  </xdr:oneCellAnchor>
  <xdr:oneCellAnchor>
    <xdr:from>
      <xdr:col>3</xdr:col>
      <xdr:colOff>472440</xdr:colOff>
      <xdr:row>1</xdr:row>
      <xdr:rowOff>167640</xdr:rowOff>
    </xdr:from>
    <xdr:ext cx="367248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51A18D6-518D-694C-86F9-ED3E14D9BA2D}"/>
            </a:ext>
          </a:extLst>
        </xdr:cNvPr>
        <xdr:cNvSpPr txBox="1"/>
      </xdr:nvSpPr>
      <xdr:spPr>
        <a:xfrm>
          <a:off x="5781040" y="485140"/>
          <a:ext cx="367248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Ferramenta</a:t>
          </a:r>
          <a:r>
            <a:rPr lang="pt-BR" sz="2400" b="1" i="1" baseline="0">
              <a:solidFill>
                <a:schemeClr val="bg1"/>
              </a:solidFill>
            </a:rPr>
            <a:t> de Precificação</a:t>
          </a:r>
        </a:p>
      </xdr:txBody>
    </xdr:sp>
    <xdr:clientData/>
  </xdr:oneCellAnchor>
  <xdr:twoCellAnchor>
    <xdr:from>
      <xdr:col>1</xdr:col>
      <xdr:colOff>1930400</xdr:colOff>
      <xdr:row>1</xdr:row>
      <xdr:rowOff>165100</xdr:rowOff>
    </xdr:from>
    <xdr:to>
      <xdr:col>1</xdr:col>
      <xdr:colOff>3403600</xdr:colOff>
      <xdr:row>1</xdr:row>
      <xdr:rowOff>684800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5AFE2D-7870-3744-8650-C89A682CFBA3}"/>
            </a:ext>
          </a:extLst>
        </xdr:cNvPr>
        <xdr:cNvSpPr/>
      </xdr:nvSpPr>
      <xdr:spPr>
        <a:xfrm>
          <a:off x="2311400" y="482600"/>
          <a:ext cx="1473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1</xdr:row>
      <xdr:rowOff>22860</xdr:rowOff>
    </xdr:from>
    <xdr:to>
      <xdr:col>1</xdr:col>
      <xdr:colOff>1709420</xdr:colOff>
      <xdr:row>1</xdr:row>
      <xdr:rowOff>685800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EA3E953-CFE7-A240-9288-07C005E3BC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411480" y="264160"/>
          <a:ext cx="1678940" cy="662940"/>
        </a:xfrm>
        <a:prstGeom prst="rect">
          <a:avLst/>
        </a:prstGeom>
      </xdr:spPr>
    </xdr:pic>
    <xdr:clientData/>
  </xdr:twoCellAnchor>
  <xdr:oneCellAnchor>
    <xdr:from>
      <xdr:col>4</xdr:col>
      <xdr:colOff>472440</xdr:colOff>
      <xdr:row>1</xdr:row>
      <xdr:rowOff>167640</xdr:rowOff>
    </xdr:from>
    <xdr:ext cx="5317931" cy="84369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4FF3A95C-700E-EB48-9A9F-DE51F774BF53}"/>
            </a:ext>
          </a:extLst>
        </xdr:cNvPr>
        <xdr:cNvSpPr txBox="1"/>
      </xdr:nvSpPr>
      <xdr:spPr>
        <a:xfrm>
          <a:off x="8435340" y="408940"/>
          <a:ext cx="5317931" cy="8436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Ferramenta</a:t>
          </a:r>
          <a:r>
            <a:rPr lang="pt-BR" sz="2400" b="1" i="1" baseline="0">
              <a:solidFill>
                <a:schemeClr val="bg1"/>
              </a:solidFill>
            </a:rPr>
            <a:t> de Precificação - DENTISTAS</a:t>
          </a:r>
        </a:p>
        <a:p>
          <a:endParaRPr lang="pt-BR" sz="2400" b="1" i="1" baseline="0">
            <a:solidFill>
              <a:schemeClr val="bg1"/>
            </a:solidFill>
          </a:endParaRPr>
        </a:p>
      </xdr:txBody>
    </xdr:sp>
    <xdr:clientData/>
  </xdr:oneCellAnchor>
  <xdr:twoCellAnchor>
    <xdr:from>
      <xdr:col>1</xdr:col>
      <xdr:colOff>1955800</xdr:colOff>
      <xdr:row>1</xdr:row>
      <xdr:rowOff>127000</xdr:rowOff>
    </xdr:from>
    <xdr:to>
      <xdr:col>2</xdr:col>
      <xdr:colOff>0</xdr:colOff>
      <xdr:row>1</xdr:row>
      <xdr:rowOff>646700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C6475FB-CB75-F84F-9087-90675F318EB0}"/>
            </a:ext>
          </a:extLst>
        </xdr:cNvPr>
        <xdr:cNvSpPr/>
      </xdr:nvSpPr>
      <xdr:spPr>
        <a:xfrm>
          <a:off x="2336800" y="368300"/>
          <a:ext cx="1854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>
    <xdr:from>
      <xdr:col>1</xdr:col>
      <xdr:colOff>1955800</xdr:colOff>
      <xdr:row>1</xdr:row>
      <xdr:rowOff>127000</xdr:rowOff>
    </xdr:from>
    <xdr:to>
      <xdr:col>2</xdr:col>
      <xdr:colOff>0</xdr:colOff>
      <xdr:row>1</xdr:row>
      <xdr:rowOff>646700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CA462A1-FD61-D249-8A01-DEB153B0C4AD}"/>
            </a:ext>
          </a:extLst>
        </xdr:cNvPr>
        <xdr:cNvSpPr/>
      </xdr:nvSpPr>
      <xdr:spPr>
        <a:xfrm>
          <a:off x="2336800" y="368300"/>
          <a:ext cx="1854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1</xdr:row>
      <xdr:rowOff>22860</xdr:rowOff>
    </xdr:from>
    <xdr:to>
      <xdr:col>1</xdr:col>
      <xdr:colOff>1963420</xdr:colOff>
      <xdr:row>1</xdr:row>
      <xdr:rowOff>635000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4CB2405-C438-4C4C-AECB-64F6855E0F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411480" y="264160"/>
          <a:ext cx="1932940" cy="612140"/>
        </a:xfrm>
        <a:prstGeom prst="rect">
          <a:avLst/>
        </a:prstGeom>
      </xdr:spPr>
    </xdr:pic>
    <xdr:clientData/>
  </xdr:twoCellAnchor>
  <xdr:oneCellAnchor>
    <xdr:from>
      <xdr:col>3</xdr:col>
      <xdr:colOff>472440</xdr:colOff>
      <xdr:row>1</xdr:row>
      <xdr:rowOff>167640</xdr:rowOff>
    </xdr:from>
    <xdr:ext cx="5007909" cy="46801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C69E216E-37AE-0547-B5F8-2DCD713F2BDA}"/>
            </a:ext>
          </a:extLst>
        </xdr:cNvPr>
        <xdr:cNvSpPr txBox="1"/>
      </xdr:nvSpPr>
      <xdr:spPr>
        <a:xfrm>
          <a:off x="5552440" y="408940"/>
          <a:ext cx="5007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Ferramenta</a:t>
          </a:r>
          <a:r>
            <a:rPr lang="pt-BR" sz="2400" b="1" i="1" baseline="0">
              <a:solidFill>
                <a:schemeClr val="bg1"/>
              </a:solidFill>
            </a:rPr>
            <a:t> de Precificação - SERVIÇO</a:t>
          </a:r>
        </a:p>
      </xdr:txBody>
    </xdr:sp>
    <xdr:clientData/>
  </xdr:oneCellAnchor>
  <xdr:twoCellAnchor>
    <xdr:from>
      <xdr:col>1</xdr:col>
      <xdr:colOff>1955800</xdr:colOff>
      <xdr:row>1</xdr:row>
      <xdr:rowOff>127000</xdr:rowOff>
    </xdr:from>
    <xdr:to>
      <xdr:col>2</xdr:col>
      <xdr:colOff>0</xdr:colOff>
      <xdr:row>1</xdr:row>
      <xdr:rowOff>646700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82F63D-0189-7047-842C-9296EFFD8FA5}"/>
            </a:ext>
          </a:extLst>
        </xdr:cNvPr>
        <xdr:cNvSpPr/>
      </xdr:nvSpPr>
      <xdr:spPr>
        <a:xfrm>
          <a:off x="2336800" y="368300"/>
          <a:ext cx="1473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132080</xdr:colOff>
      <xdr:row>1</xdr:row>
      <xdr:rowOff>86360</xdr:rowOff>
    </xdr:from>
    <xdr:to>
      <xdr:col>1</xdr:col>
      <xdr:colOff>1600200</xdr:colOff>
      <xdr:row>1</xdr:row>
      <xdr:rowOff>698500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E7E1FE8-6B1D-9C43-84B2-437FCCF626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513080" y="327660"/>
          <a:ext cx="1468120" cy="612140"/>
        </a:xfrm>
        <a:prstGeom prst="rect">
          <a:avLst/>
        </a:prstGeom>
      </xdr:spPr>
    </xdr:pic>
    <xdr:clientData/>
  </xdr:twoCellAnchor>
  <xdr:oneCellAnchor>
    <xdr:from>
      <xdr:col>3</xdr:col>
      <xdr:colOff>472440</xdr:colOff>
      <xdr:row>1</xdr:row>
      <xdr:rowOff>167640</xdr:rowOff>
    </xdr:from>
    <xdr:ext cx="2001317" cy="46801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925094B6-26C9-A746-BA96-53162687899A}"/>
            </a:ext>
          </a:extLst>
        </xdr:cNvPr>
        <xdr:cNvSpPr txBox="1"/>
      </xdr:nvSpPr>
      <xdr:spPr>
        <a:xfrm>
          <a:off x="5552440" y="408940"/>
          <a:ext cx="200131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CUSTOS FIXOS</a:t>
          </a:r>
          <a:endParaRPr lang="pt-BR" sz="2400" b="1" i="1" baseline="0">
            <a:solidFill>
              <a:schemeClr val="bg1"/>
            </a:solidFill>
          </a:endParaRPr>
        </a:p>
      </xdr:txBody>
    </xdr:sp>
    <xdr:clientData/>
  </xdr:oneCellAnchor>
  <xdr:twoCellAnchor>
    <xdr:from>
      <xdr:col>1</xdr:col>
      <xdr:colOff>2057400</xdr:colOff>
      <xdr:row>1</xdr:row>
      <xdr:rowOff>127000</xdr:rowOff>
    </xdr:from>
    <xdr:to>
      <xdr:col>2</xdr:col>
      <xdr:colOff>101600</xdr:colOff>
      <xdr:row>1</xdr:row>
      <xdr:rowOff>646700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66EF8C-151B-8C4B-80A9-FCB0F02CA617}"/>
            </a:ext>
          </a:extLst>
        </xdr:cNvPr>
        <xdr:cNvSpPr/>
      </xdr:nvSpPr>
      <xdr:spPr>
        <a:xfrm>
          <a:off x="2438400" y="368300"/>
          <a:ext cx="1473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DASHBOARD</a:t>
          </a:r>
        </a:p>
      </xdr:txBody>
    </xdr:sp>
    <xdr:clientData/>
  </xdr:twoCellAnchor>
  <xdr:twoCellAnchor>
    <xdr:from>
      <xdr:col>2</xdr:col>
      <xdr:colOff>177800</xdr:colOff>
      <xdr:row>1</xdr:row>
      <xdr:rowOff>139700</xdr:rowOff>
    </xdr:from>
    <xdr:to>
      <xdr:col>3</xdr:col>
      <xdr:colOff>381000</xdr:colOff>
      <xdr:row>1</xdr:row>
      <xdr:rowOff>659400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BA7BD62-5892-8845-A98C-261E716F1EDE}"/>
            </a:ext>
          </a:extLst>
        </xdr:cNvPr>
        <xdr:cNvSpPr/>
      </xdr:nvSpPr>
      <xdr:spPr>
        <a:xfrm>
          <a:off x="3987800" y="381000"/>
          <a:ext cx="1473200" cy="5197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1</xdr:row>
      <xdr:rowOff>22860</xdr:rowOff>
    </xdr:from>
    <xdr:to>
      <xdr:col>1</xdr:col>
      <xdr:colOff>1963420</xdr:colOff>
      <xdr:row>1</xdr:row>
      <xdr:rowOff>635000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C64E54E-1CB0-A440-B0AE-691D39DCFB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958" b="35370"/>
        <a:stretch/>
      </xdr:blipFill>
      <xdr:spPr>
        <a:xfrm>
          <a:off x="411480" y="264160"/>
          <a:ext cx="1932940" cy="612140"/>
        </a:xfrm>
        <a:prstGeom prst="rect">
          <a:avLst/>
        </a:prstGeom>
      </xdr:spPr>
    </xdr:pic>
    <xdr:clientData/>
  </xdr:twoCellAnchor>
  <xdr:oneCellAnchor>
    <xdr:from>
      <xdr:col>3</xdr:col>
      <xdr:colOff>472440</xdr:colOff>
      <xdr:row>1</xdr:row>
      <xdr:rowOff>167640</xdr:rowOff>
    </xdr:from>
    <xdr:ext cx="2627194" cy="46801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614FBAE0-61EE-A64C-9D32-9E78009DC24A}"/>
            </a:ext>
          </a:extLst>
        </xdr:cNvPr>
        <xdr:cNvSpPr txBox="1"/>
      </xdr:nvSpPr>
      <xdr:spPr>
        <a:xfrm>
          <a:off x="5552440" y="408940"/>
          <a:ext cx="262719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CUSTOS VARIAVEIS</a:t>
          </a:r>
          <a:endParaRPr lang="pt-BR" sz="2400" b="1" i="1" baseline="0">
            <a:solidFill>
              <a:schemeClr val="bg1"/>
            </a:solidFill>
          </a:endParaRPr>
        </a:p>
      </xdr:txBody>
    </xdr:sp>
    <xdr:clientData/>
  </xdr:oneCellAnchor>
  <xdr:twoCellAnchor>
    <xdr:from>
      <xdr:col>1</xdr:col>
      <xdr:colOff>1854200</xdr:colOff>
      <xdr:row>1</xdr:row>
      <xdr:rowOff>114300</xdr:rowOff>
    </xdr:from>
    <xdr:to>
      <xdr:col>1</xdr:col>
      <xdr:colOff>3327400</xdr:colOff>
      <xdr:row>1</xdr:row>
      <xdr:rowOff>634000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8BFB939-FEBD-584A-BBF9-6AF93476656E}"/>
            </a:ext>
          </a:extLst>
        </xdr:cNvPr>
        <xdr:cNvSpPr/>
      </xdr:nvSpPr>
      <xdr:spPr>
        <a:xfrm>
          <a:off x="2235200" y="355600"/>
          <a:ext cx="1473200" cy="519700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DASHOBOARD</a:t>
          </a:r>
        </a:p>
      </xdr:txBody>
    </xdr:sp>
    <xdr:clientData/>
  </xdr:twoCellAnchor>
  <xdr:twoCellAnchor>
    <xdr:from>
      <xdr:col>2</xdr:col>
      <xdr:colOff>0</xdr:colOff>
      <xdr:row>1</xdr:row>
      <xdr:rowOff>127000</xdr:rowOff>
    </xdr:from>
    <xdr:to>
      <xdr:col>3</xdr:col>
      <xdr:colOff>203200</xdr:colOff>
      <xdr:row>1</xdr:row>
      <xdr:rowOff>646700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ED86EC-A4D5-E64D-A78C-8AB5B16EC2FF}"/>
            </a:ext>
          </a:extLst>
        </xdr:cNvPr>
        <xdr:cNvSpPr/>
      </xdr:nvSpPr>
      <xdr:spPr>
        <a:xfrm>
          <a:off x="3810000" y="368300"/>
          <a:ext cx="1473200" cy="5197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318305</xdr:colOff>
      <xdr:row>0</xdr:row>
      <xdr:rowOff>192910</xdr:rowOff>
    </xdr:from>
    <xdr:to>
      <xdr:col>10</xdr:col>
      <xdr:colOff>625034</xdr:colOff>
      <xdr:row>2</xdr:row>
      <xdr:rowOff>-1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5F04C3F-1E6E-405E-8E88-C24110E5D258}"/>
            </a:ext>
          </a:extLst>
        </xdr:cNvPr>
        <xdr:cNvSpPr/>
      </xdr:nvSpPr>
      <xdr:spPr>
        <a:xfrm>
          <a:off x="11378558" y="192910"/>
          <a:ext cx="1255210" cy="578735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 editAs="oneCell">
    <xdr:from>
      <xdr:col>11</xdr:col>
      <xdr:colOff>59920</xdr:colOff>
      <xdr:row>0</xdr:row>
      <xdr:rowOff>167774</xdr:rowOff>
    </xdr:from>
    <xdr:to>
      <xdr:col>12</xdr:col>
      <xdr:colOff>455535</xdr:colOff>
      <xdr:row>2</xdr:row>
      <xdr:rowOff>132296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1BEBD326-6E17-BB48-BA93-3F9DEBBCE5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5820" y="167774"/>
          <a:ext cx="1348115" cy="739222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318305</xdr:colOff>
      <xdr:row>0</xdr:row>
      <xdr:rowOff>192910</xdr:rowOff>
    </xdr:from>
    <xdr:to>
      <xdr:col>10</xdr:col>
      <xdr:colOff>625034</xdr:colOff>
      <xdr:row>2</xdr:row>
      <xdr:rowOff>-1</xdr:rowOff>
    </xdr:to>
    <xdr:sp macro="" textlink="">
      <xdr:nvSpPr>
        <xdr:cNvPr id="7" name="Retângul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7A49D6-4855-1D4C-81C4-5029E22325C1}"/>
            </a:ext>
          </a:extLst>
        </xdr:cNvPr>
        <xdr:cNvSpPr/>
      </xdr:nvSpPr>
      <xdr:spPr>
        <a:xfrm>
          <a:off x="11367305" y="192910"/>
          <a:ext cx="1259229" cy="581789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 editAs="oneCell">
    <xdr:from>
      <xdr:col>11</xdr:col>
      <xdr:colOff>59920</xdr:colOff>
      <xdr:row>0</xdr:row>
      <xdr:rowOff>167774</xdr:rowOff>
    </xdr:from>
    <xdr:to>
      <xdr:col>12</xdr:col>
      <xdr:colOff>455535</xdr:colOff>
      <xdr:row>2</xdr:row>
      <xdr:rowOff>132296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70B5F0-ECEE-C74F-AD9D-593552D7A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3920" y="167774"/>
          <a:ext cx="1348115" cy="739222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318305</xdr:colOff>
      <xdr:row>0</xdr:row>
      <xdr:rowOff>192910</xdr:rowOff>
    </xdr:from>
    <xdr:to>
      <xdr:col>10</xdr:col>
      <xdr:colOff>625034</xdr:colOff>
      <xdr:row>2</xdr:row>
      <xdr:rowOff>-1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63CFBA-C50B-624B-B49C-48B735802952}"/>
            </a:ext>
          </a:extLst>
        </xdr:cNvPr>
        <xdr:cNvSpPr/>
      </xdr:nvSpPr>
      <xdr:spPr>
        <a:xfrm>
          <a:off x="11367305" y="192910"/>
          <a:ext cx="1259229" cy="581789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 editAs="oneCell">
    <xdr:from>
      <xdr:col>11</xdr:col>
      <xdr:colOff>59920</xdr:colOff>
      <xdr:row>0</xdr:row>
      <xdr:rowOff>167774</xdr:rowOff>
    </xdr:from>
    <xdr:to>
      <xdr:col>12</xdr:col>
      <xdr:colOff>455535</xdr:colOff>
      <xdr:row>2</xdr:row>
      <xdr:rowOff>132296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6F99840-459B-BC45-BCF5-37F3D67AD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3920" y="167774"/>
          <a:ext cx="1348115" cy="739222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318305</xdr:colOff>
      <xdr:row>0</xdr:row>
      <xdr:rowOff>192910</xdr:rowOff>
    </xdr:from>
    <xdr:to>
      <xdr:col>10</xdr:col>
      <xdr:colOff>625034</xdr:colOff>
      <xdr:row>2</xdr:row>
      <xdr:rowOff>-1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0FCDFB-E43C-EF47-AC49-A4B280B22745}"/>
            </a:ext>
          </a:extLst>
        </xdr:cNvPr>
        <xdr:cNvSpPr/>
      </xdr:nvSpPr>
      <xdr:spPr>
        <a:xfrm>
          <a:off x="11367305" y="192910"/>
          <a:ext cx="1259229" cy="581789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 editAs="oneCell">
    <xdr:from>
      <xdr:col>11</xdr:col>
      <xdr:colOff>59920</xdr:colOff>
      <xdr:row>0</xdr:row>
      <xdr:rowOff>167774</xdr:rowOff>
    </xdr:from>
    <xdr:to>
      <xdr:col>12</xdr:col>
      <xdr:colOff>455535</xdr:colOff>
      <xdr:row>2</xdr:row>
      <xdr:rowOff>132296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A7FB2BE-F42D-7449-8F57-BFFA42831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3920" y="167774"/>
          <a:ext cx="1348115" cy="739222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318305</xdr:colOff>
      <xdr:row>0</xdr:row>
      <xdr:rowOff>192910</xdr:rowOff>
    </xdr:from>
    <xdr:to>
      <xdr:col>10</xdr:col>
      <xdr:colOff>625034</xdr:colOff>
      <xdr:row>2</xdr:row>
      <xdr:rowOff>-1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DD733A-F363-9D46-B78B-23D1EB6A5D48}"/>
            </a:ext>
          </a:extLst>
        </xdr:cNvPr>
        <xdr:cNvSpPr/>
      </xdr:nvSpPr>
      <xdr:spPr>
        <a:xfrm>
          <a:off x="11430805" y="192910"/>
          <a:ext cx="1259229" cy="581789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 editAs="oneCell">
    <xdr:from>
      <xdr:col>11</xdr:col>
      <xdr:colOff>313920</xdr:colOff>
      <xdr:row>0</xdr:row>
      <xdr:rowOff>167774</xdr:rowOff>
    </xdr:from>
    <xdr:to>
      <xdr:col>13</xdr:col>
      <xdr:colOff>5262</xdr:colOff>
      <xdr:row>2</xdr:row>
      <xdr:rowOff>38100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DA43C665-DFFE-894A-BA01-8E3EDBC74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23465" y="167774"/>
          <a:ext cx="1353888" cy="655417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318305</xdr:colOff>
      <xdr:row>0</xdr:row>
      <xdr:rowOff>192910</xdr:rowOff>
    </xdr:from>
    <xdr:to>
      <xdr:col>10</xdr:col>
      <xdr:colOff>625034</xdr:colOff>
      <xdr:row>2</xdr:row>
      <xdr:rowOff>-1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F05362-DD31-BB46-B1F0-7DE40597696F}"/>
            </a:ext>
          </a:extLst>
        </xdr:cNvPr>
        <xdr:cNvSpPr/>
      </xdr:nvSpPr>
      <xdr:spPr>
        <a:xfrm>
          <a:off x="11367305" y="192910"/>
          <a:ext cx="1259229" cy="581789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 editAs="oneCell">
    <xdr:from>
      <xdr:col>11</xdr:col>
      <xdr:colOff>59920</xdr:colOff>
      <xdr:row>0</xdr:row>
      <xdr:rowOff>167774</xdr:rowOff>
    </xdr:from>
    <xdr:to>
      <xdr:col>12</xdr:col>
      <xdr:colOff>455535</xdr:colOff>
      <xdr:row>2</xdr:row>
      <xdr:rowOff>132296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74F3E2B-6477-9244-946B-170B55931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3920" y="167774"/>
          <a:ext cx="1348115" cy="739222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165652</xdr:colOff>
      <xdr:row>1</xdr:row>
      <xdr:rowOff>1</xdr:rowOff>
    </xdr:from>
    <xdr:to>
      <xdr:col>5</xdr:col>
      <xdr:colOff>165652</xdr:colOff>
      <xdr:row>4</xdr:row>
      <xdr:rowOff>41413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9F82BC-5448-47F1-8E78-B1631733AF6E}"/>
            </a:ext>
          </a:extLst>
        </xdr:cNvPr>
        <xdr:cNvSpPr/>
      </xdr:nvSpPr>
      <xdr:spPr>
        <a:xfrm>
          <a:off x="165652" y="182218"/>
          <a:ext cx="911087" cy="588065"/>
        </a:xfrm>
        <a:prstGeom prst="rect">
          <a:avLst/>
        </a:prstGeom>
        <a:solidFill>
          <a:srgbClr val="B75F2C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VOLTAR</a:t>
          </a:r>
        </a:p>
      </xdr:txBody>
    </xdr:sp>
    <xdr:clientData/>
  </xdr:twoCellAnchor>
  <xdr:twoCellAnchor>
    <xdr:from>
      <xdr:col>1</xdr:col>
      <xdr:colOff>16566</xdr:colOff>
      <xdr:row>5</xdr:row>
      <xdr:rowOff>75353</xdr:rowOff>
    </xdr:from>
    <xdr:to>
      <xdr:col>19</xdr:col>
      <xdr:colOff>74544</xdr:colOff>
      <xdr:row>21</xdr:row>
      <xdr:rowOff>7450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2050FBD-3F66-B5FC-271A-7442538BC064}"/>
            </a:ext>
          </a:extLst>
        </xdr:cNvPr>
        <xdr:cNvSpPr/>
      </xdr:nvSpPr>
      <xdr:spPr>
        <a:xfrm>
          <a:off x="198783" y="986440"/>
          <a:ext cx="3337891" cy="28475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160683</xdr:colOff>
      <xdr:row>5</xdr:row>
      <xdr:rowOff>71821</xdr:rowOff>
    </xdr:from>
    <xdr:to>
      <xdr:col>38</xdr:col>
      <xdr:colOff>36443</xdr:colOff>
      <xdr:row>21</xdr:row>
      <xdr:rowOff>17608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1362C928-2E4B-4A05-9702-7ABD3C53D718}"/>
            </a:ext>
          </a:extLst>
        </xdr:cNvPr>
        <xdr:cNvSpPr/>
      </xdr:nvSpPr>
      <xdr:spPr>
        <a:xfrm>
          <a:off x="3622813" y="982908"/>
          <a:ext cx="3337891" cy="286126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122582</xdr:colOff>
      <xdr:row>5</xdr:row>
      <xdr:rowOff>66852</xdr:rowOff>
    </xdr:from>
    <xdr:to>
      <xdr:col>56</xdr:col>
      <xdr:colOff>180560</xdr:colOff>
      <xdr:row>21</xdr:row>
      <xdr:rowOff>12639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47AF0D1-4016-4E59-84F3-39A36AB6CCCA}"/>
            </a:ext>
          </a:extLst>
        </xdr:cNvPr>
        <xdr:cNvSpPr/>
      </xdr:nvSpPr>
      <xdr:spPr>
        <a:xfrm>
          <a:off x="7046843" y="977939"/>
          <a:ext cx="3337891" cy="286126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57</xdr:col>
      <xdr:colOff>92765</xdr:colOff>
      <xdr:row>5</xdr:row>
      <xdr:rowOff>70165</xdr:rowOff>
    </xdr:from>
    <xdr:to>
      <xdr:col>75</xdr:col>
      <xdr:colOff>150743</xdr:colOff>
      <xdr:row>21</xdr:row>
      <xdr:rowOff>15952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5383DAE-BFB1-44D6-8188-6AE7C8C8D8EF}"/>
            </a:ext>
          </a:extLst>
        </xdr:cNvPr>
        <xdr:cNvSpPr/>
      </xdr:nvSpPr>
      <xdr:spPr>
        <a:xfrm>
          <a:off x="10479156" y="981252"/>
          <a:ext cx="3337891" cy="286126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57977</xdr:colOff>
      <xdr:row>5</xdr:row>
      <xdr:rowOff>68508</xdr:rowOff>
    </xdr:from>
    <xdr:to>
      <xdr:col>94</xdr:col>
      <xdr:colOff>115955</xdr:colOff>
      <xdr:row>21</xdr:row>
      <xdr:rowOff>14295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06EB6AA-2982-43F1-A0FF-A5186124FB34}"/>
            </a:ext>
          </a:extLst>
        </xdr:cNvPr>
        <xdr:cNvSpPr/>
      </xdr:nvSpPr>
      <xdr:spPr>
        <a:xfrm>
          <a:off x="13906499" y="979595"/>
          <a:ext cx="3337891" cy="286126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19879</xdr:colOff>
      <xdr:row>21</xdr:row>
      <xdr:rowOff>44436</xdr:rowOff>
    </xdr:from>
    <xdr:to>
      <xdr:col>19</xdr:col>
      <xdr:colOff>77857</xdr:colOff>
      <xdr:row>30</xdr:row>
      <xdr:rowOff>11861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8818460-BB35-4A70-9255-0083F11BA17A}"/>
            </a:ext>
          </a:extLst>
        </xdr:cNvPr>
        <xdr:cNvSpPr/>
      </xdr:nvSpPr>
      <xdr:spPr>
        <a:xfrm>
          <a:off x="202096" y="3871001"/>
          <a:ext cx="3337891" cy="160738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163996</xdr:colOff>
      <xdr:row>21</xdr:row>
      <xdr:rowOff>43885</xdr:rowOff>
    </xdr:from>
    <xdr:to>
      <xdr:col>38</xdr:col>
      <xdr:colOff>39756</xdr:colOff>
      <xdr:row>30</xdr:row>
      <xdr:rowOff>19038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38AAE7F3-37F3-4311-ABBF-BBCEACDF564C}"/>
            </a:ext>
          </a:extLst>
        </xdr:cNvPr>
        <xdr:cNvSpPr/>
      </xdr:nvSpPr>
      <xdr:spPr>
        <a:xfrm>
          <a:off x="3626126" y="3870450"/>
          <a:ext cx="3337891" cy="161511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125895</xdr:colOff>
      <xdr:row>21</xdr:row>
      <xdr:rowOff>38916</xdr:rowOff>
    </xdr:from>
    <xdr:to>
      <xdr:col>57</xdr:col>
      <xdr:colOff>1656</xdr:colOff>
      <xdr:row>30</xdr:row>
      <xdr:rowOff>14069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D9AAF43-4CA1-4E80-A182-5625090D6616}"/>
            </a:ext>
          </a:extLst>
        </xdr:cNvPr>
        <xdr:cNvSpPr/>
      </xdr:nvSpPr>
      <xdr:spPr>
        <a:xfrm>
          <a:off x="7050156" y="3865481"/>
          <a:ext cx="3337891" cy="161511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57</xdr:col>
      <xdr:colOff>96078</xdr:colOff>
      <xdr:row>21</xdr:row>
      <xdr:rowOff>42229</xdr:rowOff>
    </xdr:from>
    <xdr:to>
      <xdr:col>75</xdr:col>
      <xdr:colOff>154056</xdr:colOff>
      <xdr:row>30</xdr:row>
      <xdr:rowOff>17382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4BB5BA0F-32BD-4F74-8DC7-872EF40FE228}"/>
            </a:ext>
          </a:extLst>
        </xdr:cNvPr>
        <xdr:cNvSpPr/>
      </xdr:nvSpPr>
      <xdr:spPr>
        <a:xfrm>
          <a:off x="10482469" y="3868794"/>
          <a:ext cx="3337891" cy="161511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61290</xdr:colOff>
      <xdr:row>21</xdr:row>
      <xdr:rowOff>40572</xdr:rowOff>
    </xdr:from>
    <xdr:to>
      <xdr:col>94</xdr:col>
      <xdr:colOff>119268</xdr:colOff>
      <xdr:row>30</xdr:row>
      <xdr:rowOff>15725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8EA29B1D-0CC3-4D01-AFC1-D4A15590FD20}"/>
            </a:ext>
          </a:extLst>
        </xdr:cNvPr>
        <xdr:cNvSpPr/>
      </xdr:nvSpPr>
      <xdr:spPr>
        <a:xfrm>
          <a:off x="13909812" y="3867137"/>
          <a:ext cx="3337891" cy="161511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59920</xdr:colOff>
      <xdr:row>0</xdr:row>
      <xdr:rowOff>167774</xdr:rowOff>
    </xdr:from>
    <xdr:to>
      <xdr:col>18</xdr:col>
      <xdr:colOff>188835</xdr:colOff>
      <xdr:row>4</xdr:row>
      <xdr:rowOff>144996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039FA24-622F-2541-9C95-FD66E3695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75820" y="167774"/>
          <a:ext cx="1348115" cy="739222"/>
        </a:xfrm>
        <a:prstGeom prst="rect">
          <a:avLst/>
        </a:prstGeom>
      </xdr:spPr>
    </xdr:pic>
    <xdr:clientData/>
  </xdr:twoCellAnchor>
  <xdr:oneCellAnchor>
    <xdr:from>
      <xdr:col>21</xdr:col>
      <xdr:colOff>42809</xdr:colOff>
      <xdr:row>1</xdr:row>
      <xdr:rowOff>42808</xdr:rowOff>
    </xdr:from>
    <xdr:ext cx="5092356" cy="468013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DB164D9-3328-6B49-B3D5-2E84A86C0FE7}"/>
            </a:ext>
          </a:extLst>
        </xdr:cNvPr>
        <xdr:cNvSpPr txBox="1"/>
      </xdr:nvSpPr>
      <xdr:spPr>
        <a:xfrm>
          <a:off x="4238090" y="228314"/>
          <a:ext cx="509235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 i="1">
              <a:solidFill>
                <a:schemeClr val="bg1"/>
              </a:solidFill>
            </a:rPr>
            <a:t>Indicadores de conclusão</a:t>
          </a:r>
          <a:r>
            <a:rPr lang="pt-BR" sz="2400" b="1" i="1" baseline="0">
              <a:solidFill>
                <a:schemeClr val="bg1"/>
              </a:solidFill>
            </a:rPr>
            <a:t> de iniciativas</a:t>
          </a:r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289560</xdr:colOff>
      <xdr:row>1</xdr:row>
      <xdr:rowOff>106680</xdr:rowOff>
    </xdr:from>
    <xdr:to>
      <xdr:col>32</xdr:col>
      <xdr:colOff>335280</xdr:colOff>
      <xdr:row>13</xdr:row>
      <xdr:rowOff>99060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83F352-DF70-B0C3-DBE2-14CF85FBC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304800</xdr:colOff>
      <xdr:row>13</xdr:row>
      <xdr:rowOff>156210</xdr:rowOff>
    </xdr:from>
    <xdr:to>
      <xdr:col>29</xdr:col>
      <xdr:colOff>172699</xdr:colOff>
      <xdr:row>26</xdr:row>
      <xdr:rowOff>41234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FFCA2D-51D9-E19C-8F70-C6A6659136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12916</xdr:colOff>
      <xdr:row>0</xdr:row>
      <xdr:rowOff>142067</xdr:rowOff>
    </xdr:from>
    <xdr:to>
      <xdr:col>35</xdr:col>
      <xdr:colOff>320299</xdr:colOff>
      <xdr:row>5</xdr:row>
      <xdr:rowOff>177584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A0199F-B984-446B-B0B6-31928EA9847C}"/>
            </a:ext>
          </a:extLst>
        </xdr:cNvPr>
        <xdr:cNvSpPr/>
      </xdr:nvSpPr>
      <xdr:spPr>
        <a:xfrm>
          <a:off x="13896814" y="142067"/>
          <a:ext cx="914400" cy="9525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VOLTAR</a:t>
          </a:r>
        </a:p>
      </xdr:txBody>
    </xdr:sp>
    <xdr:clientData/>
  </xdr:twoCellAnchor>
  <xdr:twoCellAnchor>
    <xdr:from>
      <xdr:col>24</xdr:col>
      <xdr:colOff>271220</xdr:colOff>
      <xdr:row>29</xdr:row>
      <xdr:rowOff>133026</xdr:rowOff>
    </xdr:from>
    <xdr:to>
      <xdr:col>32</xdr:col>
      <xdr:colOff>318285</xdr:colOff>
      <xdr:row>41</xdr:row>
      <xdr:rowOff>85372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535C53CC-0BEF-56EF-B5EF-468750F154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258305</xdr:colOff>
      <xdr:row>42</xdr:row>
      <xdr:rowOff>3873</xdr:rowOff>
    </xdr:from>
    <xdr:to>
      <xdr:col>30</xdr:col>
      <xdr:colOff>126204</xdr:colOff>
      <xdr:row>54</xdr:row>
      <xdr:rowOff>69711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D290CCB-E46E-0DB6-04FF-4B60787BD6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32288</xdr:colOff>
      <xdr:row>57</xdr:row>
      <xdr:rowOff>107196</xdr:rowOff>
    </xdr:from>
    <xdr:to>
      <xdr:col>33</xdr:col>
      <xdr:colOff>79353</xdr:colOff>
      <xdr:row>69</xdr:row>
      <xdr:rowOff>59542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41159BF-8F14-EAF6-C475-9A862944D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19373</xdr:colOff>
      <xdr:row>70</xdr:row>
      <xdr:rowOff>116237</xdr:rowOff>
    </xdr:from>
    <xdr:to>
      <xdr:col>30</xdr:col>
      <xdr:colOff>494289</xdr:colOff>
      <xdr:row>82</xdr:row>
      <xdr:rowOff>182075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3730C344-182F-0DBC-DBCC-67C6A7299F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523068</xdr:colOff>
      <xdr:row>86</xdr:row>
      <xdr:rowOff>3873</xdr:rowOff>
    </xdr:from>
    <xdr:to>
      <xdr:col>32</xdr:col>
      <xdr:colOff>570133</xdr:colOff>
      <xdr:row>97</xdr:row>
      <xdr:rowOff>137032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FC9F2751-0A04-64CF-CA86-86E012CB68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600559</xdr:colOff>
      <xdr:row>98</xdr:row>
      <xdr:rowOff>129153</xdr:rowOff>
    </xdr:from>
    <xdr:to>
      <xdr:col>30</xdr:col>
      <xdr:colOff>468458</xdr:colOff>
      <xdr:row>111</xdr:row>
      <xdr:rowOff>14176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7CB1416A-5F72-6F2B-58C7-8E5E0192C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19373</xdr:colOff>
      <xdr:row>113</xdr:row>
      <xdr:rowOff>120112</xdr:rowOff>
    </xdr:from>
    <xdr:to>
      <xdr:col>33</xdr:col>
      <xdr:colOff>66438</xdr:colOff>
      <xdr:row>125</xdr:row>
      <xdr:rowOff>72457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FF317023-A95F-741A-A6D8-52281EFC2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561813</xdr:colOff>
      <xdr:row>126</xdr:row>
      <xdr:rowOff>12913</xdr:rowOff>
    </xdr:from>
    <xdr:to>
      <xdr:col>30</xdr:col>
      <xdr:colOff>429712</xdr:colOff>
      <xdr:row>138</xdr:row>
      <xdr:rowOff>78750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6D29E6AC-77E9-B230-C8D4-7FD0BD6966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Henrique Alves da Silva" refreshedDate="45789.741688888891" createdVersion="8" refreshedVersion="8" minRefreshableVersion="3" recordCount="13" xr:uid="{416C5DBC-D9D6-406F-9AFF-FAD2FAB04C24}">
  <cacheSource type="worksheet">
    <worksheetSource ref="B24:G37" sheet="2.Comercial"/>
  </cacheSource>
  <cacheFields count="6">
    <cacheField name="Item" numFmtId="0">
      <sharedItems containsNonDate="0" containsString="0" containsBlank="1"/>
    </cacheField>
    <cacheField name="Iniciativa" numFmtId="0">
      <sharedItems containsNonDate="0" containsString="0" containsBlank="1"/>
    </cacheField>
    <cacheField name="Ação" numFmtId="0">
      <sharedItems containsNonDate="0" containsString="0" containsBlank="1"/>
    </cacheField>
    <cacheField name="Responsável" numFmtId="0">
      <sharedItems containsNonDate="0" containsBlank="1" count="2">
        <m/>
        <s v="ALINE" u="1"/>
      </sharedItems>
    </cacheField>
    <cacheField name="Prazo" numFmtId="14">
      <sharedItems containsNonDate="0" containsString="0" containsBlank="1"/>
    </cacheField>
    <cacheField name="Status" numFmtId="0">
      <sharedItems count="2">
        <s v="Aguardando"/>
        <s v="Em Execuçã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Henrique Alves da Silva" refreshedDate="45789.741689120368" createdVersion="8" refreshedVersion="8" minRefreshableVersion="3" recordCount="13" xr:uid="{64F064FD-C1B8-4666-8970-22133043E0BA}">
  <cacheSource type="worksheet">
    <worksheetSource ref="B24:G37" sheet="3.Marketing"/>
  </cacheSource>
  <cacheFields count="6">
    <cacheField name="Item" numFmtId="0">
      <sharedItems containsNonDate="0" containsString="0" containsBlank="1"/>
    </cacheField>
    <cacheField name="Iniciativa" numFmtId="0">
      <sharedItems containsNonDate="0" containsString="0" containsBlank="1"/>
    </cacheField>
    <cacheField name="Ação" numFmtId="0">
      <sharedItems containsNonDate="0" containsString="0" containsBlank="1"/>
    </cacheField>
    <cacheField name="Responsável" numFmtId="0">
      <sharedItems containsNonDate="0" containsBlank="1" count="2">
        <m/>
        <s v="ALINE" u="1"/>
      </sharedItems>
    </cacheField>
    <cacheField name="Prazo" numFmtId="14">
      <sharedItems containsNonDate="0" containsString="0" containsBlank="1"/>
    </cacheField>
    <cacheField name="Status" numFmtId="0">
      <sharedItems count="2">
        <s v="Aguardando"/>
        <s v="Atrasad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Henrique Alves da Silva" refreshedDate="45789.741689351853" createdVersion="8" refreshedVersion="8" minRefreshableVersion="3" recordCount="13" xr:uid="{4048CD64-04A4-4C20-8314-AA887468FFA5}">
  <cacheSource type="worksheet">
    <worksheetSource ref="B24:G37" sheet="4.Operacional"/>
  </cacheSource>
  <cacheFields count="6">
    <cacheField name="Item" numFmtId="0">
      <sharedItems containsNonDate="0" containsString="0" containsBlank="1"/>
    </cacheField>
    <cacheField name="Iniciativa" numFmtId="0">
      <sharedItems containsNonDate="0" containsString="0" containsBlank="1"/>
    </cacheField>
    <cacheField name="Ação" numFmtId="0">
      <sharedItems containsNonDate="0" containsString="0" containsBlank="1"/>
    </cacheField>
    <cacheField name="Responsável" numFmtId="0">
      <sharedItems containsNonDate="0" containsBlank="1" count="3">
        <m/>
        <s v="PAULO" u="1"/>
        <s v="ALINE" u="1"/>
      </sharedItems>
    </cacheField>
    <cacheField name="Prazo" numFmtId="14">
      <sharedItems containsNonDate="0" containsString="0" containsBlank="1"/>
    </cacheField>
    <cacheField name="Status" numFmtId="0">
      <sharedItems count="3">
        <s v="Aguardando"/>
        <s v="Atrasado" u="1"/>
        <s v="Em Execuçã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Henrique Alves da Silva" refreshedDate="45789.741689467592" createdVersion="8" refreshedVersion="8" minRefreshableVersion="3" recordCount="13" xr:uid="{214487DA-3594-47F1-9F13-8B498F35DE0C}">
  <cacheSource type="worksheet">
    <worksheetSource ref="B24:G37" sheet="5.Recursos Humanos"/>
  </cacheSource>
  <cacheFields count="6">
    <cacheField name="Item" numFmtId="0">
      <sharedItems containsNonDate="0" containsString="0" containsBlank="1"/>
    </cacheField>
    <cacheField name="Iniciativa" numFmtId="0">
      <sharedItems containsNonDate="0" containsString="0" containsBlank="1"/>
    </cacheField>
    <cacheField name="Ação" numFmtId="0">
      <sharedItems containsNonDate="0" containsString="0" containsBlank="1"/>
    </cacheField>
    <cacheField name="Responsável" numFmtId="0">
      <sharedItems containsNonDate="0" containsBlank="1" count="4">
        <m/>
        <s v="PAULO" u="1"/>
        <s v="ALINE" u="1"/>
        <s v="OUTRO" u="1"/>
      </sharedItems>
    </cacheField>
    <cacheField name="Prazo" numFmtId="14">
      <sharedItems containsNonDate="0" containsString="0" containsBlank="1"/>
    </cacheField>
    <cacheField name="Status" numFmtId="0">
      <sharedItems count="3">
        <s v="Aguardando"/>
        <s v="Atrasado" u="1"/>
        <s v="Em Execuçã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Henrique Alves da Silva" refreshedDate="45789.741689699076" createdVersion="8" refreshedVersion="8" minRefreshableVersion="3" recordCount="13" xr:uid="{73D5DBE5-A2C3-4CDC-9657-137323573B07}">
  <cacheSource type="worksheet">
    <worksheetSource ref="B23:G36" sheet="1.Financeiro"/>
  </cacheSource>
  <cacheFields count="6">
    <cacheField name="Item" numFmtId="0">
      <sharedItems containsNonDate="0" containsString="0" containsBlank="1"/>
    </cacheField>
    <cacheField name="Iniciativa" numFmtId="0">
      <sharedItems containsNonDate="0" containsString="0" containsBlank="1"/>
    </cacheField>
    <cacheField name="Ação" numFmtId="0">
      <sharedItems containsNonDate="0" containsString="0" containsBlank="1"/>
    </cacheField>
    <cacheField name="Responsável" numFmtId="0">
      <sharedItems containsNonDate="0" containsBlank="1" count="3">
        <m/>
        <s v="PAULO" u="1"/>
        <s v="ALINE" u="1"/>
      </sharedItems>
    </cacheField>
    <cacheField name="Prazo" numFmtId="14">
      <sharedItems containsNonDate="0" containsString="0" containsBlank="1"/>
    </cacheField>
    <cacheField name="Status" numFmtId="0">
      <sharedItems count="3">
        <s v="Aguardando"/>
        <s v="Atrasado" u="1"/>
        <s v="Em Execuçã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  <r>
    <m/>
    <m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1DBD5-3323-4785-8702-C4E607A1CFD7}" name="Tabela dinâmica2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3">
  <location ref="D4:F7" firstHeaderRow="1" firstDataRow="2" firstDataCol="1"/>
  <pivotFields count="6">
    <pivotField dataField="1" showAll="0"/>
    <pivotField showAll="0"/>
    <pivotField showAll="0"/>
    <pivotField axis="axisRow" showAll="0">
      <items count="4">
        <item x="0"/>
        <item m="1" x="2"/>
        <item m="1" x="1"/>
        <item t="default"/>
      </items>
    </pivotField>
    <pivotField showAll="0"/>
    <pivotField axis="axisCol" showAll="0">
      <items count="4">
        <item x="0"/>
        <item m="1" x="1"/>
        <item m="1" x="2"/>
        <item t="default"/>
      </items>
    </pivotField>
  </pivotFields>
  <rowFields count="1">
    <field x="3"/>
  </rowFields>
  <rowItems count="2">
    <i>
      <x/>
    </i>
    <i t="grand">
      <x/>
    </i>
  </rowItems>
  <colFields count="1">
    <field x="5"/>
  </colFields>
  <colItems count="2">
    <i>
      <x/>
    </i>
    <i t="grand">
      <x/>
    </i>
  </colItems>
  <dataFields count="1">
    <dataField name="Contagem de Item" fld="0" subtotal="count" baseField="3" baseItem="0"/>
  </dataFields>
  <formats count="20"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5" type="button" dataOnly="0" labelOnly="1" outline="0" axis="axisCol" fieldPosition="0"/>
    </format>
    <format dxfId="15">
      <pivotArea type="topRight" dataOnly="0" labelOnly="1" outline="0" fieldPosition="0"/>
    </format>
    <format dxfId="14">
      <pivotArea field="3" type="button" dataOnly="0" labelOnly="1" outline="0" axis="axisRow" fieldPosition="0"/>
    </format>
    <format dxfId="13">
      <pivotArea dataOnly="0" labelOnly="1" fieldPosition="0">
        <references count="1">
          <reference field="3" count="0"/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5" count="0"/>
        </references>
      </pivotArea>
    </format>
    <format dxfId="10">
      <pivotArea dataOnly="0" labelOnly="1" grandCol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5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3" type="button" dataOnly="0" labelOnly="1" outline="0" axis="axisRow" fieldPosition="0"/>
    </format>
    <format dxfId="3">
      <pivotArea dataOnly="0" labelOnly="1" fieldPosition="0">
        <references count="1">
          <reference field="3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5" count="0"/>
        </references>
      </pivotArea>
    </format>
    <format dxfId="0">
      <pivotArea dataOnly="0" labelOnly="1" grandCol="1" outline="0" fieldPosition="0"/>
    </format>
  </formats>
  <chartFormats count="6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F55D1A-193F-4DEF-ADB1-B33A8ED00D69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0">
  <location ref="Q32:R34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3">
        <item x="0"/>
        <item m="1" x="1"/>
        <item t="default"/>
      </items>
    </pivotField>
  </pivotFields>
  <rowFields count="1">
    <field x="5"/>
  </rowFields>
  <rowItems count="2">
    <i>
      <x/>
    </i>
    <i t="grand">
      <x/>
    </i>
  </rowItems>
  <colItems count="1">
    <i/>
  </colItems>
  <dataFields count="1">
    <dataField name="Contagem de Item" fld="0" subtotal="count" baseField="3" baseItem="0"/>
  </dataFields>
  <formats count="12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5" type="button" dataOnly="0" labelOnly="1" outline="0" axis="axisRow" fieldPosition="0"/>
    </format>
    <format dxfId="28">
      <pivotArea dataOnly="0" labelOnly="1" fieldPosition="0">
        <references count="1">
          <reference field="5" count="0"/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5" type="button" dataOnly="0" labelOnly="1" outline="0" axis="axisRow" fieldPosition="0"/>
    </format>
    <format dxfId="22">
      <pivotArea dataOnly="0" labelOnly="1" fieldPosition="0">
        <references count="1">
          <reference field="5" count="0"/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</formats>
  <chartFormats count="15"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7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3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3" format="29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5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5" format="29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29AACD-A3CA-4F7D-B0C9-F774992155F1}" name="Tabela dinâmica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1">
  <location ref="Q60:R62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3">
        <item m="1" x="1"/>
        <item x="0"/>
        <item t="default"/>
      </items>
    </pivotField>
  </pivotFields>
  <rowFields count="1">
    <field x="5"/>
  </rowFields>
  <rowItems count="2">
    <i>
      <x v="1"/>
    </i>
    <i t="grand">
      <x/>
    </i>
  </rowItems>
  <colItems count="1">
    <i/>
  </colItems>
  <dataFields count="1">
    <dataField name="Contagem de Item" fld="0" subtotal="count" baseField="3" baseItem="0"/>
  </dataFields>
  <formats count="12"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5" type="button" dataOnly="0" labelOnly="1" outline="0" axis="axisRow" fieldPosition="0"/>
    </format>
    <format dxfId="40">
      <pivotArea dataOnly="0" labelOnly="1" fieldPosition="0">
        <references count="1">
          <reference field="5" count="0"/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5" type="button" dataOnly="0" labelOnly="1" outline="0" axis="axisRow" fieldPosition="0"/>
    </format>
    <format dxfId="34">
      <pivotArea dataOnly="0" labelOnly="1" fieldPosition="0">
        <references count="1">
          <reference field="5" count="0"/>
        </references>
      </pivotArea>
    </format>
    <format dxfId="33">
      <pivotArea dataOnly="0" labelOnly="1" grandRow="1" outline="0" fieldPosition="0"/>
    </format>
    <format dxfId="32">
      <pivotArea dataOnly="0" labelOnly="1" outline="0" axis="axisValues" fieldPosition="0"/>
    </format>
  </formats>
  <chartFormats count="2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5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5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9" format="2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4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4" format="29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6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6" format="29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80C30-0FB8-4398-8D1F-7DCA87090E54}" name="Tabela dinâ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>
  <location ref="D60:F63" firstHeaderRow="1" firstDataRow="2" firstDataCol="1"/>
  <pivotFields count="6">
    <pivotField dataField="1" showAll="0"/>
    <pivotField showAll="0"/>
    <pivotField showAll="0"/>
    <pivotField axis="axisRow" showAll="0">
      <items count="3">
        <item x="0"/>
        <item m="1" x="1"/>
        <item t="default"/>
      </items>
    </pivotField>
    <pivotField showAll="0"/>
    <pivotField axis="axisCol" showAll="0">
      <items count="3">
        <item m="1" x="1"/>
        <item x="0"/>
        <item t="default"/>
      </items>
    </pivotField>
  </pivotFields>
  <rowFields count="1">
    <field x="3"/>
  </rowFields>
  <rowItems count="2">
    <i>
      <x/>
    </i>
    <i t="grand">
      <x/>
    </i>
  </rowItems>
  <colFields count="1">
    <field x="5"/>
  </colFields>
  <colItems count="2">
    <i>
      <x v="1"/>
    </i>
    <i t="grand">
      <x/>
    </i>
  </colItems>
  <dataFields count="1">
    <dataField name="Contagem de Item" fld="0" subtotal="count" baseField="3" baseItem="0"/>
  </dataFields>
  <formats count="20">
    <format dxfId="63">
      <pivotArea type="all" dataOnly="0" outline="0" fieldPosition="0"/>
    </format>
    <format dxfId="62">
      <pivotArea outline="0" collapsedLevelsAreSubtotals="1" fieldPosition="0"/>
    </format>
    <format dxfId="61">
      <pivotArea type="origin" dataOnly="0" labelOnly="1" outline="0" fieldPosition="0"/>
    </format>
    <format dxfId="60">
      <pivotArea field="5" type="button" dataOnly="0" labelOnly="1" outline="0" axis="axisCol" fieldPosition="0"/>
    </format>
    <format dxfId="59">
      <pivotArea type="topRight" dataOnly="0" labelOnly="1" outline="0" fieldPosition="0"/>
    </format>
    <format dxfId="58">
      <pivotArea field="3" type="button" dataOnly="0" labelOnly="1" outline="0" axis="axisRow" fieldPosition="0"/>
    </format>
    <format dxfId="57">
      <pivotArea dataOnly="0" labelOnly="1" fieldPosition="0">
        <references count="1">
          <reference field="3" count="0"/>
        </references>
      </pivotArea>
    </format>
    <format dxfId="56">
      <pivotArea dataOnly="0" labelOnly="1" grandRow="1" outline="0" fieldPosition="0"/>
    </format>
    <format dxfId="55">
      <pivotArea dataOnly="0" labelOnly="1" fieldPosition="0">
        <references count="1">
          <reference field="5" count="0"/>
        </references>
      </pivotArea>
    </format>
    <format dxfId="54">
      <pivotArea dataOnly="0" labelOnly="1" grandCol="1" outline="0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field="5" type="button" dataOnly="0" labelOnly="1" outline="0" axis="axisCol" fieldPosition="0"/>
    </format>
    <format dxfId="49">
      <pivotArea type="topRight" dataOnly="0" labelOnly="1" outline="0" fieldPosition="0"/>
    </format>
    <format dxfId="48">
      <pivotArea field="3" type="button" dataOnly="0" labelOnly="1" outline="0" axis="axisRow" fieldPosition="0"/>
    </format>
    <format dxfId="47">
      <pivotArea dataOnly="0" labelOnly="1" fieldPosition="0">
        <references count="1">
          <reference field="3" count="0"/>
        </references>
      </pivotArea>
    </format>
    <format dxfId="46">
      <pivotArea dataOnly="0" labelOnly="1" grandRow="1" outline="0" fieldPosition="0"/>
    </format>
    <format dxfId="45">
      <pivotArea dataOnly="0" labelOnly="1" fieldPosition="0">
        <references count="1">
          <reference field="5" count="0"/>
        </references>
      </pivotArea>
    </format>
    <format dxfId="44">
      <pivotArea dataOnly="0" labelOnly="1" grandCol="1" outline="0" fieldPosition="0"/>
    </format>
  </formats>
  <chartFormats count="1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3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1AB80C-137E-4931-929B-F5DB8F9DB762}" name="Tabela dinâmica9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Q116:R118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4">
        <item m="1" x="1"/>
        <item x="0"/>
        <item m="1" x="2"/>
        <item t="default"/>
      </items>
    </pivotField>
  </pivotFields>
  <rowFields count="1">
    <field x="5"/>
  </rowFields>
  <rowItems count="2">
    <i>
      <x v="1"/>
    </i>
    <i t="grand">
      <x/>
    </i>
  </rowItems>
  <colItems count="1">
    <i/>
  </colItems>
  <dataFields count="1">
    <dataField name="Contagem de Item" fld="0" subtotal="count" baseField="3" baseItem="0"/>
  </dataFields>
  <formats count="12"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5" type="button" dataOnly="0" labelOnly="1" outline="0" axis="axisRow" fieldPosition="0"/>
    </format>
    <format dxfId="72">
      <pivotArea dataOnly="0" labelOnly="1" fieldPosition="0">
        <references count="1">
          <reference field="5" count="0"/>
        </references>
      </pivotArea>
    </format>
    <format dxfId="71">
      <pivotArea dataOnly="0" labelOnly="1" grandRow="1" outline="0" fieldPosition="0"/>
    </format>
    <format dxfId="70">
      <pivotArea dataOnly="0" labelOnly="1" outline="0" axis="axisValues" fieldPosition="0"/>
    </format>
    <format dxfId="69">
      <pivotArea type="all" dataOnly="0" outline="0" fieldPosition="0"/>
    </format>
    <format dxfId="68">
      <pivotArea outline="0" collapsedLevelsAreSubtotals="1" fieldPosition="0"/>
    </format>
    <format dxfId="67">
      <pivotArea field="5" type="button" dataOnly="0" labelOnly="1" outline="0" axis="axisRow" fieldPosition="0"/>
    </format>
    <format dxfId="66">
      <pivotArea dataOnly="0" labelOnly="1" fieldPosition="0">
        <references count="1">
          <reference field="5" count="0"/>
        </references>
      </pivotArea>
    </format>
    <format dxfId="65">
      <pivotArea dataOnly="0" labelOnly="1" grandRow="1" outline="0" fieldPosition="0"/>
    </format>
    <format dxfId="64">
      <pivotArea dataOnly="0" labelOnly="1" outline="0" axis="axisValues" fieldPosition="0"/>
    </format>
  </formats>
  <chartFormats count="2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5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5" format="2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5" format="2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0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30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0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0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0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2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2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F36AD7-2EA6-4E66-A15B-956EF006FDD3}" name="Tabela dinâmica7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9">
  <location ref="Q88:R90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4">
        <item m="1" x="1"/>
        <item x="0"/>
        <item m="1" x="2"/>
        <item t="default"/>
      </items>
    </pivotField>
  </pivotFields>
  <rowFields count="1">
    <field x="5"/>
  </rowFields>
  <rowItems count="2">
    <i>
      <x v="1"/>
    </i>
    <i t="grand">
      <x/>
    </i>
  </rowItems>
  <colItems count="1">
    <i/>
  </colItems>
  <dataFields count="1">
    <dataField name="Contagem de Item" fld="0" subtotal="count" baseField="3" baseItem="0"/>
  </dataFields>
  <formats count="12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5" type="button" dataOnly="0" labelOnly="1" outline="0" axis="axisRow" fieldPosition="0"/>
    </format>
    <format dxfId="84">
      <pivotArea dataOnly="0" labelOnly="1" fieldPosition="0">
        <references count="1">
          <reference field="5" count="0"/>
        </references>
      </pivotArea>
    </format>
    <format dxfId="83">
      <pivotArea dataOnly="0" labelOnly="1" grandRow="1" outline="0" fieldPosition="0"/>
    </format>
    <format dxfId="82">
      <pivotArea dataOnly="0" labelOnly="1" outline="0" axis="axisValues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5" type="button" dataOnly="0" labelOnly="1" outline="0" axis="axisRow" fieldPosition="0"/>
    </format>
    <format dxfId="78">
      <pivotArea dataOnly="0" labelOnly="1" fieldPosition="0">
        <references count="1">
          <reference field="5" count="0"/>
        </references>
      </pivotArea>
    </format>
    <format dxfId="77">
      <pivotArea dataOnly="0" labelOnly="1" grandRow="1" outline="0" fieldPosition="0"/>
    </format>
    <format dxfId="76">
      <pivotArea dataOnly="0" labelOnly="1" outline="0" axis="axisValues" fieldPosition="0"/>
    </format>
  </formats>
  <chartFormats count="2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5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5" format="1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7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0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2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2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30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4" format="3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4" format="32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344F8-3BBF-440D-BABB-106A3F345C21}" name="Tabela dinâmica3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8">
  <location ref="Q4:R6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4">
        <item x="0"/>
        <item m="1" x="1"/>
        <item m="1" x="2"/>
        <item t="default"/>
      </items>
    </pivotField>
  </pivotFields>
  <rowFields count="1">
    <field x="5"/>
  </rowFields>
  <rowItems count="2">
    <i>
      <x/>
    </i>
    <i t="grand">
      <x/>
    </i>
  </rowItems>
  <colItems count="1">
    <i/>
  </colItems>
  <dataFields count="1">
    <dataField name="Contagem de Item" fld="0" subtotal="count" baseField="3" baseItem="0"/>
  </dataFields>
  <formats count="12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5" type="button" dataOnly="0" labelOnly="1" outline="0" axis="axisRow" fieldPosition="0"/>
    </format>
    <format dxfId="96">
      <pivotArea dataOnly="0" labelOnly="1" fieldPosition="0">
        <references count="1">
          <reference field="5" count="0"/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5" type="button" dataOnly="0" labelOnly="1" outline="0" axis="axisRow" fieldPosition="0"/>
    </format>
    <format dxfId="90">
      <pivotArea dataOnly="0" labelOnly="1" fieldPosition="0">
        <references count="1">
          <reference field="5" count="0"/>
        </references>
      </pivotArea>
    </format>
    <format dxfId="89">
      <pivotArea dataOnly="0" labelOnly="1" grandRow="1" outline="0" fieldPosition="0"/>
    </format>
    <format dxfId="88">
      <pivotArea dataOnly="0" labelOnly="1" outline="0" axis="axisValues" fieldPosition="0"/>
    </format>
  </formats>
  <chartFormats count="6"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2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5CD2A4-F58E-4EC1-AC01-E53A96F64872}" name="Tabela dinâmica10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>
  <location ref="D116:F119" firstHeaderRow="1" firstDataRow="2" firstDataCol="1"/>
  <pivotFields count="6">
    <pivotField dataField="1" showAll="0"/>
    <pivotField showAll="0"/>
    <pivotField showAll="0"/>
    <pivotField axis="axisRow" showAll="0">
      <items count="5">
        <item x="0"/>
        <item m="1" x="1"/>
        <item m="1" x="2"/>
        <item m="1" x="3"/>
        <item t="default"/>
      </items>
    </pivotField>
    <pivotField showAll="0"/>
    <pivotField axis="axisCol" showAll="0">
      <items count="4">
        <item m="1" x="1"/>
        <item x="0"/>
        <item m="1" x="2"/>
        <item t="default"/>
      </items>
    </pivotField>
  </pivotFields>
  <rowFields count="1">
    <field x="3"/>
  </rowFields>
  <rowItems count="2">
    <i>
      <x/>
    </i>
    <i t="grand">
      <x/>
    </i>
  </rowItems>
  <colFields count="1">
    <field x="5"/>
  </colFields>
  <colItems count="2">
    <i>
      <x v="1"/>
    </i>
    <i t="grand">
      <x/>
    </i>
  </colItems>
  <dataFields count="1">
    <dataField name="Contagem de Item" fld="0" subtotal="count" baseField="3" baseItem="0"/>
  </dataFields>
  <formats count="20">
    <format dxfId="119">
      <pivotArea type="all" dataOnly="0" outline="0" fieldPosition="0"/>
    </format>
    <format dxfId="118">
      <pivotArea outline="0" collapsedLevelsAreSubtotals="1" fieldPosition="0"/>
    </format>
    <format dxfId="117">
      <pivotArea type="origin" dataOnly="0" labelOnly="1" outline="0" fieldPosition="0"/>
    </format>
    <format dxfId="116">
      <pivotArea field="5" type="button" dataOnly="0" labelOnly="1" outline="0" axis="axisCol" fieldPosition="0"/>
    </format>
    <format dxfId="115">
      <pivotArea type="topRight" dataOnly="0" labelOnly="1" outline="0" fieldPosition="0"/>
    </format>
    <format dxfId="114">
      <pivotArea field="3" type="button" dataOnly="0" labelOnly="1" outline="0" axis="axisRow" fieldPosition="0"/>
    </format>
    <format dxfId="113">
      <pivotArea dataOnly="0" labelOnly="1" fieldPosition="0">
        <references count="1">
          <reference field="3" count="0"/>
        </references>
      </pivotArea>
    </format>
    <format dxfId="112">
      <pivotArea dataOnly="0" labelOnly="1" grandRow="1" outline="0" fieldPosition="0"/>
    </format>
    <format dxfId="111">
      <pivotArea dataOnly="0" labelOnly="1" fieldPosition="0">
        <references count="1">
          <reference field="5" count="0"/>
        </references>
      </pivotArea>
    </format>
    <format dxfId="110">
      <pivotArea dataOnly="0" labelOnly="1" grandCol="1" outline="0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5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3" type="button" dataOnly="0" labelOnly="1" outline="0" axis="axisRow" fieldPosition="0"/>
    </format>
    <format dxfId="103">
      <pivotArea dataOnly="0" labelOnly="1" fieldPosition="0">
        <references count="1">
          <reference field="3" count="0"/>
        </references>
      </pivotArea>
    </format>
    <format dxfId="102">
      <pivotArea dataOnly="0" labelOnly="1" grandRow="1" outline="0" fieldPosition="0"/>
    </format>
    <format dxfId="101">
      <pivotArea dataOnly="0" labelOnly="1" fieldPosition="0">
        <references count="1">
          <reference field="5" count="0"/>
        </references>
      </pivotArea>
    </format>
    <format dxfId="100">
      <pivotArea dataOnly="0" labelOnly="1" grandCol="1" outline="0" fieldPosition="0"/>
    </format>
  </formats>
  <chartFormats count="1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1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1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1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7E966-4228-43A2-8F63-E19669ABB4C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7">
  <location ref="D32:F35" firstHeaderRow="1" firstDataRow="2" firstDataCol="1"/>
  <pivotFields count="6">
    <pivotField dataField="1" showAll="0"/>
    <pivotField showAll="0"/>
    <pivotField showAll="0"/>
    <pivotField axis="axisRow" showAll="0">
      <items count="3">
        <item x="0"/>
        <item m="1" x="1"/>
        <item t="default"/>
      </items>
    </pivotField>
    <pivotField showAll="0"/>
    <pivotField axis="axisCol" showAll="0">
      <items count="3">
        <item x="0"/>
        <item m="1" x="1"/>
        <item t="default"/>
      </items>
    </pivotField>
  </pivotFields>
  <rowFields count="1">
    <field x="3"/>
  </rowFields>
  <rowItems count="2">
    <i>
      <x/>
    </i>
    <i t="grand">
      <x/>
    </i>
  </rowItems>
  <colFields count="1">
    <field x="5"/>
  </colFields>
  <colItems count="2">
    <i>
      <x/>
    </i>
    <i t="grand">
      <x/>
    </i>
  </colItems>
  <dataFields count="1">
    <dataField name="Contagem de Item" fld="0" subtotal="count" baseField="3" baseItem="0"/>
  </dataFields>
  <formats count="20">
    <format dxfId="139">
      <pivotArea type="all" dataOnly="0" outline="0" fieldPosition="0"/>
    </format>
    <format dxfId="138">
      <pivotArea outline="0" collapsedLevelsAreSubtotals="1" fieldPosition="0"/>
    </format>
    <format dxfId="137">
      <pivotArea type="origin" dataOnly="0" labelOnly="1" outline="0" fieldPosition="0"/>
    </format>
    <format dxfId="136">
      <pivotArea field="5" type="button" dataOnly="0" labelOnly="1" outline="0" axis="axisCol" fieldPosition="0"/>
    </format>
    <format dxfId="135">
      <pivotArea type="topRight" dataOnly="0" labelOnly="1" outline="0" fieldPosition="0"/>
    </format>
    <format dxfId="134">
      <pivotArea field="3" type="button" dataOnly="0" labelOnly="1" outline="0" axis="axisRow" fieldPosition="0"/>
    </format>
    <format dxfId="133">
      <pivotArea dataOnly="0" labelOnly="1" fieldPosition="0">
        <references count="1">
          <reference field="3" count="0"/>
        </references>
      </pivotArea>
    </format>
    <format dxfId="132">
      <pivotArea dataOnly="0" labelOnly="1" grandRow="1" outline="0" fieldPosition="0"/>
    </format>
    <format dxfId="131">
      <pivotArea dataOnly="0" labelOnly="1" fieldPosition="0">
        <references count="1">
          <reference field="5" count="0"/>
        </references>
      </pivotArea>
    </format>
    <format dxfId="130">
      <pivotArea dataOnly="0" labelOnly="1" grandCol="1" outline="0" fieldPosition="0"/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type="origin" dataOnly="0" labelOnly="1" outline="0" fieldPosition="0"/>
    </format>
    <format dxfId="126">
      <pivotArea field="5" type="button" dataOnly="0" labelOnly="1" outline="0" axis="axisCol" fieldPosition="0"/>
    </format>
    <format dxfId="125">
      <pivotArea type="topRight" dataOnly="0" labelOnly="1" outline="0" fieldPosition="0"/>
    </format>
    <format dxfId="124">
      <pivotArea field="3" type="button" dataOnly="0" labelOnly="1" outline="0" axis="axisRow" fieldPosition="0"/>
    </format>
    <format dxfId="123">
      <pivotArea dataOnly="0" labelOnly="1" fieldPosition="0">
        <references count="1">
          <reference field="3" count="0"/>
        </references>
      </pivotArea>
    </format>
    <format dxfId="122">
      <pivotArea dataOnly="0" labelOnly="1" grandRow="1" outline="0" fieldPosition="0"/>
    </format>
    <format dxfId="121">
      <pivotArea dataOnly="0" labelOnly="1" fieldPosition="0">
        <references count="1">
          <reference field="5" count="0"/>
        </references>
      </pivotArea>
    </format>
    <format dxfId="120">
      <pivotArea dataOnly="0" labelOnly="1" grandCol="1" outline="0" fieldPosition="0"/>
    </format>
  </formats>
  <chartFormats count="7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EFE4AB-B126-4766-A669-585DD6DF742F}" name="Tabela dinâmica8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1">
  <location ref="D88:F91" firstHeaderRow="1" firstDataRow="2" firstDataCol="1"/>
  <pivotFields count="6">
    <pivotField dataField="1" showAll="0"/>
    <pivotField showAll="0"/>
    <pivotField showAll="0"/>
    <pivotField axis="axisRow" showAll="0">
      <items count="4">
        <item x="0"/>
        <item m="1" x="1"/>
        <item m="1" x="2"/>
        <item t="default"/>
      </items>
    </pivotField>
    <pivotField showAll="0"/>
    <pivotField axis="axisCol" showAll="0">
      <items count="4">
        <item m="1" x="1"/>
        <item x="0"/>
        <item m="1" x="2"/>
        <item t="default"/>
      </items>
    </pivotField>
  </pivotFields>
  <rowFields count="1">
    <field x="3"/>
  </rowFields>
  <rowItems count="2">
    <i>
      <x/>
    </i>
    <i t="grand">
      <x/>
    </i>
  </rowItems>
  <colFields count="1">
    <field x="5"/>
  </colFields>
  <colItems count="2">
    <i>
      <x v="1"/>
    </i>
    <i t="grand">
      <x/>
    </i>
  </colItems>
  <dataFields count="1">
    <dataField name="Contagem de Item" fld="0" subtotal="count" baseField="3" baseItem="0"/>
  </dataFields>
  <formats count="20">
    <format dxfId="159">
      <pivotArea type="all" dataOnly="0" outline="0" fieldPosition="0"/>
    </format>
    <format dxfId="158">
      <pivotArea outline="0" collapsedLevelsAreSubtotals="1" fieldPosition="0"/>
    </format>
    <format dxfId="157">
      <pivotArea type="origin" dataOnly="0" labelOnly="1" outline="0" fieldPosition="0"/>
    </format>
    <format dxfId="156">
      <pivotArea field="5" type="button" dataOnly="0" labelOnly="1" outline="0" axis="axisCol" fieldPosition="0"/>
    </format>
    <format dxfId="155">
      <pivotArea type="topRight" dataOnly="0" labelOnly="1" outline="0" fieldPosition="0"/>
    </format>
    <format dxfId="154">
      <pivotArea field="3" type="button" dataOnly="0" labelOnly="1" outline="0" axis="axisRow" fieldPosition="0"/>
    </format>
    <format dxfId="153">
      <pivotArea dataOnly="0" labelOnly="1" fieldPosition="0">
        <references count="1">
          <reference field="3" count="0"/>
        </references>
      </pivotArea>
    </format>
    <format dxfId="152">
      <pivotArea dataOnly="0" labelOnly="1" grandRow="1" outline="0" fieldPosition="0"/>
    </format>
    <format dxfId="151">
      <pivotArea dataOnly="0" labelOnly="1" fieldPosition="0">
        <references count="1">
          <reference field="5" count="0"/>
        </references>
      </pivotArea>
    </format>
    <format dxfId="150">
      <pivotArea dataOnly="0" labelOnly="1" grandCol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type="origin" dataOnly="0" labelOnly="1" outline="0" fieldPosition="0"/>
    </format>
    <format dxfId="146">
      <pivotArea field="5" type="button" dataOnly="0" labelOnly="1" outline="0" axis="axisCol" fieldPosition="0"/>
    </format>
    <format dxfId="145">
      <pivotArea type="topRight" dataOnly="0" labelOnly="1" outline="0" fieldPosition="0"/>
    </format>
    <format dxfId="144">
      <pivotArea field="3" type="button" dataOnly="0" labelOnly="1" outline="0" axis="axisRow" fieldPosition="0"/>
    </format>
    <format dxfId="143">
      <pivotArea dataOnly="0" labelOnly="1" fieldPosition="0">
        <references count="1">
          <reference field="3" count="0"/>
        </references>
      </pivotArea>
    </format>
    <format dxfId="142">
      <pivotArea dataOnly="0" labelOnly="1" grandRow="1" outline="0" fieldPosition="0"/>
    </format>
    <format dxfId="141">
      <pivotArea dataOnly="0" labelOnly="1" fieldPosition="0">
        <references count="1">
          <reference field="5" count="0"/>
        </references>
      </pivotArea>
    </format>
    <format dxfId="140">
      <pivotArea dataOnly="0" labelOnly="1" grandCol="1" outline="0" fieldPosition="0"/>
    </format>
  </formats>
  <chartFormats count="1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1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1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3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3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8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8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8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23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1C82F-62DE-4C2D-9265-B486F9E670A6}">
  <sheetPr>
    <outlinePr showOutlineSymbols="0"/>
  </sheetPr>
  <dimension ref="B2:BR7"/>
  <sheetViews>
    <sheetView showGridLines="0" showRowColHeaders="0" showOutlineSymbols="0" zoomScale="130" zoomScaleNormal="130" workbookViewId="0"/>
  </sheetViews>
  <sheetFormatPr baseColWidth="10" defaultColWidth="2.6640625" defaultRowHeight="15" x14ac:dyDescent="0.2"/>
  <cols>
    <col min="1" max="16384" width="2.6640625" style="33"/>
  </cols>
  <sheetData>
    <row r="2" spans="2:70" x14ac:dyDescent="0.2">
      <c r="B2" s="38"/>
      <c r="C2" s="38"/>
      <c r="D2" s="38"/>
      <c r="E2" s="38"/>
      <c r="F2" s="38"/>
      <c r="G2" s="38"/>
      <c r="H2" s="38"/>
      <c r="I2" s="38"/>
      <c r="J2" s="38"/>
      <c r="K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</row>
    <row r="3" spans="2:70" x14ac:dyDescent="0.2">
      <c r="B3" s="38"/>
      <c r="C3" s="38"/>
      <c r="D3" s="38"/>
      <c r="E3" s="38"/>
      <c r="F3" s="38"/>
      <c r="G3" s="38"/>
      <c r="H3" s="38"/>
      <c r="I3" s="38"/>
      <c r="J3" s="38"/>
      <c r="K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</row>
    <row r="4" spans="2:70" x14ac:dyDescent="0.2">
      <c r="B4" s="38"/>
      <c r="C4" s="38"/>
      <c r="D4" s="38"/>
      <c r="E4" s="38"/>
      <c r="F4" s="38"/>
      <c r="G4" s="38"/>
      <c r="H4" s="38"/>
      <c r="I4" s="38"/>
      <c r="J4" s="38"/>
      <c r="K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</row>
    <row r="5" spans="2:70" x14ac:dyDescent="0.2">
      <c r="B5" s="38"/>
      <c r="C5" s="38"/>
      <c r="D5" s="38"/>
      <c r="E5" s="38"/>
      <c r="F5" s="38"/>
      <c r="G5" s="38"/>
      <c r="H5" s="38"/>
      <c r="I5" s="38"/>
      <c r="J5" s="38"/>
      <c r="K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</row>
    <row r="6" spans="2:70" x14ac:dyDescent="0.2">
      <c r="B6" s="38"/>
      <c r="C6" s="38"/>
      <c r="D6" s="38"/>
      <c r="E6" s="38"/>
      <c r="F6" s="38"/>
      <c r="G6" s="38"/>
      <c r="H6" s="38"/>
      <c r="I6" s="38"/>
      <c r="J6" s="38"/>
      <c r="K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</row>
    <row r="7" spans="2:70" x14ac:dyDescent="0.2">
      <c r="B7" s="38"/>
      <c r="C7" s="38"/>
      <c r="D7" s="38"/>
      <c r="E7" s="38"/>
      <c r="F7" s="38"/>
      <c r="G7" s="38"/>
      <c r="H7" s="38"/>
      <c r="I7" s="38"/>
      <c r="J7" s="38"/>
      <c r="K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9EB8F-748A-994F-AA91-7F21468C4D64}">
  <sheetPr>
    <outlinePr showOutlineSymbols="0"/>
  </sheetPr>
  <dimension ref="A1"/>
  <sheetViews>
    <sheetView showGridLines="0" showRowColHeaders="0" tabSelected="1" showOutlineSymbols="0" topLeftCell="AW7" zoomScale="130" zoomScaleNormal="130" workbookViewId="0">
      <selection activeCell="DE9" sqref="DE9"/>
    </sheetView>
  </sheetViews>
  <sheetFormatPr baseColWidth="10" defaultColWidth="2.6640625" defaultRowHeight="15" x14ac:dyDescent="0.2"/>
  <cols>
    <col min="1" max="16384" width="2.6640625" style="33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46E63-BCF7-BA4E-B6F5-2DD9E9E1B7C0}">
  <dimension ref="A1:H28"/>
  <sheetViews>
    <sheetView showGridLines="0" zoomScale="90" zoomScaleNormal="90" workbookViewId="0">
      <pane ySplit="7" topLeftCell="A8" activePane="bottomLeft" state="frozen"/>
      <selection pane="bottomLeft" activeCell="D16" sqref="D16"/>
    </sheetView>
  </sheetViews>
  <sheetFormatPr baseColWidth="10" defaultColWidth="8.83203125" defaultRowHeight="15" x14ac:dyDescent="0.2"/>
  <cols>
    <col min="1" max="1" width="13.83203125" style="131" customWidth="1"/>
    <col min="2" max="2" width="43.5" style="132" customWidth="1"/>
    <col min="3" max="3" width="17.83203125" style="132" customWidth="1"/>
    <col min="4" max="4" width="19.1640625" style="132" bestFit="1" customWidth="1"/>
    <col min="5" max="5" width="19.1640625" style="132" customWidth="1"/>
    <col min="6" max="6" width="19.5" style="133" bestFit="1" customWidth="1"/>
    <col min="7" max="7" width="50.6640625" style="132" customWidth="1"/>
    <col min="8" max="8" width="69.5" style="132" customWidth="1"/>
  </cols>
  <sheetData>
    <row r="1" spans="1:8" ht="31" customHeight="1" x14ac:dyDescent="0.2">
      <c r="A1" s="320" t="s">
        <v>11</v>
      </c>
      <c r="B1" s="321"/>
      <c r="C1" s="321"/>
      <c r="D1" s="321"/>
      <c r="E1" s="321"/>
      <c r="F1" s="321"/>
      <c r="G1" s="321"/>
      <c r="H1" s="322"/>
    </row>
    <row r="2" spans="1:8" x14ac:dyDescent="0.2">
      <c r="A2" s="127"/>
      <c r="B2" s="128"/>
      <c r="C2" s="128"/>
      <c r="D2" s="128"/>
      <c r="E2" s="128"/>
      <c r="F2" s="129"/>
      <c r="G2" s="128"/>
      <c r="H2" s="128"/>
    </row>
    <row r="3" spans="1:8" x14ac:dyDescent="0.2">
      <c r="A3" s="127"/>
      <c r="B3" s="128"/>
      <c r="C3" s="128"/>
      <c r="D3" s="128"/>
      <c r="E3" s="128"/>
      <c r="F3" s="129"/>
      <c r="G3" s="128"/>
      <c r="H3" s="128"/>
    </row>
    <row r="4" spans="1:8" x14ac:dyDescent="0.2">
      <c r="A4" s="127"/>
      <c r="B4" s="128"/>
      <c r="C4" s="128"/>
      <c r="D4" s="128"/>
      <c r="E4" s="128"/>
      <c r="F4" s="129"/>
      <c r="G4" s="128"/>
      <c r="H4" s="128"/>
    </row>
    <row r="5" spans="1:8" x14ac:dyDescent="0.2">
      <c r="A5" s="127"/>
      <c r="B5" s="128"/>
      <c r="C5" s="128"/>
      <c r="D5" s="128"/>
      <c r="E5" s="128"/>
      <c r="F5" s="129"/>
      <c r="G5" s="128"/>
      <c r="H5" s="128"/>
    </row>
    <row r="6" spans="1:8" ht="7" customHeight="1" x14ac:dyDescent="0.2">
      <c r="A6" s="127"/>
      <c r="B6" s="128"/>
      <c r="C6" s="128"/>
      <c r="D6" s="128"/>
      <c r="E6" s="128"/>
      <c r="F6" s="129"/>
      <c r="G6" s="128"/>
      <c r="H6" s="128"/>
    </row>
    <row r="7" spans="1:8" s="115" customFormat="1" ht="22" x14ac:dyDescent="0.2">
      <c r="A7" s="130" t="s">
        <v>0</v>
      </c>
      <c r="B7" s="130" t="s">
        <v>1</v>
      </c>
      <c r="C7" s="130" t="s">
        <v>2</v>
      </c>
      <c r="D7" s="130" t="s">
        <v>145</v>
      </c>
      <c r="E7" s="130" t="s">
        <v>144</v>
      </c>
      <c r="F7" s="130" t="s">
        <v>5</v>
      </c>
      <c r="G7" s="130" t="s">
        <v>140</v>
      </c>
      <c r="H7" s="130" t="s">
        <v>141</v>
      </c>
    </row>
    <row r="8" spans="1:8" s="120" customFormat="1" ht="17" x14ac:dyDescent="0.2">
      <c r="A8" s="116"/>
      <c r="B8" s="117"/>
      <c r="C8" s="116"/>
      <c r="D8" s="118"/>
      <c r="E8" s="118"/>
      <c r="F8" s="119" t="str">
        <f ca="1">IF(D8="","AGUARDANDO",IF(E8&lt;&gt;"","CONCLUIDO",IF(TODAY()&lt;=D8,"EM ANDAMENTO",IF(TODAY()&gt;D8,"ATRASADO","CONCLUIDO"))))</f>
        <v>AGUARDANDO</v>
      </c>
      <c r="G8" s="117"/>
      <c r="H8" s="117"/>
    </row>
    <row r="9" spans="1:8" s="120" customFormat="1" ht="17" x14ac:dyDescent="0.2">
      <c r="A9" s="116"/>
      <c r="B9" s="117"/>
      <c r="C9" s="116"/>
      <c r="D9" s="118"/>
      <c r="E9" s="118"/>
      <c r="F9" s="119" t="str">
        <f t="shared" ref="F9:F28" ca="1" si="0">IF(D9="","AGUARDANDO",IF(TODAY()&lt;=D9,"EM ANDAMENTO",IF(TODAY()&gt;D9,"ATRASADO","CONCLUIDO")))</f>
        <v>AGUARDANDO</v>
      </c>
      <c r="G9" s="117"/>
      <c r="H9" s="117"/>
    </row>
    <row r="10" spans="1:8" s="120" customFormat="1" ht="17" x14ac:dyDescent="0.2">
      <c r="A10" s="116"/>
      <c r="B10" s="117"/>
      <c r="C10" s="116"/>
      <c r="D10" s="118"/>
      <c r="E10" s="118"/>
      <c r="F10" s="119" t="str">
        <f t="shared" ca="1" si="0"/>
        <v>AGUARDANDO</v>
      </c>
      <c r="G10" s="117"/>
      <c r="H10" s="117"/>
    </row>
    <row r="11" spans="1:8" s="120" customFormat="1" ht="17" x14ac:dyDescent="0.2">
      <c r="A11" s="121"/>
      <c r="B11" s="122"/>
      <c r="C11" s="121"/>
      <c r="D11" s="123"/>
      <c r="E11" s="123"/>
      <c r="F11" s="119" t="str">
        <f t="shared" ca="1" si="0"/>
        <v>AGUARDANDO</v>
      </c>
      <c r="G11" s="122"/>
      <c r="H11" s="122"/>
    </row>
    <row r="12" spans="1:8" s="120" customFormat="1" ht="17" x14ac:dyDescent="0.2">
      <c r="A12" s="121"/>
      <c r="B12" s="122"/>
      <c r="C12" s="121"/>
      <c r="D12" s="123"/>
      <c r="E12" s="123"/>
      <c r="F12" s="119" t="str">
        <f t="shared" ca="1" si="0"/>
        <v>AGUARDANDO</v>
      </c>
      <c r="G12" s="122"/>
      <c r="H12" s="122"/>
    </row>
    <row r="13" spans="1:8" s="120" customFormat="1" ht="17" x14ac:dyDescent="0.2">
      <c r="A13" s="124"/>
      <c r="B13" s="125"/>
      <c r="C13" s="124"/>
      <c r="D13" s="126"/>
      <c r="E13" s="126"/>
      <c r="F13" s="119" t="str">
        <f t="shared" ca="1" si="0"/>
        <v>AGUARDANDO</v>
      </c>
      <c r="G13" s="125"/>
      <c r="H13" s="125"/>
    </row>
    <row r="14" spans="1:8" s="120" customFormat="1" ht="17" x14ac:dyDescent="0.2">
      <c r="A14" s="124"/>
      <c r="B14" s="125"/>
      <c r="C14" s="124"/>
      <c r="D14" s="126"/>
      <c r="E14" s="126"/>
      <c r="F14" s="119" t="str">
        <f t="shared" ca="1" si="0"/>
        <v>AGUARDANDO</v>
      </c>
      <c r="G14" s="125"/>
      <c r="H14" s="125"/>
    </row>
    <row r="15" spans="1:8" s="120" customFormat="1" ht="17" x14ac:dyDescent="0.2">
      <c r="A15" s="121"/>
      <c r="B15" s="122"/>
      <c r="C15" s="121"/>
      <c r="D15" s="123"/>
      <c r="E15" s="123"/>
      <c r="F15" s="119" t="str">
        <f t="shared" ca="1" si="0"/>
        <v>AGUARDANDO</v>
      </c>
      <c r="G15" s="122"/>
      <c r="H15" s="125"/>
    </row>
    <row r="16" spans="1:8" s="120" customFormat="1" ht="17" x14ac:dyDescent="0.2">
      <c r="A16" s="124"/>
      <c r="B16" s="125"/>
      <c r="C16" s="124"/>
      <c r="D16" s="126"/>
      <c r="E16" s="126"/>
      <c r="F16" s="119" t="str">
        <f t="shared" ca="1" si="0"/>
        <v>AGUARDANDO</v>
      </c>
      <c r="G16" s="125"/>
      <c r="H16" s="125"/>
    </row>
    <row r="17" spans="1:8" s="120" customFormat="1" ht="17" x14ac:dyDescent="0.2">
      <c r="A17" s="124"/>
      <c r="B17" s="125"/>
      <c r="C17" s="124"/>
      <c r="D17" s="126"/>
      <c r="E17" s="126"/>
      <c r="F17" s="119" t="str">
        <f t="shared" ca="1" si="0"/>
        <v>AGUARDANDO</v>
      </c>
      <c r="G17" s="125"/>
      <c r="H17" s="125"/>
    </row>
    <row r="18" spans="1:8" s="120" customFormat="1" ht="17" x14ac:dyDescent="0.2">
      <c r="A18" s="124"/>
      <c r="B18" s="125"/>
      <c r="C18" s="124"/>
      <c r="D18" s="126"/>
      <c r="E18" s="126"/>
      <c r="F18" s="119" t="str">
        <f t="shared" ca="1" si="0"/>
        <v>AGUARDANDO</v>
      </c>
      <c r="G18" s="125"/>
      <c r="H18" s="125"/>
    </row>
    <row r="19" spans="1:8" s="120" customFormat="1" ht="17" x14ac:dyDescent="0.2">
      <c r="A19" s="124"/>
      <c r="B19" s="125"/>
      <c r="C19" s="124"/>
      <c r="D19" s="126"/>
      <c r="E19" s="126"/>
      <c r="F19" s="119" t="str">
        <f t="shared" ca="1" si="0"/>
        <v>AGUARDANDO</v>
      </c>
      <c r="G19" s="125"/>
      <c r="H19" s="125"/>
    </row>
    <row r="20" spans="1:8" s="120" customFormat="1" ht="17" x14ac:dyDescent="0.2">
      <c r="A20" s="124"/>
      <c r="B20" s="125"/>
      <c r="C20" s="124"/>
      <c r="D20" s="126"/>
      <c r="E20" s="126"/>
      <c r="F20" s="119" t="str">
        <f t="shared" ca="1" si="0"/>
        <v>AGUARDANDO</v>
      </c>
      <c r="G20" s="125"/>
      <c r="H20" s="125"/>
    </row>
    <row r="21" spans="1:8" s="120" customFormat="1" ht="17" x14ac:dyDescent="0.2">
      <c r="A21" s="124"/>
      <c r="B21" s="125"/>
      <c r="C21" s="124"/>
      <c r="D21" s="126"/>
      <c r="E21" s="126"/>
      <c r="F21" s="119" t="str">
        <f t="shared" ca="1" si="0"/>
        <v>AGUARDANDO</v>
      </c>
      <c r="G21" s="125"/>
      <c r="H21" s="125"/>
    </row>
    <row r="22" spans="1:8" s="120" customFormat="1" ht="17" x14ac:dyDescent="0.2">
      <c r="A22" s="124"/>
      <c r="B22" s="125"/>
      <c r="C22" s="124"/>
      <c r="D22" s="126"/>
      <c r="E22" s="126"/>
      <c r="F22" s="119" t="str">
        <f t="shared" ca="1" si="0"/>
        <v>AGUARDANDO</v>
      </c>
      <c r="G22" s="125"/>
      <c r="H22" s="125"/>
    </row>
    <row r="23" spans="1:8" s="120" customFormat="1" ht="17" x14ac:dyDescent="0.2">
      <c r="A23" s="124"/>
      <c r="B23" s="125"/>
      <c r="C23" s="124"/>
      <c r="D23" s="126"/>
      <c r="E23" s="126"/>
      <c r="F23" s="119" t="str">
        <f t="shared" ca="1" si="0"/>
        <v>AGUARDANDO</v>
      </c>
      <c r="G23" s="125"/>
      <c r="H23" s="125"/>
    </row>
    <row r="24" spans="1:8" s="120" customFormat="1" ht="17" x14ac:dyDescent="0.2">
      <c r="A24" s="124"/>
      <c r="B24" s="125"/>
      <c r="C24" s="124"/>
      <c r="D24" s="126"/>
      <c r="E24" s="126"/>
      <c r="F24" s="119" t="str">
        <f t="shared" ca="1" si="0"/>
        <v>AGUARDANDO</v>
      </c>
      <c r="G24" s="125"/>
      <c r="H24" s="125"/>
    </row>
    <row r="25" spans="1:8" s="120" customFormat="1" ht="17" x14ac:dyDescent="0.2">
      <c r="A25" s="124"/>
      <c r="B25" s="125"/>
      <c r="C25" s="124"/>
      <c r="D25" s="126"/>
      <c r="E25" s="126"/>
      <c r="F25" s="119" t="str">
        <f t="shared" ca="1" si="0"/>
        <v>AGUARDANDO</v>
      </c>
      <c r="G25" s="125"/>
      <c r="H25" s="125"/>
    </row>
    <row r="26" spans="1:8" s="120" customFormat="1" ht="17" x14ac:dyDescent="0.2">
      <c r="A26" s="124"/>
      <c r="B26" s="125"/>
      <c r="C26" s="124"/>
      <c r="D26" s="126"/>
      <c r="E26" s="126"/>
      <c r="F26" s="119" t="str">
        <f t="shared" ca="1" si="0"/>
        <v>AGUARDANDO</v>
      </c>
      <c r="G26" s="125"/>
      <c r="H26" s="125"/>
    </row>
    <row r="27" spans="1:8" s="120" customFormat="1" ht="17" x14ac:dyDescent="0.2">
      <c r="A27" s="124"/>
      <c r="B27" s="125"/>
      <c r="C27" s="124"/>
      <c r="D27" s="126"/>
      <c r="E27" s="126"/>
      <c r="F27" s="119" t="str">
        <f t="shared" ca="1" si="0"/>
        <v>AGUARDANDO</v>
      </c>
      <c r="G27" s="125"/>
      <c r="H27" s="125"/>
    </row>
    <row r="28" spans="1:8" s="120" customFormat="1" ht="17" x14ac:dyDescent="0.2">
      <c r="A28" s="124"/>
      <c r="B28" s="125"/>
      <c r="C28" s="124"/>
      <c r="D28" s="126"/>
      <c r="E28" s="126"/>
      <c r="F28" s="119" t="str">
        <f t="shared" ca="1" si="0"/>
        <v>AGUARDANDO</v>
      </c>
      <c r="G28" s="125"/>
      <c r="H28" s="125"/>
    </row>
  </sheetData>
  <mergeCells count="1">
    <mergeCell ref="A1:H1"/>
  </mergeCells>
  <conditionalFormatting sqref="F8:F28">
    <cfRule type="cellIs" dxfId="260" priority="1" operator="equal">
      <formula>"EM ANDAMENTO"</formula>
    </cfRule>
    <cfRule type="cellIs" dxfId="259" priority="2" operator="equal">
      <formula>"ATRASADO"</formula>
    </cfRule>
    <cfRule type="cellIs" dxfId="258" priority="3" operator="equal">
      <formula>"CONCLUIDO"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584E1-3D39-5943-81AB-6FD55F5BA81C}">
  <sheetPr>
    <tabColor theme="3"/>
  </sheetPr>
  <dimension ref="B1:K34"/>
  <sheetViews>
    <sheetView showGridLines="0" zoomScale="120" zoomScaleNormal="120" workbookViewId="0">
      <selection activeCell="E17" sqref="E17"/>
    </sheetView>
  </sheetViews>
  <sheetFormatPr baseColWidth="10" defaultColWidth="8.83203125" defaultRowHeight="15" x14ac:dyDescent="0.2"/>
  <cols>
    <col min="2" max="2" width="5.1640625" customWidth="1"/>
    <col min="3" max="3" width="6.83203125" customWidth="1"/>
    <col min="4" max="4" width="9.1640625" customWidth="1"/>
    <col min="5" max="5" width="36.5" customWidth="1"/>
    <col min="6" max="6" width="10.5" style="176" bestFit="1" customWidth="1"/>
    <col min="8" max="8" width="7.83203125" customWidth="1"/>
    <col min="9" max="9" width="39.6640625" customWidth="1"/>
    <col min="10" max="10" width="10.5" style="176" bestFit="1" customWidth="1"/>
    <col min="258" max="258" width="5.1640625" customWidth="1"/>
    <col min="260" max="260" width="3.6640625" customWidth="1"/>
    <col min="261" max="261" width="27.5" bestFit="1" customWidth="1"/>
    <col min="262" max="262" width="15.5" bestFit="1" customWidth="1"/>
    <col min="265" max="265" width="26.6640625" bestFit="1" customWidth="1"/>
    <col min="266" max="266" width="15.5" bestFit="1" customWidth="1"/>
    <col min="514" max="514" width="5.1640625" customWidth="1"/>
    <col min="516" max="516" width="3.6640625" customWidth="1"/>
    <col min="517" max="517" width="27.5" bestFit="1" customWidth="1"/>
    <col min="518" max="518" width="15.5" bestFit="1" customWidth="1"/>
    <col min="521" max="521" width="26.6640625" bestFit="1" customWidth="1"/>
    <col min="522" max="522" width="15.5" bestFit="1" customWidth="1"/>
    <col min="770" max="770" width="5.1640625" customWidth="1"/>
    <col min="772" max="772" width="3.6640625" customWidth="1"/>
    <col min="773" max="773" width="27.5" bestFit="1" customWidth="1"/>
    <col min="774" max="774" width="15.5" bestFit="1" customWidth="1"/>
    <col min="777" max="777" width="26.6640625" bestFit="1" customWidth="1"/>
    <col min="778" max="778" width="15.5" bestFit="1" customWidth="1"/>
    <col min="1026" max="1026" width="5.1640625" customWidth="1"/>
    <col min="1028" max="1028" width="3.6640625" customWidth="1"/>
    <col min="1029" max="1029" width="27.5" bestFit="1" customWidth="1"/>
    <col min="1030" max="1030" width="15.5" bestFit="1" customWidth="1"/>
    <col min="1033" max="1033" width="26.6640625" bestFit="1" customWidth="1"/>
    <col min="1034" max="1034" width="15.5" bestFit="1" customWidth="1"/>
    <col min="1282" max="1282" width="5.1640625" customWidth="1"/>
    <col min="1284" max="1284" width="3.6640625" customWidth="1"/>
    <col min="1285" max="1285" width="27.5" bestFit="1" customWidth="1"/>
    <col min="1286" max="1286" width="15.5" bestFit="1" customWidth="1"/>
    <col min="1289" max="1289" width="26.6640625" bestFit="1" customWidth="1"/>
    <col min="1290" max="1290" width="15.5" bestFit="1" customWidth="1"/>
    <col min="1538" max="1538" width="5.1640625" customWidth="1"/>
    <col min="1540" max="1540" width="3.6640625" customWidth="1"/>
    <col min="1541" max="1541" width="27.5" bestFit="1" customWidth="1"/>
    <col min="1542" max="1542" width="15.5" bestFit="1" customWidth="1"/>
    <col min="1545" max="1545" width="26.6640625" bestFit="1" customWidth="1"/>
    <col min="1546" max="1546" width="15.5" bestFit="1" customWidth="1"/>
    <col min="1794" max="1794" width="5.1640625" customWidth="1"/>
    <col min="1796" max="1796" width="3.6640625" customWidth="1"/>
    <col min="1797" max="1797" width="27.5" bestFit="1" customWidth="1"/>
    <col min="1798" max="1798" width="15.5" bestFit="1" customWidth="1"/>
    <col min="1801" max="1801" width="26.6640625" bestFit="1" customWidth="1"/>
    <col min="1802" max="1802" width="15.5" bestFit="1" customWidth="1"/>
    <col min="2050" max="2050" width="5.1640625" customWidth="1"/>
    <col min="2052" max="2052" width="3.6640625" customWidth="1"/>
    <col min="2053" max="2053" width="27.5" bestFit="1" customWidth="1"/>
    <col min="2054" max="2054" width="15.5" bestFit="1" customWidth="1"/>
    <col min="2057" max="2057" width="26.6640625" bestFit="1" customWidth="1"/>
    <col min="2058" max="2058" width="15.5" bestFit="1" customWidth="1"/>
    <col min="2306" max="2306" width="5.1640625" customWidth="1"/>
    <col min="2308" max="2308" width="3.6640625" customWidth="1"/>
    <col min="2309" max="2309" width="27.5" bestFit="1" customWidth="1"/>
    <col min="2310" max="2310" width="15.5" bestFit="1" customWidth="1"/>
    <col min="2313" max="2313" width="26.6640625" bestFit="1" customWidth="1"/>
    <col min="2314" max="2314" width="15.5" bestFit="1" customWidth="1"/>
    <col min="2562" max="2562" width="5.1640625" customWidth="1"/>
    <col min="2564" max="2564" width="3.6640625" customWidth="1"/>
    <col min="2565" max="2565" width="27.5" bestFit="1" customWidth="1"/>
    <col min="2566" max="2566" width="15.5" bestFit="1" customWidth="1"/>
    <col min="2569" max="2569" width="26.6640625" bestFit="1" customWidth="1"/>
    <col min="2570" max="2570" width="15.5" bestFit="1" customWidth="1"/>
    <col min="2818" max="2818" width="5.1640625" customWidth="1"/>
    <col min="2820" max="2820" width="3.6640625" customWidth="1"/>
    <col min="2821" max="2821" width="27.5" bestFit="1" customWidth="1"/>
    <col min="2822" max="2822" width="15.5" bestFit="1" customWidth="1"/>
    <col min="2825" max="2825" width="26.6640625" bestFit="1" customWidth="1"/>
    <col min="2826" max="2826" width="15.5" bestFit="1" customWidth="1"/>
    <col min="3074" max="3074" width="5.1640625" customWidth="1"/>
    <col min="3076" max="3076" width="3.6640625" customWidth="1"/>
    <col min="3077" max="3077" width="27.5" bestFit="1" customWidth="1"/>
    <col min="3078" max="3078" width="15.5" bestFit="1" customWidth="1"/>
    <col min="3081" max="3081" width="26.6640625" bestFit="1" customWidth="1"/>
    <col min="3082" max="3082" width="15.5" bestFit="1" customWidth="1"/>
    <col min="3330" max="3330" width="5.1640625" customWidth="1"/>
    <col min="3332" max="3332" width="3.6640625" customWidth="1"/>
    <col min="3333" max="3333" width="27.5" bestFit="1" customWidth="1"/>
    <col min="3334" max="3334" width="15.5" bestFit="1" customWidth="1"/>
    <col min="3337" max="3337" width="26.6640625" bestFit="1" customWidth="1"/>
    <col min="3338" max="3338" width="15.5" bestFit="1" customWidth="1"/>
    <col min="3586" max="3586" width="5.1640625" customWidth="1"/>
    <col min="3588" max="3588" width="3.6640625" customWidth="1"/>
    <col min="3589" max="3589" width="27.5" bestFit="1" customWidth="1"/>
    <col min="3590" max="3590" width="15.5" bestFit="1" customWidth="1"/>
    <col min="3593" max="3593" width="26.6640625" bestFit="1" customWidth="1"/>
    <col min="3594" max="3594" width="15.5" bestFit="1" customWidth="1"/>
    <col min="3842" max="3842" width="5.1640625" customWidth="1"/>
    <col min="3844" max="3844" width="3.6640625" customWidth="1"/>
    <col min="3845" max="3845" width="27.5" bestFit="1" customWidth="1"/>
    <col min="3846" max="3846" width="15.5" bestFit="1" customWidth="1"/>
    <col min="3849" max="3849" width="26.6640625" bestFit="1" customWidth="1"/>
    <col min="3850" max="3850" width="15.5" bestFit="1" customWidth="1"/>
    <col min="4098" max="4098" width="5.1640625" customWidth="1"/>
    <col min="4100" max="4100" width="3.6640625" customWidth="1"/>
    <col min="4101" max="4101" width="27.5" bestFit="1" customWidth="1"/>
    <col min="4102" max="4102" width="15.5" bestFit="1" customWidth="1"/>
    <col min="4105" max="4105" width="26.6640625" bestFit="1" customWidth="1"/>
    <col min="4106" max="4106" width="15.5" bestFit="1" customWidth="1"/>
    <col min="4354" max="4354" width="5.1640625" customWidth="1"/>
    <col min="4356" max="4356" width="3.6640625" customWidth="1"/>
    <col min="4357" max="4357" width="27.5" bestFit="1" customWidth="1"/>
    <col min="4358" max="4358" width="15.5" bestFit="1" customWidth="1"/>
    <col min="4361" max="4361" width="26.6640625" bestFit="1" customWidth="1"/>
    <col min="4362" max="4362" width="15.5" bestFit="1" customWidth="1"/>
    <col min="4610" max="4610" width="5.1640625" customWidth="1"/>
    <col min="4612" max="4612" width="3.6640625" customWidth="1"/>
    <col min="4613" max="4613" width="27.5" bestFit="1" customWidth="1"/>
    <col min="4614" max="4614" width="15.5" bestFit="1" customWidth="1"/>
    <col min="4617" max="4617" width="26.6640625" bestFit="1" customWidth="1"/>
    <col min="4618" max="4618" width="15.5" bestFit="1" customWidth="1"/>
    <col min="4866" max="4866" width="5.1640625" customWidth="1"/>
    <col min="4868" max="4868" width="3.6640625" customWidth="1"/>
    <col min="4869" max="4869" width="27.5" bestFit="1" customWidth="1"/>
    <col min="4870" max="4870" width="15.5" bestFit="1" customWidth="1"/>
    <col min="4873" max="4873" width="26.6640625" bestFit="1" customWidth="1"/>
    <col min="4874" max="4874" width="15.5" bestFit="1" customWidth="1"/>
    <col min="5122" max="5122" width="5.1640625" customWidth="1"/>
    <col min="5124" max="5124" width="3.6640625" customWidth="1"/>
    <col min="5125" max="5125" width="27.5" bestFit="1" customWidth="1"/>
    <col min="5126" max="5126" width="15.5" bestFit="1" customWidth="1"/>
    <col min="5129" max="5129" width="26.6640625" bestFit="1" customWidth="1"/>
    <col min="5130" max="5130" width="15.5" bestFit="1" customWidth="1"/>
    <col min="5378" max="5378" width="5.1640625" customWidth="1"/>
    <col min="5380" max="5380" width="3.6640625" customWidth="1"/>
    <col min="5381" max="5381" width="27.5" bestFit="1" customWidth="1"/>
    <col min="5382" max="5382" width="15.5" bestFit="1" customWidth="1"/>
    <col min="5385" max="5385" width="26.6640625" bestFit="1" customWidth="1"/>
    <col min="5386" max="5386" width="15.5" bestFit="1" customWidth="1"/>
    <col min="5634" max="5634" width="5.1640625" customWidth="1"/>
    <col min="5636" max="5636" width="3.6640625" customWidth="1"/>
    <col min="5637" max="5637" width="27.5" bestFit="1" customWidth="1"/>
    <col min="5638" max="5638" width="15.5" bestFit="1" customWidth="1"/>
    <col min="5641" max="5641" width="26.6640625" bestFit="1" customWidth="1"/>
    <col min="5642" max="5642" width="15.5" bestFit="1" customWidth="1"/>
    <col min="5890" max="5890" width="5.1640625" customWidth="1"/>
    <col min="5892" max="5892" width="3.6640625" customWidth="1"/>
    <col min="5893" max="5893" width="27.5" bestFit="1" customWidth="1"/>
    <col min="5894" max="5894" width="15.5" bestFit="1" customWidth="1"/>
    <col min="5897" max="5897" width="26.6640625" bestFit="1" customWidth="1"/>
    <col min="5898" max="5898" width="15.5" bestFit="1" customWidth="1"/>
    <col min="6146" max="6146" width="5.1640625" customWidth="1"/>
    <col min="6148" max="6148" width="3.6640625" customWidth="1"/>
    <col min="6149" max="6149" width="27.5" bestFit="1" customWidth="1"/>
    <col min="6150" max="6150" width="15.5" bestFit="1" customWidth="1"/>
    <col min="6153" max="6153" width="26.6640625" bestFit="1" customWidth="1"/>
    <col min="6154" max="6154" width="15.5" bestFit="1" customWidth="1"/>
    <col min="6402" max="6402" width="5.1640625" customWidth="1"/>
    <col min="6404" max="6404" width="3.6640625" customWidth="1"/>
    <col min="6405" max="6405" width="27.5" bestFit="1" customWidth="1"/>
    <col min="6406" max="6406" width="15.5" bestFit="1" customWidth="1"/>
    <col min="6409" max="6409" width="26.6640625" bestFit="1" customWidth="1"/>
    <col min="6410" max="6410" width="15.5" bestFit="1" customWidth="1"/>
    <col min="6658" max="6658" width="5.1640625" customWidth="1"/>
    <col min="6660" max="6660" width="3.6640625" customWidth="1"/>
    <col min="6661" max="6661" width="27.5" bestFit="1" customWidth="1"/>
    <col min="6662" max="6662" width="15.5" bestFit="1" customWidth="1"/>
    <col min="6665" max="6665" width="26.6640625" bestFit="1" customWidth="1"/>
    <col min="6666" max="6666" width="15.5" bestFit="1" customWidth="1"/>
    <col min="6914" max="6914" width="5.1640625" customWidth="1"/>
    <col min="6916" max="6916" width="3.6640625" customWidth="1"/>
    <col min="6917" max="6917" width="27.5" bestFit="1" customWidth="1"/>
    <col min="6918" max="6918" width="15.5" bestFit="1" customWidth="1"/>
    <col min="6921" max="6921" width="26.6640625" bestFit="1" customWidth="1"/>
    <col min="6922" max="6922" width="15.5" bestFit="1" customWidth="1"/>
    <col min="7170" max="7170" width="5.1640625" customWidth="1"/>
    <col min="7172" max="7172" width="3.6640625" customWidth="1"/>
    <col min="7173" max="7173" width="27.5" bestFit="1" customWidth="1"/>
    <col min="7174" max="7174" width="15.5" bestFit="1" customWidth="1"/>
    <col min="7177" max="7177" width="26.6640625" bestFit="1" customWidth="1"/>
    <col min="7178" max="7178" width="15.5" bestFit="1" customWidth="1"/>
    <col min="7426" max="7426" width="5.1640625" customWidth="1"/>
    <col min="7428" max="7428" width="3.6640625" customWidth="1"/>
    <col min="7429" max="7429" width="27.5" bestFit="1" customWidth="1"/>
    <col min="7430" max="7430" width="15.5" bestFit="1" customWidth="1"/>
    <col min="7433" max="7433" width="26.6640625" bestFit="1" customWidth="1"/>
    <col min="7434" max="7434" width="15.5" bestFit="1" customWidth="1"/>
    <col min="7682" max="7682" width="5.1640625" customWidth="1"/>
    <col min="7684" max="7684" width="3.6640625" customWidth="1"/>
    <col min="7685" max="7685" width="27.5" bestFit="1" customWidth="1"/>
    <col min="7686" max="7686" width="15.5" bestFit="1" customWidth="1"/>
    <col min="7689" max="7689" width="26.6640625" bestFit="1" customWidth="1"/>
    <col min="7690" max="7690" width="15.5" bestFit="1" customWidth="1"/>
    <col min="7938" max="7938" width="5.1640625" customWidth="1"/>
    <col min="7940" max="7940" width="3.6640625" customWidth="1"/>
    <col min="7941" max="7941" width="27.5" bestFit="1" customWidth="1"/>
    <col min="7942" max="7942" width="15.5" bestFit="1" customWidth="1"/>
    <col min="7945" max="7945" width="26.6640625" bestFit="1" customWidth="1"/>
    <col min="7946" max="7946" width="15.5" bestFit="1" customWidth="1"/>
    <col min="8194" max="8194" width="5.1640625" customWidth="1"/>
    <col min="8196" max="8196" width="3.6640625" customWidth="1"/>
    <col min="8197" max="8197" width="27.5" bestFit="1" customWidth="1"/>
    <col min="8198" max="8198" width="15.5" bestFit="1" customWidth="1"/>
    <col min="8201" max="8201" width="26.6640625" bestFit="1" customWidth="1"/>
    <col min="8202" max="8202" width="15.5" bestFit="1" customWidth="1"/>
    <col min="8450" max="8450" width="5.1640625" customWidth="1"/>
    <col min="8452" max="8452" width="3.6640625" customWidth="1"/>
    <col min="8453" max="8453" width="27.5" bestFit="1" customWidth="1"/>
    <col min="8454" max="8454" width="15.5" bestFit="1" customWidth="1"/>
    <col min="8457" max="8457" width="26.6640625" bestFit="1" customWidth="1"/>
    <col min="8458" max="8458" width="15.5" bestFit="1" customWidth="1"/>
    <col min="8706" max="8706" width="5.1640625" customWidth="1"/>
    <col min="8708" max="8708" width="3.6640625" customWidth="1"/>
    <col min="8709" max="8709" width="27.5" bestFit="1" customWidth="1"/>
    <col min="8710" max="8710" width="15.5" bestFit="1" customWidth="1"/>
    <col min="8713" max="8713" width="26.6640625" bestFit="1" customWidth="1"/>
    <col min="8714" max="8714" width="15.5" bestFit="1" customWidth="1"/>
    <col min="8962" max="8962" width="5.1640625" customWidth="1"/>
    <col min="8964" max="8964" width="3.6640625" customWidth="1"/>
    <col min="8965" max="8965" width="27.5" bestFit="1" customWidth="1"/>
    <col min="8966" max="8966" width="15.5" bestFit="1" customWidth="1"/>
    <col min="8969" max="8969" width="26.6640625" bestFit="1" customWidth="1"/>
    <col min="8970" max="8970" width="15.5" bestFit="1" customWidth="1"/>
    <col min="9218" max="9218" width="5.1640625" customWidth="1"/>
    <col min="9220" max="9220" width="3.6640625" customWidth="1"/>
    <col min="9221" max="9221" width="27.5" bestFit="1" customWidth="1"/>
    <col min="9222" max="9222" width="15.5" bestFit="1" customWidth="1"/>
    <col min="9225" max="9225" width="26.6640625" bestFit="1" customWidth="1"/>
    <col min="9226" max="9226" width="15.5" bestFit="1" customWidth="1"/>
    <col min="9474" max="9474" width="5.1640625" customWidth="1"/>
    <col min="9476" max="9476" width="3.6640625" customWidth="1"/>
    <col min="9477" max="9477" width="27.5" bestFit="1" customWidth="1"/>
    <col min="9478" max="9478" width="15.5" bestFit="1" customWidth="1"/>
    <col min="9481" max="9481" width="26.6640625" bestFit="1" customWidth="1"/>
    <col min="9482" max="9482" width="15.5" bestFit="1" customWidth="1"/>
    <col min="9730" max="9730" width="5.1640625" customWidth="1"/>
    <col min="9732" max="9732" width="3.6640625" customWidth="1"/>
    <col min="9733" max="9733" width="27.5" bestFit="1" customWidth="1"/>
    <col min="9734" max="9734" width="15.5" bestFit="1" customWidth="1"/>
    <col min="9737" max="9737" width="26.6640625" bestFit="1" customWidth="1"/>
    <col min="9738" max="9738" width="15.5" bestFit="1" customWidth="1"/>
    <col min="9986" max="9986" width="5.1640625" customWidth="1"/>
    <col min="9988" max="9988" width="3.6640625" customWidth="1"/>
    <col min="9989" max="9989" width="27.5" bestFit="1" customWidth="1"/>
    <col min="9990" max="9990" width="15.5" bestFit="1" customWidth="1"/>
    <col min="9993" max="9993" width="26.6640625" bestFit="1" customWidth="1"/>
    <col min="9994" max="9994" width="15.5" bestFit="1" customWidth="1"/>
    <col min="10242" max="10242" width="5.1640625" customWidth="1"/>
    <col min="10244" max="10244" width="3.6640625" customWidth="1"/>
    <col min="10245" max="10245" width="27.5" bestFit="1" customWidth="1"/>
    <col min="10246" max="10246" width="15.5" bestFit="1" customWidth="1"/>
    <col min="10249" max="10249" width="26.6640625" bestFit="1" customWidth="1"/>
    <col min="10250" max="10250" width="15.5" bestFit="1" customWidth="1"/>
    <col min="10498" max="10498" width="5.1640625" customWidth="1"/>
    <col min="10500" max="10500" width="3.6640625" customWidth="1"/>
    <col min="10501" max="10501" width="27.5" bestFit="1" customWidth="1"/>
    <col min="10502" max="10502" width="15.5" bestFit="1" customWidth="1"/>
    <col min="10505" max="10505" width="26.6640625" bestFit="1" customWidth="1"/>
    <col min="10506" max="10506" width="15.5" bestFit="1" customWidth="1"/>
    <col min="10754" max="10754" width="5.1640625" customWidth="1"/>
    <col min="10756" max="10756" width="3.6640625" customWidth="1"/>
    <col min="10757" max="10757" width="27.5" bestFit="1" customWidth="1"/>
    <col min="10758" max="10758" width="15.5" bestFit="1" customWidth="1"/>
    <col min="10761" max="10761" width="26.6640625" bestFit="1" customWidth="1"/>
    <col min="10762" max="10762" width="15.5" bestFit="1" customWidth="1"/>
    <col min="11010" max="11010" width="5.1640625" customWidth="1"/>
    <col min="11012" max="11012" width="3.6640625" customWidth="1"/>
    <col min="11013" max="11013" width="27.5" bestFit="1" customWidth="1"/>
    <col min="11014" max="11014" width="15.5" bestFit="1" customWidth="1"/>
    <col min="11017" max="11017" width="26.6640625" bestFit="1" customWidth="1"/>
    <col min="11018" max="11018" width="15.5" bestFit="1" customWidth="1"/>
    <col min="11266" max="11266" width="5.1640625" customWidth="1"/>
    <col min="11268" max="11268" width="3.6640625" customWidth="1"/>
    <col min="11269" max="11269" width="27.5" bestFit="1" customWidth="1"/>
    <col min="11270" max="11270" width="15.5" bestFit="1" customWidth="1"/>
    <col min="11273" max="11273" width="26.6640625" bestFit="1" customWidth="1"/>
    <col min="11274" max="11274" width="15.5" bestFit="1" customWidth="1"/>
    <col min="11522" max="11522" width="5.1640625" customWidth="1"/>
    <col min="11524" max="11524" width="3.6640625" customWidth="1"/>
    <col min="11525" max="11525" width="27.5" bestFit="1" customWidth="1"/>
    <col min="11526" max="11526" width="15.5" bestFit="1" customWidth="1"/>
    <col min="11529" max="11529" width="26.6640625" bestFit="1" customWidth="1"/>
    <col min="11530" max="11530" width="15.5" bestFit="1" customWidth="1"/>
    <col min="11778" max="11778" width="5.1640625" customWidth="1"/>
    <col min="11780" max="11780" width="3.6640625" customWidth="1"/>
    <col min="11781" max="11781" width="27.5" bestFit="1" customWidth="1"/>
    <col min="11782" max="11782" width="15.5" bestFit="1" customWidth="1"/>
    <col min="11785" max="11785" width="26.6640625" bestFit="1" customWidth="1"/>
    <col min="11786" max="11786" width="15.5" bestFit="1" customWidth="1"/>
    <col min="12034" max="12034" width="5.1640625" customWidth="1"/>
    <col min="12036" max="12036" width="3.6640625" customWidth="1"/>
    <col min="12037" max="12037" width="27.5" bestFit="1" customWidth="1"/>
    <col min="12038" max="12038" width="15.5" bestFit="1" customWidth="1"/>
    <col min="12041" max="12041" width="26.6640625" bestFit="1" customWidth="1"/>
    <col min="12042" max="12042" width="15.5" bestFit="1" customWidth="1"/>
    <col min="12290" max="12290" width="5.1640625" customWidth="1"/>
    <col min="12292" max="12292" width="3.6640625" customWidth="1"/>
    <col min="12293" max="12293" width="27.5" bestFit="1" customWidth="1"/>
    <col min="12294" max="12294" width="15.5" bestFit="1" customWidth="1"/>
    <col min="12297" max="12297" width="26.6640625" bestFit="1" customWidth="1"/>
    <col min="12298" max="12298" width="15.5" bestFit="1" customWidth="1"/>
    <col min="12546" max="12546" width="5.1640625" customWidth="1"/>
    <col min="12548" max="12548" width="3.6640625" customWidth="1"/>
    <col min="12549" max="12549" width="27.5" bestFit="1" customWidth="1"/>
    <col min="12550" max="12550" width="15.5" bestFit="1" customWidth="1"/>
    <col min="12553" max="12553" width="26.6640625" bestFit="1" customWidth="1"/>
    <col min="12554" max="12554" width="15.5" bestFit="1" customWidth="1"/>
    <col min="12802" max="12802" width="5.1640625" customWidth="1"/>
    <col min="12804" max="12804" width="3.6640625" customWidth="1"/>
    <col min="12805" max="12805" width="27.5" bestFit="1" customWidth="1"/>
    <col min="12806" max="12806" width="15.5" bestFit="1" customWidth="1"/>
    <col min="12809" max="12809" width="26.6640625" bestFit="1" customWidth="1"/>
    <col min="12810" max="12810" width="15.5" bestFit="1" customWidth="1"/>
    <col min="13058" max="13058" width="5.1640625" customWidth="1"/>
    <col min="13060" max="13060" width="3.6640625" customWidth="1"/>
    <col min="13061" max="13061" width="27.5" bestFit="1" customWidth="1"/>
    <col min="13062" max="13062" width="15.5" bestFit="1" customWidth="1"/>
    <col min="13065" max="13065" width="26.6640625" bestFit="1" customWidth="1"/>
    <col min="13066" max="13066" width="15.5" bestFit="1" customWidth="1"/>
    <col min="13314" max="13314" width="5.1640625" customWidth="1"/>
    <col min="13316" max="13316" width="3.6640625" customWidth="1"/>
    <col min="13317" max="13317" width="27.5" bestFit="1" customWidth="1"/>
    <col min="13318" max="13318" width="15.5" bestFit="1" customWidth="1"/>
    <col min="13321" max="13321" width="26.6640625" bestFit="1" customWidth="1"/>
    <col min="13322" max="13322" width="15.5" bestFit="1" customWidth="1"/>
    <col min="13570" max="13570" width="5.1640625" customWidth="1"/>
    <col min="13572" max="13572" width="3.6640625" customWidth="1"/>
    <col min="13573" max="13573" width="27.5" bestFit="1" customWidth="1"/>
    <col min="13574" max="13574" width="15.5" bestFit="1" customWidth="1"/>
    <col min="13577" max="13577" width="26.6640625" bestFit="1" customWidth="1"/>
    <col min="13578" max="13578" width="15.5" bestFit="1" customWidth="1"/>
    <col min="13826" max="13826" width="5.1640625" customWidth="1"/>
    <col min="13828" max="13828" width="3.6640625" customWidth="1"/>
    <col min="13829" max="13829" width="27.5" bestFit="1" customWidth="1"/>
    <col min="13830" max="13830" width="15.5" bestFit="1" customWidth="1"/>
    <col min="13833" max="13833" width="26.6640625" bestFit="1" customWidth="1"/>
    <col min="13834" max="13834" width="15.5" bestFit="1" customWidth="1"/>
    <col min="14082" max="14082" width="5.1640625" customWidth="1"/>
    <col min="14084" max="14084" width="3.6640625" customWidth="1"/>
    <col min="14085" max="14085" width="27.5" bestFit="1" customWidth="1"/>
    <col min="14086" max="14086" width="15.5" bestFit="1" customWidth="1"/>
    <col min="14089" max="14089" width="26.6640625" bestFit="1" customWidth="1"/>
    <col min="14090" max="14090" width="15.5" bestFit="1" customWidth="1"/>
    <col min="14338" max="14338" width="5.1640625" customWidth="1"/>
    <col min="14340" max="14340" width="3.6640625" customWidth="1"/>
    <col min="14341" max="14341" width="27.5" bestFit="1" customWidth="1"/>
    <col min="14342" max="14342" width="15.5" bestFit="1" customWidth="1"/>
    <col min="14345" max="14345" width="26.6640625" bestFit="1" customWidth="1"/>
    <col min="14346" max="14346" width="15.5" bestFit="1" customWidth="1"/>
    <col min="14594" max="14594" width="5.1640625" customWidth="1"/>
    <col min="14596" max="14596" width="3.6640625" customWidth="1"/>
    <col min="14597" max="14597" width="27.5" bestFit="1" customWidth="1"/>
    <col min="14598" max="14598" width="15.5" bestFit="1" customWidth="1"/>
    <col min="14601" max="14601" width="26.6640625" bestFit="1" customWidth="1"/>
    <col min="14602" max="14602" width="15.5" bestFit="1" customWidth="1"/>
    <col min="14850" max="14850" width="5.1640625" customWidth="1"/>
    <col min="14852" max="14852" width="3.6640625" customWidth="1"/>
    <col min="14853" max="14853" width="27.5" bestFit="1" customWidth="1"/>
    <col min="14854" max="14854" width="15.5" bestFit="1" customWidth="1"/>
    <col min="14857" max="14857" width="26.6640625" bestFit="1" customWidth="1"/>
    <col min="14858" max="14858" width="15.5" bestFit="1" customWidth="1"/>
    <col min="15106" max="15106" width="5.1640625" customWidth="1"/>
    <col min="15108" max="15108" width="3.6640625" customWidth="1"/>
    <col min="15109" max="15109" width="27.5" bestFit="1" customWidth="1"/>
    <col min="15110" max="15110" width="15.5" bestFit="1" customWidth="1"/>
    <col min="15113" max="15113" width="26.6640625" bestFit="1" customWidth="1"/>
    <col min="15114" max="15114" width="15.5" bestFit="1" customWidth="1"/>
    <col min="15362" max="15362" width="5.1640625" customWidth="1"/>
    <col min="15364" max="15364" width="3.6640625" customWidth="1"/>
    <col min="15365" max="15365" width="27.5" bestFit="1" customWidth="1"/>
    <col min="15366" max="15366" width="15.5" bestFit="1" customWidth="1"/>
    <col min="15369" max="15369" width="26.6640625" bestFit="1" customWidth="1"/>
    <col min="15370" max="15370" width="15.5" bestFit="1" customWidth="1"/>
    <col min="15618" max="15618" width="5.1640625" customWidth="1"/>
    <col min="15620" max="15620" width="3.6640625" customWidth="1"/>
    <col min="15621" max="15621" width="27.5" bestFit="1" customWidth="1"/>
    <col min="15622" max="15622" width="15.5" bestFit="1" customWidth="1"/>
    <col min="15625" max="15625" width="26.6640625" bestFit="1" customWidth="1"/>
    <col min="15626" max="15626" width="15.5" bestFit="1" customWidth="1"/>
    <col min="15874" max="15874" width="5.1640625" customWidth="1"/>
    <col min="15876" max="15876" width="3.6640625" customWidth="1"/>
    <col min="15877" max="15877" width="27.5" bestFit="1" customWidth="1"/>
    <col min="15878" max="15878" width="15.5" bestFit="1" customWidth="1"/>
    <col min="15881" max="15881" width="26.6640625" bestFit="1" customWidth="1"/>
    <col min="15882" max="15882" width="15.5" bestFit="1" customWidth="1"/>
    <col min="16130" max="16130" width="5.1640625" customWidth="1"/>
    <col min="16132" max="16132" width="3.6640625" customWidth="1"/>
    <col min="16133" max="16133" width="27.5" bestFit="1" customWidth="1"/>
    <col min="16134" max="16134" width="15.5" bestFit="1" customWidth="1"/>
    <col min="16137" max="16137" width="26.6640625" bestFit="1" customWidth="1"/>
    <col min="16138" max="16138" width="15.5" bestFit="1" customWidth="1"/>
  </cols>
  <sheetData>
    <row r="1" spans="2:11" x14ac:dyDescent="0.2">
      <c r="F1"/>
      <c r="J1"/>
    </row>
    <row r="2" spans="2:11" x14ac:dyDescent="0.2">
      <c r="B2" s="37"/>
      <c r="C2" s="37"/>
      <c r="D2" s="37"/>
      <c r="E2" s="37"/>
      <c r="F2" s="37"/>
      <c r="G2" s="37"/>
      <c r="H2" s="37"/>
      <c r="I2" s="37"/>
      <c r="J2" s="37"/>
      <c r="K2" s="37"/>
    </row>
    <row r="3" spans="2:11" x14ac:dyDescent="0.2">
      <c r="B3" s="37"/>
      <c r="C3" s="37"/>
      <c r="D3" s="37"/>
      <c r="E3" s="37"/>
      <c r="F3" s="37"/>
      <c r="G3" s="37"/>
      <c r="H3" s="37"/>
      <c r="I3" s="37"/>
      <c r="J3" s="37"/>
      <c r="K3" s="37"/>
    </row>
    <row r="4" spans="2:11" x14ac:dyDescent="0.2">
      <c r="B4" s="37"/>
      <c r="C4" s="37"/>
      <c r="D4" s="37"/>
      <c r="E4" s="37"/>
      <c r="F4" s="37"/>
      <c r="G4" s="37"/>
      <c r="H4" s="37"/>
      <c r="I4" s="37"/>
      <c r="J4" s="37"/>
      <c r="K4" s="37"/>
    </row>
    <row r="5" spans="2:11" x14ac:dyDescent="0.2">
      <c r="B5" s="37"/>
      <c r="C5" s="37"/>
      <c r="D5" s="37"/>
      <c r="E5" s="37"/>
      <c r="F5" s="37"/>
      <c r="G5" s="37"/>
      <c r="H5" s="37"/>
      <c r="I5" s="37"/>
      <c r="J5" s="37"/>
      <c r="K5" s="37"/>
    </row>
    <row r="6" spans="2:11" ht="16" thickBot="1" x14ac:dyDescent="0.25">
      <c r="F6"/>
      <c r="J6"/>
    </row>
    <row r="7" spans="2:11" ht="16" thickBot="1" x14ac:dyDescent="0.25">
      <c r="C7" s="325" t="s">
        <v>491</v>
      </c>
      <c r="D7" s="326"/>
      <c r="E7" s="326"/>
      <c r="F7" s="327"/>
      <c r="H7" s="325" t="s">
        <v>492</v>
      </c>
      <c r="I7" s="326"/>
      <c r="J7" s="327"/>
    </row>
    <row r="8" spans="2:11" ht="16" thickBot="1" x14ac:dyDescent="0.25">
      <c r="C8" s="163"/>
      <c r="D8" s="164"/>
      <c r="E8" s="164" t="s">
        <v>493</v>
      </c>
      <c r="F8" s="165">
        <f>SUM(F9:F26)</f>
        <v>0</v>
      </c>
      <c r="H8" s="166"/>
      <c r="I8" s="167" t="s">
        <v>494</v>
      </c>
      <c r="J8" s="168">
        <f>SUM(J9:J19)</f>
        <v>0</v>
      </c>
    </row>
    <row r="9" spans="2:11" x14ac:dyDescent="0.2">
      <c r="C9" s="328" t="s">
        <v>495</v>
      </c>
      <c r="D9" s="329" t="s">
        <v>496</v>
      </c>
      <c r="E9" s="9" t="s">
        <v>497</v>
      </c>
      <c r="F9" s="169"/>
      <c r="H9" s="332" t="s">
        <v>388</v>
      </c>
      <c r="I9" s="170" t="s">
        <v>498</v>
      </c>
      <c r="J9" s="171"/>
    </row>
    <row r="10" spans="2:11" x14ac:dyDescent="0.2">
      <c r="C10" s="328"/>
      <c r="D10" s="330"/>
      <c r="E10" s="11" t="s">
        <v>499</v>
      </c>
      <c r="F10" s="172"/>
      <c r="H10" s="332"/>
      <c r="I10" s="173" t="s">
        <v>500</v>
      </c>
      <c r="J10" s="174"/>
    </row>
    <row r="11" spans="2:11" x14ac:dyDescent="0.2">
      <c r="C11" s="328"/>
      <c r="D11" s="330"/>
      <c r="E11" s="11"/>
      <c r="F11" s="172"/>
      <c r="H11" s="332"/>
      <c r="I11" s="173" t="s">
        <v>501</v>
      </c>
      <c r="J11" s="174"/>
    </row>
    <row r="12" spans="2:11" x14ac:dyDescent="0.2">
      <c r="C12" s="328"/>
      <c r="D12" s="330"/>
      <c r="E12" s="11"/>
      <c r="F12" s="172"/>
      <c r="H12" s="332"/>
      <c r="I12" s="173"/>
      <c r="J12" s="174"/>
    </row>
    <row r="13" spans="2:11" x14ac:dyDescent="0.2">
      <c r="C13" s="328"/>
      <c r="D13" s="330"/>
      <c r="E13" s="11"/>
      <c r="F13" s="172"/>
      <c r="H13" s="332"/>
      <c r="I13" s="173"/>
      <c r="J13" s="174"/>
    </row>
    <row r="14" spans="2:11" x14ac:dyDescent="0.2">
      <c r="C14" s="328"/>
      <c r="D14" s="330"/>
      <c r="E14" s="11"/>
      <c r="F14" s="172"/>
      <c r="H14" s="332"/>
      <c r="I14" s="173"/>
      <c r="J14" s="174"/>
    </row>
    <row r="15" spans="2:11" x14ac:dyDescent="0.2">
      <c r="C15" s="328"/>
      <c r="D15" s="330"/>
      <c r="E15" s="11"/>
      <c r="F15" s="172"/>
      <c r="H15" s="332"/>
      <c r="I15" s="173"/>
      <c r="J15" s="174"/>
    </row>
    <row r="16" spans="2:11" x14ac:dyDescent="0.2">
      <c r="C16" s="328"/>
      <c r="D16" s="330"/>
      <c r="E16" s="11"/>
      <c r="F16" s="172"/>
      <c r="H16" s="332"/>
      <c r="I16" s="173"/>
      <c r="J16" s="174"/>
    </row>
    <row r="17" spans="3:10" x14ac:dyDescent="0.2">
      <c r="C17" s="328"/>
      <c r="D17" s="330"/>
      <c r="E17" s="11"/>
      <c r="F17" s="172"/>
      <c r="H17" s="332"/>
      <c r="I17" s="173" t="s">
        <v>502</v>
      </c>
      <c r="J17" s="174"/>
    </row>
    <row r="18" spans="3:10" ht="16" thickBot="1" x14ac:dyDescent="0.25">
      <c r="C18" s="328"/>
      <c r="D18" s="331"/>
      <c r="E18" s="14"/>
      <c r="F18" s="175"/>
      <c r="H18" s="332"/>
      <c r="I18" s="173"/>
      <c r="J18" s="174"/>
    </row>
    <row r="19" spans="3:10" ht="22" thickBot="1" x14ac:dyDescent="0.3">
      <c r="C19" s="328"/>
      <c r="D19" s="189"/>
      <c r="H19" s="332"/>
      <c r="I19" s="177"/>
      <c r="J19" s="178"/>
    </row>
    <row r="20" spans="3:10" ht="16" thickBot="1" x14ac:dyDescent="0.25">
      <c r="C20" s="328"/>
      <c r="D20" s="333" t="s">
        <v>503</v>
      </c>
      <c r="E20" s="179" t="s">
        <v>504</v>
      </c>
      <c r="F20" s="180"/>
    </row>
    <row r="21" spans="3:10" ht="16" thickBot="1" x14ac:dyDescent="0.25">
      <c r="C21" s="328"/>
      <c r="D21" s="334"/>
      <c r="E21" s="173" t="s">
        <v>505</v>
      </c>
      <c r="F21" s="174"/>
      <c r="H21" s="323" t="s">
        <v>506</v>
      </c>
      <c r="I21" s="324"/>
      <c r="J21" s="181">
        <f>F8</f>
        <v>0</v>
      </c>
    </row>
    <row r="22" spans="3:10" ht="16" thickBot="1" x14ac:dyDescent="0.25">
      <c r="C22" s="328"/>
      <c r="D22" s="334"/>
      <c r="E22" s="173"/>
      <c r="F22" s="174"/>
    </row>
    <row r="23" spans="3:10" ht="16" thickBot="1" x14ac:dyDescent="0.25">
      <c r="C23" s="328"/>
      <c r="D23" s="334"/>
      <c r="E23" s="173"/>
      <c r="F23" s="174"/>
      <c r="H23" s="325" t="s">
        <v>507</v>
      </c>
      <c r="I23" s="326"/>
      <c r="J23" s="182">
        <f>J8</f>
        <v>0</v>
      </c>
    </row>
    <row r="24" spans="3:10" ht="16" thickBot="1" x14ac:dyDescent="0.25">
      <c r="C24" s="328"/>
      <c r="D24" s="334"/>
      <c r="E24" s="173"/>
      <c r="F24" s="174"/>
    </row>
    <row r="25" spans="3:10" ht="16" thickBot="1" x14ac:dyDescent="0.25">
      <c r="C25" s="328"/>
      <c r="D25" s="334"/>
      <c r="E25" s="173"/>
      <c r="F25" s="174"/>
      <c r="H25" s="325" t="s">
        <v>508</v>
      </c>
      <c r="I25" s="326"/>
      <c r="J25" s="182">
        <f>J21-J23</f>
        <v>0</v>
      </c>
    </row>
    <row r="26" spans="3:10" ht="16" thickBot="1" x14ac:dyDescent="0.25">
      <c r="C26" s="328"/>
      <c r="D26" s="335"/>
      <c r="E26" s="177"/>
      <c r="F26" s="178"/>
    </row>
    <row r="34" spans="10:10" x14ac:dyDescent="0.2">
      <c r="J34" s="183"/>
    </row>
  </sheetData>
  <mergeCells count="9">
    <mergeCell ref="H21:I21"/>
    <mergeCell ref="H23:I23"/>
    <mergeCell ref="H25:I25"/>
    <mergeCell ref="C7:F7"/>
    <mergeCell ref="H7:J7"/>
    <mergeCell ref="C9:C26"/>
    <mergeCell ref="D9:D18"/>
    <mergeCell ref="H9:H19"/>
    <mergeCell ref="D20:D2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708D8-D8F2-2148-A949-1BC1544EC854}">
  <sheetPr>
    <tabColor theme="3"/>
  </sheetPr>
  <dimension ref="B1:K18"/>
  <sheetViews>
    <sheetView showGridLines="0" zoomScale="120" zoomScaleNormal="120" workbookViewId="0">
      <selection activeCell="E7" sqref="E7"/>
    </sheetView>
  </sheetViews>
  <sheetFormatPr baseColWidth="10" defaultColWidth="8.83203125" defaultRowHeight="15" x14ac:dyDescent="0.2"/>
  <cols>
    <col min="2" max="2" width="19.1640625" customWidth="1"/>
    <col min="3" max="3" width="14.5" customWidth="1"/>
    <col min="4" max="4" width="20.1640625" customWidth="1"/>
    <col min="5" max="5" width="18.1640625" bestFit="1" customWidth="1"/>
    <col min="6" max="6" width="7.33203125" style="176" bestFit="1" customWidth="1"/>
    <col min="7" max="7" width="14.6640625" bestFit="1" customWidth="1"/>
    <col min="8" max="8" width="42.33203125" bestFit="1" customWidth="1"/>
    <col min="9" max="9" width="14" customWidth="1"/>
    <col min="10" max="10" width="13.1640625" style="176" bestFit="1" customWidth="1"/>
    <col min="11" max="11" width="13.1640625" bestFit="1" customWidth="1"/>
    <col min="258" max="258" width="5.1640625" customWidth="1"/>
    <col min="260" max="260" width="3.6640625" customWidth="1"/>
    <col min="261" max="261" width="27.5" bestFit="1" customWidth="1"/>
    <col min="262" max="262" width="15.5" bestFit="1" customWidth="1"/>
    <col min="265" max="265" width="26.6640625" bestFit="1" customWidth="1"/>
    <col min="266" max="266" width="15.5" bestFit="1" customWidth="1"/>
    <col min="514" max="514" width="5.1640625" customWidth="1"/>
    <col min="516" max="516" width="3.6640625" customWidth="1"/>
    <col min="517" max="517" width="27.5" bestFit="1" customWidth="1"/>
    <col min="518" max="518" width="15.5" bestFit="1" customWidth="1"/>
    <col min="521" max="521" width="26.6640625" bestFit="1" customWidth="1"/>
    <col min="522" max="522" width="15.5" bestFit="1" customWidth="1"/>
    <col min="770" max="770" width="5.1640625" customWidth="1"/>
    <col min="772" max="772" width="3.6640625" customWidth="1"/>
    <col min="773" max="773" width="27.5" bestFit="1" customWidth="1"/>
    <col min="774" max="774" width="15.5" bestFit="1" customWidth="1"/>
    <col min="777" max="777" width="26.6640625" bestFit="1" customWidth="1"/>
    <col min="778" max="778" width="15.5" bestFit="1" customWidth="1"/>
    <col min="1026" max="1026" width="5.1640625" customWidth="1"/>
    <col min="1028" max="1028" width="3.6640625" customWidth="1"/>
    <col min="1029" max="1029" width="27.5" bestFit="1" customWidth="1"/>
    <col min="1030" max="1030" width="15.5" bestFit="1" customWidth="1"/>
    <col min="1033" max="1033" width="26.6640625" bestFit="1" customWidth="1"/>
    <col min="1034" max="1034" width="15.5" bestFit="1" customWidth="1"/>
    <col min="1282" max="1282" width="5.1640625" customWidth="1"/>
    <col min="1284" max="1284" width="3.6640625" customWidth="1"/>
    <col min="1285" max="1285" width="27.5" bestFit="1" customWidth="1"/>
    <col min="1286" max="1286" width="15.5" bestFit="1" customWidth="1"/>
    <col min="1289" max="1289" width="26.6640625" bestFit="1" customWidth="1"/>
    <col min="1290" max="1290" width="15.5" bestFit="1" customWidth="1"/>
    <col min="1538" max="1538" width="5.1640625" customWidth="1"/>
    <col min="1540" max="1540" width="3.6640625" customWidth="1"/>
    <col min="1541" max="1541" width="27.5" bestFit="1" customWidth="1"/>
    <col min="1542" max="1542" width="15.5" bestFit="1" customWidth="1"/>
    <col min="1545" max="1545" width="26.6640625" bestFit="1" customWidth="1"/>
    <col min="1546" max="1546" width="15.5" bestFit="1" customWidth="1"/>
    <col min="1794" max="1794" width="5.1640625" customWidth="1"/>
    <col min="1796" max="1796" width="3.6640625" customWidth="1"/>
    <col min="1797" max="1797" width="27.5" bestFit="1" customWidth="1"/>
    <col min="1798" max="1798" width="15.5" bestFit="1" customWidth="1"/>
    <col min="1801" max="1801" width="26.6640625" bestFit="1" customWidth="1"/>
    <col min="1802" max="1802" width="15.5" bestFit="1" customWidth="1"/>
    <col min="2050" max="2050" width="5.1640625" customWidth="1"/>
    <col min="2052" max="2052" width="3.6640625" customWidth="1"/>
    <col min="2053" max="2053" width="27.5" bestFit="1" customWidth="1"/>
    <col min="2054" max="2054" width="15.5" bestFit="1" customWidth="1"/>
    <col min="2057" max="2057" width="26.6640625" bestFit="1" customWidth="1"/>
    <col min="2058" max="2058" width="15.5" bestFit="1" customWidth="1"/>
    <col min="2306" max="2306" width="5.1640625" customWidth="1"/>
    <col min="2308" max="2308" width="3.6640625" customWidth="1"/>
    <col min="2309" max="2309" width="27.5" bestFit="1" customWidth="1"/>
    <col min="2310" max="2310" width="15.5" bestFit="1" customWidth="1"/>
    <col min="2313" max="2313" width="26.6640625" bestFit="1" customWidth="1"/>
    <col min="2314" max="2314" width="15.5" bestFit="1" customWidth="1"/>
    <col min="2562" max="2562" width="5.1640625" customWidth="1"/>
    <col min="2564" max="2564" width="3.6640625" customWidth="1"/>
    <col min="2565" max="2565" width="27.5" bestFit="1" customWidth="1"/>
    <col min="2566" max="2566" width="15.5" bestFit="1" customWidth="1"/>
    <col min="2569" max="2569" width="26.6640625" bestFit="1" customWidth="1"/>
    <col min="2570" max="2570" width="15.5" bestFit="1" customWidth="1"/>
    <col min="2818" max="2818" width="5.1640625" customWidth="1"/>
    <col min="2820" max="2820" width="3.6640625" customWidth="1"/>
    <col min="2821" max="2821" width="27.5" bestFit="1" customWidth="1"/>
    <col min="2822" max="2822" width="15.5" bestFit="1" customWidth="1"/>
    <col min="2825" max="2825" width="26.6640625" bestFit="1" customWidth="1"/>
    <col min="2826" max="2826" width="15.5" bestFit="1" customWidth="1"/>
    <col min="3074" max="3074" width="5.1640625" customWidth="1"/>
    <col min="3076" max="3076" width="3.6640625" customWidth="1"/>
    <col min="3077" max="3077" width="27.5" bestFit="1" customWidth="1"/>
    <col min="3078" max="3078" width="15.5" bestFit="1" customWidth="1"/>
    <col min="3081" max="3081" width="26.6640625" bestFit="1" customWidth="1"/>
    <col min="3082" max="3082" width="15.5" bestFit="1" customWidth="1"/>
    <col min="3330" max="3330" width="5.1640625" customWidth="1"/>
    <col min="3332" max="3332" width="3.6640625" customWidth="1"/>
    <col min="3333" max="3333" width="27.5" bestFit="1" customWidth="1"/>
    <col min="3334" max="3334" width="15.5" bestFit="1" customWidth="1"/>
    <col min="3337" max="3337" width="26.6640625" bestFit="1" customWidth="1"/>
    <col min="3338" max="3338" width="15.5" bestFit="1" customWidth="1"/>
    <col min="3586" max="3586" width="5.1640625" customWidth="1"/>
    <col min="3588" max="3588" width="3.6640625" customWidth="1"/>
    <col min="3589" max="3589" width="27.5" bestFit="1" customWidth="1"/>
    <col min="3590" max="3590" width="15.5" bestFit="1" customWidth="1"/>
    <col min="3593" max="3593" width="26.6640625" bestFit="1" customWidth="1"/>
    <col min="3594" max="3594" width="15.5" bestFit="1" customWidth="1"/>
    <col min="3842" max="3842" width="5.1640625" customWidth="1"/>
    <col min="3844" max="3844" width="3.6640625" customWidth="1"/>
    <col min="3845" max="3845" width="27.5" bestFit="1" customWidth="1"/>
    <col min="3846" max="3846" width="15.5" bestFit="1" customWidth="1"/>
    <col min="3849" max="3849" width="26.6640625" bestFit="1" customWidth="1"/>
    <col min="3850" max="3850" width="15.5" bestFit="1" customWidth="1"/>
    <col min="4098" max="4098" width="5.1640625" customWidth="1"/>
    <col min="4100" max="4100" width="3.6640625" customWidth="1"/>
    <col min="4101" max="4101" width="27.5" bestFit="1" customWidth="1"/>
    <col min="4102" max="4102" width="15.5" bestFit="1" customWidth="1"/>
    <col min="4105" max="4105" width="26.6640625" bestFit="1" customWidth="1"/>
    <col min="4106" max="4106" width="15.5" bestFit="1" customWidth="1"/>
    <col min="4354" max="4354" width="5.1640625" customWidth="1"/>
    <col min="4356" max="4356" width="3.6640625" customWidth="1"/>
    <col min="4357" max="4357" width="27.5" bestFit="1" customWidth="1"/>
    <col min="4358" max="4358" width="15.5" bestFit="1" customWidth="1"/>
    <col min="4361" max="4361" width="26.6640625" bestFit="1" customWidth="1"/>
    <col min="4362" max="4362" width="15.5" bestFit="1" customWidth="1"/>
    <col min="4610" max="4610" width="5.1640625" customWidth="1"/>
    <col min="4612" max="4612" width="3.6640625" customWidth="1"/>
    <col min="4613" max="4613" width="27.5" bestFit="1" customWidth="1"/>
    <col min="4614" max="4614" width="15.5" bestFit="1" customWidth="1"/>
    <col min="4617" max="4617" width="26.6640625" bestFit="1" customWidth="1"/>
    <col min="4618" max="4618" width="15.5" bestFit="1" customWidth="1"/>
    <col min="4866" max="4866" width="5.1640625" customWidth="1"/>
    <col min="4868" max="4868" width="3.6640625" customWidth="1"/>
    <col min="4869" max="4869" width="27.5" bestFit="1" customWidth="1"/>
    <col min="4870" max="4870" width="15.5" bestFit="1" customWidth="1"/>
    <col min="4873" max="4873" width="26.6640625" bestFit="1" customWidth="1"/>
    <col min="4874" max="4874" width="15.5" bestFit="1" customWidth="1"/>
    <col min="5122" max="5122" width="5.1640625" customWidth="1"/>
    <col min="5124" max="5124" width="3.6640625" customWidth="1"/>
    <col min="5125" max="5125" width="27.5" bestFit="1" customWidth="1"/>
    <col min="5126" max="5126" width="15.5" bestFit="1" customWidth="1"/>
    <col min="5129" max="5129" width="26.6640625" bestFit="1" customWidth="1"/>
    <col min="5130" max="5130" width="15.5" bestFit="1" customWidth="1"/>
    <col min="5378" max="5378" width="5.1640625" customWidth="1"/>
    <col min="5380" max="5380" width="3.6640625" customWidth="1"/>
    <col min="5381" max="5381" width="27.5" bestFit="1" customWidth="1"/>
    <col min="5382" max="5382" width="15.5" bestFit="1" customWidth="1"/>
    <col min="5385" max="5385" width="26.6640625" bestFit="1" customWidth="1"/>
    <col min="5386" max="5386" width="15.5" bestFit="1" customWidth="1"/>
    <col min="5634" max="5634" width="5.1640625" customWidth="1"/>
    <col min="5636" max="5636" width="3.6640625" customWidth="1"/>
    <col min="5637" max="5637" width="27.5" bestFit="1" customWidth="1"/>
    <col min="5638" max="5638" width="15.5" bestFit="1" customWidth="1"/>
    <col min="5641" max="5641" width="26.6640625" bestFit="1" customWidth="1"/>
    <col min="5642" max="5642" width="15.5" bestFit="1" customWidth="1"/>
    <col min="5890" max="5890" width="5.1640625" customWidth="1"/>
    <col min="5892" max="5892" width="3.6640625" customWidth="1"/>
    <col min="5893" max="5893" width="27.5" bestFit="1" customWidth="1"/>
    <col min="5894" max="5894" width="15.5" bestFit="1" customWidth="1"/>
    <col min="5897" max="5897" width="26.6640625" bestFit="1" customWidth="1"/>
    <col min="5898" max="5898" width="15.5" bestFit="1" customWidth="1"/>
    <col min="6146" max="6146" width="5.1640625" customWidth="1"/>
    <col min="6148" max="6148" width="3.6640625" customWidth="1"/>
    <col min="6149" max="6149" width="27.5" bestFit="1" customWidth="1"/>
    <col min="6150" max="6150" width="15.5" bestFit="1" customWidth="1"/>
    <col min="6153" max="6153" width="26.6640625" bestFit="1" customWidth="1"/>
    <col min="6154" max="6154" width="15.5" bestFit="1" customWidth="1"/>
    <col min="6402" max="6402" width="5.1640625" customWidth="1"/>
    <col min="6404" max="6404" width="3.6640625" customWidth="1"/>
    <col min="6405" max="6405" width="27.5" bestFit="1" customWidth="1"/>
    <col min="6406" max="6406" width="15.5" bestFit="1" customWidth="1"/>
    <col min="6409" max="6409" width="26.6640625" bestFit="1" customWidth="1"/>
    <col min="6410" max="6410" width="15.5" bestFit="1" customWidth="1"/>
    <col min="6658" max="6658" width="5.1640625" customWidth="1"/>
    <col min="6660" max="6660" width="3.6640625" customWidth="1"/>
    <col min="6661" max="6661" width="27.5" bestFit="1" customWidth="1"/>
    <col min="6662" max="6662" width="15.5" bestFit="1" customWidth="1"/>
    <col min="6665" max="6665" width="26.6640625" bestFit="1" customWidth="1"/>
    <col min="6666" max="6666" width="15.5" bestFit="1" customWidth="1"/>
    <col min="6914" max="6914" width="5.1640625" customWidth="1"/>
    <col min="6916" max="6916" width="3.6640625" customWidth="1"/>
    <col min="6917" max="6917" width="27.5" bestFit="1" customWidth="1"/>
    <col min="6918" max="6918" width="15.5" bestFit="1" customWidth="1"/>
    <col min="6921" max="6921" width="26.6640625" bestFit="1" customWidth="1"/>
    <col min="6922" max="6922" width="15.5" bestFit="1" customWidth="1"/>
    <col min="7170" max="7170" width="5.1640625" customWidth="1"/>
    <col min="7172" max="7172" width="3.6640625" customWidth="1"/>
    <col min="7173" max="7173" width="27.5" bestFit="1" customWidth="1"/>
    <col min="7174" max="7174" width="15.5" bestFit="1" customWidth="1"/>
    <col min="7177" max="7177" width="26.6640625" bestFit="1" customWidth="1"/>
    <col min="7178" max="7178" width="15.5" bestFit="1" customWidth="1"/>
    <col min="7426" max="7426" width="5.1640625" customWidth="1"/>
    <col min="7428" max="7428" width="3.6640625" customWidth="1"/>
    <col min="7429" max="7429" width="27.5" bestFit="1" customWidth="1"/>
    <col min="7430" max="7430" width="15.5" bestFit="1" customWidth="1"/>
    <col min="7433" max="7433" width="26.6640625" bestFit="1" customWidth="1"/>
    <col min="7434" max="7434" width="15.5" bestFit="1" customWidth="1"/>
    <col min="7682" max="7682" width="5.1640625" customWidth="1"/>
    <col min="7684" max="7684" width="3.6640625" customWidth="1"/>
    <col min="7685" max="7685" width="27.5" bestFit="1" customWidth="1"/>
    <col min="7686" max="7686" width="15.5" bestFit="1" customWidth="1"/>
    <col min="7689" max="7689" width="26.6640625" bestFit="1" customWidth="1"/>
    <col min="7690" max="7690" width="15.5" bestFit="1" customWidth="1"/>
    <col min="7938" max="7938" width="5.1640625" customWidth="1"/>
    <col min="7940" max="7940" width="3.6640625" customWidth="1"/>
    <col min="7941" max="7941" width="27.5" bestFit="1" customWidth="1"/>
    <col min="7942" max="7942" width="15.5" bestFit="1" customWidth="1"/>
    <col min="7945" max="7945" width="26.6640625" bestFit="1" customWidth="1"/>
    <col min="7946" max="7946" width="15.5" bestFit="1" customWidth="1"/>
    <col min="8194" max="8194" width="5.1640625" customWidth="1"/>
    <col min="8196" max="8196" width="3.6640625" customWidth="1"/>
    <col min="8197" max="8197" width="27.5" bestFit="1" customWidth="1"/>
    <col min="8198" max="8198" width="15.5" bestFit="1" customWidth="1"/>
    <col min="8201" max="8201" width="26.6640625" bestFit="1" customWidth="1"/>
    <col min="8202" max="8202" width="15.5" bestFit="1" customWidth="1"/>
    <col min="8450" max="8450" width="5.1640625" customWidth="1"/>
    <col min="8452" max="8452" width="3.6640625" customWidth="1"/>
    <col min="8453" max="8453" width="27.5" bestFit="1" customWidth="1"/>
    <col min="8454" max="8454" width="15.5" bestFit="1" customWidth="1"/>
    <col min="8457" max="8457" width="26.6640625" bestFit="1" customWidth="1"/>
    <col min="8458" max="8458" width="15.5" bestFit="1" customWidth="1"/>
    <col min="8706" max="8706" width="5.1640625" customWidth="1"/>
    <col min="8708" max="8708" width="3.6640625" customWidth="1"/>
    <col min="8709" max="8709" width="27.5" bestFit="1" customWidth="1"/>
    <col min="8710" max="8710" width="15.5" bestFit="1" customWidth="1"/>
    <col min="8713" max="8713" width="26.6640625" bestFit="1" customWidth="1"/>
    <col min="8714" max="8714" width="15.5" bestFit="1" customWidth="1"/>
    <col min="8962" max="8962" width="5.1640625" customWidth="1"/>
    <col min="8964" max="8964" width="3.6640625" customWidth="1"/>
    <col min="8965" max="8965" width="27.5" bestFit="1" customWidth="1"/>
    <col min="8966" max="8966" width="15.5" bestFit="1" customWidth="1"/>
    <col min="8969" max="8969" width="26.6640625" bestFit="1" customWidth="1"/>
    <col min="8970" max="8970" width="15.5" bestFit="1" customWidth="1"/>
    <col min="9218" max="9218" width="5.1640625" customWidth="1"/>
    <col min="9220" max="9220" width="3.6640625" customWidth="1"/>
    <col min="9221" max="9221" width="27.5" bestFit="1" customWidth="1"/>
    <col min="9222" max="9222" width="15.5" bestFit="1" customWidth="1"/>
    <col min="9225" max="9225" width="26.6640625" bestFit="1" customWidth="1"/>
    <col min="9226" max="9226" width="15.5" bestFit="1" customWidth="1"/>
    <col min="9474" max="9474" width="5.1640625" customWidth="1"/>
    <col min="9476" max="9476" width="3.6640625" customWidth="1"/>
    <col min="9477" max="9477" width="27.5" bestFit="1" customWidth="1"/>
    <col min="9478" max="9478" width="15.5" bestFit="1" customWidth="1"/>
    <col min="9481" max="9481" width="26.6640625" bestFit="1" customWidth="1"/>
    <col min="9482" max="9482" width="15.5" bestFit="1" customWidth="1"/>
    <col min="9730" max="9730" width="5.1640625" customWidth="1"/>
    <col min="9732" max="9732" width="3.6640625" customWidth="1"/>
    <col min="9733" max="9733" width="27.5" bestFit="1" customWidth="1"/>
    <col min="9734" max="9734" width="15.5" bestFit="1" customWidth="1"/>
    <col min="9737" max="9737" width="26.6640625" bestFit="1" customWidth="1"/>
    <col min="9738" max="9738" width="15.5" bestFit="1" customWidth="1"/>
    <col min="9986" max="9986" width="5.1640625" customWidth="1"/>
    <col min="9988" max="9988" width="3.6640625" customWidth="1"/>
    <col min="9989" max="9989" width="27.5" bestFit="1" customWidth="1"/>
    <col min="9990" max="9990" width="15.5" bestFit="1" customWidth="1"/>
    <col min="9993" max="9993" width="26.6640625" bestFit="1" customWidth="1"/>
    <col min="9994" max="9994" width="15.5" bestFit="1" customWidth="1"/>
    <col min="10242" max="10242" width="5.1640625" customWidth="1"/>
    <col min="10244" max="10244" width="3.6640625" customWidth="1"/>
    <col min="10245" max="10245" width="27.5" bestFit="1" customWidth="1"/>
    <col min="10246" max="10246" width="15.5" bestFit="1" customWidth="1"/>
    <col min="10249" max="10249" width="26.6640625" bestFit="1" customWidth="1"/>
    <col min="10250" max="10250" width="15.5" bestFit="1" customWidth="1"/>
    <col min="10498" max="10498" width="5.1640625" customWidth="1"/>
    <col min="10500" max="10500" width="3.6640625" customWidth="1"/>
    <col min="10501" max="10501" width="27.5" bestFit="1" customWidth="1"/>
    <col min="10502" max="10502" width="15.5" bestFit="1" customWidth="1"/>
    <col min="10505" max="10505" width="26.6640625" bestFit="1" customWidth="1"/>
    <col min="10506" max="10506" width="15.5" bestFit="1" customWidth="1"/>
    <col min="10754" max="10754" width="5.1640625" customWidth="1"/>
    <col min="10756" max="10756" width="3.6640625" customWidth="1"/>
    <col min="10757" max="10757" width="27.5" bestFit="1" customWidth="1"/>
    <col min="10758" max="10758" width="15.5" bestFit="1" customWidth="1"/>
    <col min="10761" max="10761" width="26.6640625" bestFit="1" customWidth="1"/>
    <col min="10762" max="10762" width="15.5" bestFit="1" customWidth="1"/>
    <col min="11010" max="11010" width="5.1640625" customWidth="1"/>
    <col min="11012" max="11012" width="3.6640625" customWidth="1"/>
    <col min="11013" max="11013" width="27.5" bestFit="1" customWidth="1"/>
    <col min="11014" max="11014" width="15.5" bestFit="1" customWidth="1"/>
    <col min="11017" max="11017" width="26.6640625" bestFit="1" customWidth="1"/>
    <col min="11018" max="11018" width="15.5" bestFit="1" customWidth="1"/>
    <col min="11266" max="11266" width="5.1640625" customWidth="1"/>
    <col min="11268" max="11268" width="3.6640625" customWidth="1"/>
    <col min="11269" max="11269" width="27.5" bestFit="1" customWidth="1"/>
    <col min="11270" max="11270" width="15.5" bestFit="1" customWidth="1"/>
    <col min="11273" max="11273" width="26.6640625" bestFit="1" customWidth="1"/>
    <col min="11274" max="11274" width="15.5" bestFit="1" customWidth="1"/>
    <col min="11522" max="11522" width="5.1640625" customWidth="1"/>
    <col min="11524" max="11524" width="3.6640625" customWidth="1"/>
    <col min="11525" max="11525" width="27.5" bestFit="1" customWidth="1"/>
    <col min="11526" max="11526" width="15.5" bestFit="1" customWidth="1"/>
    <col min="11529" max="11529" width="26.6640625" bestFit="1" customWidth="1"/>
    <col min="11530" max="11530" width="15.5" bestFit="1" customWidth="1"/>
    <col min="11778" max="11778" width="5.1640625" customWidth="1"/>
    <col min="11780" max="11780" width="3.6640625" customWidth="1"/>
    <col min="11781" max="11781" width="27.5" bestFit="1" customWidth="1"/>
    <col min="11782" max="11782" width="15.5" bestFit="1" customWidth="1"/>
    <col min="11785" max="11785" width="26.6640625" bestFit="1" customWidth="1"/>
    <col min="11786" max="11786" width="15.5" bestFit="1" customWidth="1"/>
    <col min="12034" max="12034" width="5.1640625" customWidth="1"/>
    <col min="12036" max="12036" width="3.6640625" customWidth="1"/>
    <col min="12037" max="12037" width="27.5" bestFit="1" customWidth="1"/>
    <col min="12038" max="12038" width="15.5" bestFit="1" customWidth="1"/>
    <col min="12041" max="12041" width="26.6640625" bestFit="1" customWidth="1"/>
    <col min="12042" max="12042" width="15.5" bestFit="1" customWidth="1"/>
    <col min="12290" max="12290" width="5.1640625" customWidth="1"/>
    <col min="12292" max="12292" width="3.6640625" customWidth="1"/>
    <col min="12293" max="12293" width="27.5" bestFit="1" customWidth="1"/>
    <col min="12294" max="12294" width="15.5" bestFit="1" customWidth="1"/>
    <col min="12297" max="12297" width="26.6640625" bestFit="1" customWidth="1"/>
    <col min="12298" max="12298" width="15.5" bestFit="1" customWidth="1"/>
    <col min="12546" max="12546" width="5.1640625" customWidth="1"/>
    <col min="12548" max="12548" width="3.6640625" customWidth="1"/>
    <col min="12549" max="12549" width="27.5" bestFit="1" customWidth="1"/>
    <col min="12550" max="12550" width="15.5" bestFit="1" customWidth="1"/>
    <col min="12553" max="12553" width="26.6640625" bestFit="1" customWidth="1"/>
    <col min="12554" max="12554" width="15.5" bestFit="1" customWidth="1"/>
    <col min="12802" max="12802" width="5.1640625" customWidth="1"/>
    <col min="12804" max="12804" width="3.6640625" customWidth="1"/>
    <col min="12805" max="12805" width="27.5" bestFit="1" customWidth="1"/>
    <col min="12806" max="12806" width="15.5" bestFit="1" customWidth="1"/>
    <col min="12809" max="12809" width="26.6640625" bestFit="1" customWidth="1"/>
    <col min="12810" max="12810" width="15.5" bestFit="1" customWidth="1"/>
    <col min="13058" max="13058" width="5.1640625" customWidth="1"/>
    <col min="13060" max="13060" width="3.6640625" customWidth="1"/>
    <col min="13061" max="13061" width="27.5" bestFit="1" customWidth="1"/>
    <col min="13062" max="13062" width="15.5" bestFit="1" customWidth="1"/>
    <col min="13065" max="13065" width="26.6640625" bestFit="1" customWidth="1"/>
    <col min="13066" max="13066" width="15.5" bestFit="1" customWidth="1"/>
    <col min="13314" max="13314" width="5.1640625" customWidth="1"/>
    <col min="13316" max="13316" width="3.6640625" customWidth="1"/>
    <col min="13317" max="13317" width="27.5" bestFit="1" customWidth="1"/>
    <col min="13318" max="13318" width="15.5" bestFit="1" customWidth="1"/>
    <col min="13321" max="13321" width="26.6640625" bestFit="1" customWidth="1"/>
    <col min="13322" max="13322" width="15.5" bestFit="1" customWidth="1"/>
    <col min="13570" max="13570" width="5.1640625" customWidth="1"/>
    <col min="13572" max="13572" width="3.6640625" customWidth="1"/>
    <col min="13573" max="13573" width="27.5" bestFit="1" customWidth="1"/>
    <col min="13574" max="13574" width="15.5" bestFit="1" customWidth="1"/>
    <col min="13577" max="13577" width="26.6640625" bestFit="1" customWidth="1"/>
    <col min="13578" max="13578" width="15.5" bestFit="1" customWidth="1"/>
    <col min="13826" max="13826" width="5.1640625" customWidth="1"/>
    <col min="13828" max="13828" width="3.6640625" customWidth="1"/>
    <col min="13829" max="13829" width="27.5" bestFit="1" customWidth="1"/>
    <col min="13830" max="13830" width="15.5" bestFit="1" customWidth="1"/>
    <col min="13833" max="13833" width="26.6640625" bestFit="1" customWidth="1"/>
    <col min="13834" max="13834" width="15.5" bestFit="1" customWidth="1"/>
    <col min="14082" max="14082" width="5.1640625" customWidth="1"/>
    <col min="14084" max="14084" width="3.6640625" customWidth="1"/>
    <col min="14085" max="14085" width="27.5" bestFit="1" customWidth="1"/>
    <col min="14086" max="14086" width="15.5" bestFit="1" customWidth="1"/>
    <col min="14089" max="14089" width="26.6640625" bestFit="1" customWidth="1"/>
    <col min="14090" max="14090" width="15.5" bestFit="1" customWidth="1"/>
    <col min="14338" max="14338" width="5.1640625" customWidth="1"/>
    <col min="14340" max="14340" width="3.6640625" customWidth="1"/>
    <col min="14341" max="14341" width="27.5" bestFit="1" customWidth="1"/>
    <col min="14342" max="14342" width="15.5" bestFit="1" customWidth="1"/>
    <col min="14345" max="14345" width="26.6640625" bestFit="1" customWidth="1"/>
    <col min="14346" max="14346" width="15.5" bestFit="1" customWidth="1"/>
    <col min="14594" max="14594" width="5.1640625" customWidth="1"/>
    <col min="14596" max="14596" width="3.6640625" customWidth="1"/>
    <col min="14597" max="14597" width="27.5" bestFit="1" customWidth="1"/>
    <col min="14598" max="14598" width="15.5" bestFit="1" customWidth="1"/>
    <col min="14601" max="14601" width="26.6640625" bestFit="1" customWidth="1"/>
    <col min="14602" max="14602" width="15.5" bestFit="1" customWidth="1"/>
    <col min="14850" max="14850" width="5.1640625" customWidth="1"/>
    <col min="14852" max="14852" width="3.6640625" customWidth="1"/>
    <col min="14853" max="14853" width="27.5" bestFit="1" customWidth="1"/>
    <col min="14854" max="14854" width="15.5" bestFit="1" customWidth="1"/>
    <col min="14857" max="14857" width="26.6640625" bestFit="1" customWidth="1"/>
    <col min="14858" max="14858" width="15.5" bestFit="1" customWidth="1"/>
    <col min="15106" max="15106" width="5.1640625" customWidth="1"/>
    <col min="15108" max="15108" width="3.6640625" customWidth="1"/>
    <col min="15109" max="15109" width="27.5" bestFit="1" customWidth="1"/>
    <col min="15110" max="15110" width="15.5" bestFit="1" customWidth="1"/>
    <col min="15113" max="15113" width="26.6640625" bestFit="1" customWidth="1"/>
    <col min="15114" max="15114" width="15.5" bestFit="1" customWidth="1"/>
    <col min="15362" max="15362" width="5.1640625" customWidth="1"/>
    <col min="15364" max="15364" width="3.6640625" customWidth="1"/>
    <col min="15365" max="15365" width="27.5" bestFit="1" customWidth="1"/>
    <col min="15366" max="15366" width="15.5" bestFit="1" customWidth="1"/>
    <col min="15369" max="15369" width="26.6640625" bestFit="1" customWidth="1"/>
    <col min="15370" max="15370" width="15.5" bestFit="1" customWidth="1"/>
    <col min="15618" max="15618" width="5.1640625" customWidth="1"/>
    <col min="15620" max="15620" width="3.6640625" customWidth="1"/>
    <col min="15621" max="15621" width="27.5" bestFit="1" customWidth="1"/>
    <col min="15622" max="15622" width="15.5" bestFit="1" customWidth="1"/>
    <col min="15625" max="15625" width="26.6640625" bestFit="1" customWidth="1"/>
    <col min="15626" max="15626" width="15.5" bestFit="1" customWidth="1"/>
    <col min="15874" max="15874" width="5.1640625" customWidth="1"/>
    <col min="15876" max="15876" width="3.6640625" customWidth="1"/>
    <col min="15877" max="15877" width="27.5" bestFit="1" customWidth="1"/>
    <col min="15878" max="15878" width="15.5" bestFit="1" customWidth="1"/>
    <col min="15881" max="15881" width="26.6640625" bestFit="1" customWidth="1"/>
    <col min="15882" max="15882" width="15.5" bestFit="1" customWidth="1"/>
    <col min="16130" max="16130" width="5.1640625" customWidth="1"/>
    <col min="16132" max="16132" width="3.6640625" customWidth="1"/>
    <col min="16133" max="16133" width="27.5" bestFit="1" customWidth="1"/>
    <col min="16134" max="16134" width="15.5" bestFit="1" customWidth="1"/>
    <col min="16137" max="16137" width="26.6640625" bestFit="1" customWidth="1"/>
    <col min="16138" max="16138" width="15.5" bestFit="1" customWidth="1"/>
  </cols>
  <sheetData>
    <row r="1" spans="2:11" x14ac:dyDescent="0.2">
      <c r="F1"/>
      <c r="J1"/>
    </row>
    <row r="2" spans="2:11" x14ac:dyDescent="0.2">
      <c r="B2" s="37"/>
      <c r="C2" s="37"/>
      <c r="D2" s="37"/>
      <c r="E2" s="37"/>
      <c r="F2" s="37"/>
      <c r="G2" s="37"/>
      <c r="H2" s="37"/>
      <c r="I2" s="37"/>
      <c r="J2" s="37"/>
      <c r="K2" s="37"/>
    </row>
    <row r="3" spans="2:11" x14ac:dyDescent="0.2">
      <c r="B3" s="37"/>
      <c r="C3" s="37"/>
      <c r="D3" s="37"/>
      <c r="E3" s="37"/>
      <c r="F3" s="37"/>
      <c r="G3" s="37"/>
      <c r="H3" s="37"/>
      <c r="I3" s="37"/>
      <c r="J3" s="37"/>
      <c r="K3" s="37"/>
    </row>
    <row r="4" spans="2:11" x14ac:dyDescent="0.2">
      <c r="B4" s="37"/>
      <c r="C4" s="37"/>
      <c r="D4" s="37"/>
      <c r="E4" s="37"/>
      <c r="F4" s="37"/>
      <c r="G4" s="37"/>
      <c r="H4" s="37"/>
      <c r="I4" s="37"/>
      <c r="J4" s="37"/>
      <c r="K4" s="37"/>
    </row>
    <row r="5" spans="2:11" x14ac:dyDescent="0.2">
      <c r="B5" s="37"/>
      <c r="C5" s="37"/>
      <c r="D5" s="37"/>
      <c r="E5" s="37"/>
      <c r="F5" s="37"/>
      <c r="G5" s="37"/>
      <c r="H5" s="37"/>
      <c r="I5" s="37"/>
      <c r="J5" s="37"/>
      <c r="K5" s="37"/>
    </row>
    <row r="6" spans="2:11" x14ac:dyDescent="0.2">
      <c r="F6"/>
      <c r="J6"/>
    </row>
    <row r="8" spans="2:11" ht="19" x14ac:dyDescent="0.25">
      <c r="B8" s="253" t="s">
        <v>563</v>
      </c>
      <c r="C8" s="261"/>
      <c r="D8" s="254">
        <f>E18</f>
        <v>0</v>
      </c>
      <c r="E8" s="225"/>
      <c r="F8" s="226"/>
      <c r="G8" s="225"/>
      <c r="H8" s="225"/>
      <c r="I8" s="225"/>
      <c r="J8" s="225"/>
      <c r="K8" s="225"/>
    </row>
    <row r="9" spans="2:11" ht="11" customHeight="1" x14ac:dyDescent="0.25">
      <c r="B9" s="226"/>
      <c r="C9" s="227"/>
      <c r="D9" s="225"/>
      <c r="E9" s="225"/>
      <c r="F9" s="226"/>
      <c r="G9" s="228"/>
      <c r="H9" s="225"/>
      <c r="I9" s="225"/>
      <c r="J9" s="225"/>
      <c r="K9" s="225"/>
    </row>
    <row r="10" spans="2:11" ht="9" customHeight="1" x14ac:dyDescent="0.25">
      <c r="B10" s="226"/>
      <c r="C10" s="227"/>
      <c r="D10" s="225"/>
      <c r="E10" s="225"/>
      <c r="F10" s="226"/>
      <c r="G10" s="228"/>
      <c r="H10" s="225"/>
      <c r="I10" s="225"/>
      <c r="J10" s="229"/>
      <c r="K10" s="225"/>
    </row>
    <row r="11" spans="2:11" s="260" customFormat="1" ht="41" customHeight="1" x14ac:dyDescent="0.2">
      <c r="B11" s="255" t="s">
        <v>564</v>
      </c>
      <c r="C11" s="256" t="s">
        <v>579</v>
      </c>
      <c r="D11" s="257" t="s">
        <v>565</v>
      </c>
      <c r="E11" s="257" t="s">
        <v>566</v>
      </c>
      <c r="F11" s="257" t="s">
        <v>567</v>
      </c>
      <c r="G11" s="258" t="s">
        <v>568</v>
      </c>
      <c r="H11" s="258" t="s">
        <v>569</v>
      </c>
      <c r="I11" s="258" t="s">
        <v>570</v>
      </c>
      <c r="J11" s="258" t="s">
        <v>571</v>
      </c>
      <c r="K11" s="259" t="s">
        <v>572</v>
      </c>
    </row>
    <row r="12" spans="2:11" ht="19" x14ac:dyDescent="0.25">
      <c r="B12" s="231" t="s">
        <v>574</v>
      </c>
      <c r="C12" s="232" t="s">
        <v>578</v>
      </c>
      <c r="D12" s="233"/>
      <c r="E12" s="233"/>
      <c r="F12" s="234"/>
      <c r="G12" s="232"/>
      <c r="H12" s="233"/>
      <c r="I12" s="235"/>
      <c r="J12" s="236"/>
      <c r="K12" s="237"/>
    </row>
    <row r="13" spans="2:11" ht="19" x14ac:dyDescent="0.25">
      <c r="B13" s="231" t="s">
        <v>575</v>
      </c>
      <c r="C13" s="232" t="s">
        <v>578</v>
      </c>
      <c r="D13" s="233"/>
      <c r="E13" s="233"/>
      <c r="F13" s="238"/>
      <c r="G13" s="232"/>
      <c r="H13" s="239"/>
      <c r="I13" s="235"/>
      <c r="J13" s="237"/>
      <c r="K13" s="237"/>
    </row>
    <row r="14" spans="2:11" ht="19" x14ac:dyDescent="0.25">
      <c r="B14" s="231" t="s">
        <v>576</v>
      </c>
      <c r="C14" s="240" t="s">
        <v>578</v>
      </c>
      <c r="D14" s="241"/>
      <c r="E14" s="241"/>
      <c r="F14" s="242"/>
      <c r="G14" s="240"/>
      <c r="H14" s="241"/>
      <c r="I14" s="243"/>
      <c r="J14" s="244"/>
      <c r="K14" s="244"/>
    </row>
    <row r="15" spans="2:11" ht="19" x14ac:dyDescent="0.25">
      <c r="B15" s="231" t="s">
        <v>577</v>
      </c>
      <c r="C15" s="245" t="s">
        <v>578</v>
      </c>
      <c r="D15" s="246"/>
      <c r="E15" s="246"/>
      <c r="F15" s="242"/>
      <c r="G15" s="240"/>
      <c r="H15" s="241"/>
      <c r="I15" s="243"/>
      <c r="J15" s="244"/>
      <c r="K15" s="244"/>
    </row>
    <row r="16" spans="2:11" ht="19" x14ac:dyDescent="0.25">
      <c r="B16" s="231"/>
      <c r="C16" s="244"/>
      <c r="D16" s="247"/>
      <c r="E16" s="247"/>
      <c r="F16" s="240"/>
      <c r="G16" s="245"/>
      <c r="H16" s="247"/>
      <c r="I16" s="248"/>
      <c r="J16" s="244"/>
      <c r="K16" s="244"/>
    </row>
    <row r="17" spans="2:11" ht="19" x14ac:dyDescent="0.25">
      <c r="B17" s="231"/>
      <c r="C17" s="245"/>
      <c r="D17" s="247"/>
      <c r="E17" s="249"/>
      <c r="F17" s="250"/>
      <c r="G17" s="245"/>
      <c r="H17" s="247"/>
      <c r="I17" s="248"/>
      <c r="J17" s="244"/>
      <c r="K17" s="244"/>
    </row>
    <row r="18" spans="2:11" ht="19" x14ac:dyDescent="0.25">
      <c r="B18" s="251" t="s">
        <v>573</v>
      </c>
      <c r="C18" s="230"/>
      <c r="D18" s="252">
        <f>SUM(D12:D17)</f>
        <v>0</v>
      </c>
      <c r="E18" s="252">
        <f>SUM(E12:E17)</f>
        <v>0</v>
      </c>
      <c r="F18" s="230"/>
      <c r="G18" s="230"/>
      <c r="H18" s="230"/>
      <c r="I18" s="230"/>
      <c r="J18" s="230"/>
      <c r="K18" s="230"/>
    </row>
  </sheetData>
  <phoneticPr fontId="16" type="noConversion"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B89A-1C73-644E-AAF1-37B4600C87A8}">
  <sheetPr>
    <tabColor theme="3"/>
  </sheetPr>
  <dimension ref="B2:R55"/>
  <sheetViews>
    <sheetView showGridLines="0" zoomScale="82" zoomScaleNormal="90" workbookViewId="0">
      <selection activeCell="J51" sqref="J51"/>
    </sheetView>
  </sheetViews>
  <sheetFormatPr baseColWidth="10" defaultRowHeight="15" outlineLevelRow="1" x14ac:dyDescent="0.2"/>
  <cols>
    <col min="1" max="1" width="3.6640625" customWidth="1"/>
    <col min="2" max="2" width="3.83203125" customWidth="1"/>
    <col min="3" max="3" width="6" bestFit="1" customWidth="1"/>
    <col min="4" max="4" width="49" bestFit="1" customWidth="1"/>
    <col min="5" max="5" width="8" customWidth="1"/>
    <col min="6" max="17" width="16.83203125" customWidth="1"/>
    <col min="18" max="18" width="4" customWidth="1"/>
  </cols>
  <sheetData>
    <row r="2" spans="2:18" x14ac:dyDescent="0.2"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8"/>
      <c r="P2" s="38"/>
      <c r="Q2" s="38"/>
      <c r="R2" s="37"/>
    </row>
    <row r="3" spans="2:18" x14ac:dyDescent="0.2"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8"/>
      <c r="P3" s="38"/>
      <c r="Q3" s="38"/>
      <c r="R3" s="37"/>
    </row>
    <row r="4" spans="2:18" x14ac:dyDescent="0.2"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8"/>
      <c r="P4" s="38"/>
      <c r="Q4" s="38"/>
      <c r="R4" s="37"/>
    </row>
    <row r="5" spans="2:18" x14ac:dyDescent="0.2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8"/>
      <c r="P5" s="38"/>
      <c r="Q5" s="38"/>
      <c r="R5" s="37"/>
    </row>
    <row r="6" spans="2:18" x14ac:dyDescent="0.2"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8"/>
      <c r="P6" s="38"/>
      <c r="Q6" s="38"/>
      <c r="R6" s="37"/>
    </row>
    <row r="7" spans="2:18" ht="16" thickBot="1" x14ac:dyDescent="0.25"/>
    <row r="8" spans="2:18" ht="20" thickBot="1" x14ac:dyDescent="0.3">
      <c r="C8" s="134"/>
      <c r="D8" s="41" t="s">
        <v>142</v>
      </c>
      <c r="E8" s="41"/>
      <c r="F8" s="135">
        <v>0</v>
      </c>
    </row>
    <row r="9" spans="2:18" ht="16" thickBot="1" x14ac:dyDescent="0.25"/>
    <row r="10" spans="2:18" s="42" customFormat="1" ht="19" x14ac:dyDescent="0.25">
      <c r="C10" s="336" t="s">
        <v>59</v>
      </c>
      <c r="D10" s="138" t="s">
        <v>57</v>
      </c>
      <c r="E10" s="138"/>
      <c r="F10" s="139">
        <v>46023</v>
      </c>
      <c r="G10" s="139">
        <v>46054</v>
      </c>
      <c r="H10" s="139">
        <v>46082</v>
      </c>
      <c r="I10" s="139">
        <v>46113</v>
      </c>
      <c r="J10" s="139">
        <v>46143</v>
      </c>
      <c r="K10" s="139">
        <v>46174</v>
      </c>
      <c r="L10" s="139">
        <v>46204</v>
      </c>
      <c r="M10" s="139">
        <v>46235</v>
      </c>
      <c r="N10" s="139">
        <v>46266</v>
      </c>
      <c r="O10" s="139">
        <v>46296</v>
      </c>
      <c r="P10" s="139">
        <v>46327</v>
      </c>
      <c r="Q10" s="139">
        <v>46357</v>
      </c>
    </row>
    <row r="11" spans="2:18" s="42" customFormat="1" ht="19" x14ac:dyDescent="0.25">
      <c r="C11" s="337"/>
      <c r="D11" s="43" t="s">
        <v>58</v>
      </c>
      <c r="E11" s="43"/>
      <c r="F11" s="44">
        <f t="shared" ref="F11:Q11" si="0">SUM(F12:F21)</f>
        <v>0</v>
      </c>
      <c r="G11" s="44">
        <f t="shared" si="0"/>
        <v>0</v>
      </c>
      <c r="H11" s="44">
        <f t="shared" si="0"/>
        <v>0</v>
      </c>
      <c r="I11" s="44">
        <f t="shared" si="0"/>
        <v>0</v>
      </c>
      <c r="J11" s="44">
        <f t="shared" si="0"/>
        <v>5000</v>
      </c>
      <c r="K11" s="44">
        <f t="shared" si="0"/>
        <v>6000</v>
      </c>
      <c r="L11" s="44">
        <f t="shared" si="0"/>
        <v>4000</v>
      </c>
      <c r="M11" s="44">
        <f t="shared" si="0"/>
        <v>0</v>
      </c>
      <c r="N11" s="44">
        <f t="shared" si="0"/>
        <v>0</v>
      </c>
      <c r="O11" s="44">
        <f t="shared" si="0"/>
        <v>0</v>
      </c>
      <c r="P11" s="44">
        <f t="shared" si="0"/>
        <v>0</v>
      </c>
      <c r="Q11" s="44">
        <f t="shared" si="0"/>
        <v>0</v>
      </c>
    </row>
    <row r="12" spans="2:18" s="42" customFormat="1" ht="19" outlineLevel="1" x14ac:dyDescent="0.25">
      <c r="C12" s="337"/>
      <c r="D12" s="42" t="s">
        <v>513</v>
      </c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2:18" s="42" customFormat="1" ht="19" outlineLevel="1" x14ac:dyDescent="0.25">
      <c r="C13" s="337"/>
      <c r="D13" s="42" t="s">
        <v>514</v>
      </c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2:18" s="42" customFormat="1" ht="19" outlineLevel="1" x14ac:dyDescent="0.25">
      <c r="C14" s="337"/>
      <c r="D14" s="42" t="s">
        <v>515</v>
      </c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2:18" s="42" customFormat="1" ht="19" outlineLevel="1" x14ac:dyDescent="0.25">
      <c r="C15" s="337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2:18" s="42" customFormat="1" ht="19" outlineLevel="1" x14ac:dyDescent="0.25">
      <c r="C16" s="337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3:17" s="42" customFormat="1" ht="19" outlineLevel="1" x14ac:dyDescent="0.25">
      <c r="C17" s="337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3:17" s="42" customFormat="1" ht="19" outlineLevel="1" x14ac:dyDescent="0.25">
      <c r="C18" s="337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</row>
    <row r="19" spans="3:17" s="42" customFormat="1" ht="19" outlineLevel="1" x14ac:dyDescent="0.25">
      <c r="C19" s="337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3:17" s="42" customFormat="1" ht="19" outlineLevel="1" x14ac:dyDescent="0.25">
      <c r="C20" s="337"/>
      <c r="D20" s="212" t="s">
        <v>548</v>
      </c>
      <c r="E20" s="212"/>
      <c r="F20" s="213"/>
      <c r="G20" s="213"/>
      <c r="H20" s="213"/>
      <c r="I20" s="213"/>
      <c r="J20" s="213">
        <v>5000</v>
      </c>
      <c r="K20" s="213">
        <v>6000</v>
      </c>
      <c r="L20" s="213">
        <v>4000</v>
      </c>
      <c r="M20" s="213"/>
      <c r="N20" s="213"/>
      <c r="O20" s="213"/>
      <c r="P20" s="213"/>
      <c r="Q20" s="213"/>
    </row>
    <row r="21" spans="3:17" s="42" customFormat="1" ht="19" outlineLevel="1" x14ac:dyDescent="0.25">
      <c r="C21" s="337"/>
    </row>
    <row r="22" spans="3:17" s="42" customFormat="1" ht="19" x14ac:dyDescent="0.25">
      <c r="C22" s="337"/>
      <c r="D22" s="136" t="s">
        <v>56</v>
      </c>
      <c r="E22" s="136"/>
      <c r="F22" s="137">
        <f t="shared" ref="F22:Q22" si="1">F10</f>
        <v>46023</v>
      </c>
      <c r="G22" s="137">
        <f t="shared" si="1"/>
        <v>46054</v>
      </c>
      <c r="H22" s="137">
        <f t="shared" si="1"/>
        <v>46082</v>
      </c>
      <c r="I22" s="137">
        <f t="shared" si="1"/>
        <v>46113</v>
      </c>
      <c r="J22" s="137">
        <f t="shared" si="1"/>
        <v>46143</v>
      </c>
      <c r="K22" s="137">
        <f t="shared" si="1"/>
        <v>46174</v>
      </c>
      <c r="L22" s="137">
        <f t="shared" si="1"/>
        <v>46204</v>
      </c>
      <c r="M22" s="137">
        <f t="shared" si="1"/>
        <v>46235</v>
      </c>
      <c r="N22" s="137">
        <f t="shared" si="1"/>
        <v>46266</v>
      </c>
      <c r="O22" s="137">
        <f t="shared" si="1"/>
        <v>46296</v>
      </c>
      <c r="P22" s="137">
        <f t="shared" si="1"/>
        <v>46327</v>
      </c>
      <c r="Q22" s="137">
        <f t="shared" si="1"/>
        <v>46357</v>
      </c>
    </row>
    <row r="23" spans="3:17" s="42" customFormat="1" ht="19" x14ac:dyDescent="0.25">
      <c r="C23" s="337"/>
      <c r="D23" s="43" t="s">
        <v>512</v>
      </c>
      <c r="E23" s="211" t="s">
        <v>32</v>
      </c>
      <c r="F23" s="44">
        <f>SUM(F24:F39)</f>
        <v>0</v>
      </c>
      <c r="G23" s="44">
        <f>SUM(G24:G39)</f>
        <v>0</v>
      </c>
      <c r="H23" s="44">
        <f t="shared" ref="H23:Q23" si="2">SUM(H24:H39)</f>
        <v>0</v>
      </c>
      <c r="I23" s="44">
        <f t="shared" si="2"/>
        <v>0</v>
      </c>
      <c r="J23" s="44">
        <f t="shared" si="2"/>
        <v>0</v>
      </c>
      <c r="K23" s="44">
        <f t="shared" si="2"/>
        <v>0</v>
      </c>
      <c r="L23" s="44">
        <f t="shared" si="2"/>
        <v>0</v>
      </c>
      <c r="M23" s="44">
        <f t="shared" si="2"/>
        <v>0</v>
      </c>
      <c r="N23" s="44">
        <f t="shared" si="2"/>
        <v>0</v>
      </c>
      <c r="O23" s="44">
        <f t="shared" si="2"/>
        <v>0</v>
      </c>
      <c r="P23" s="44">
        <f t="shared" si="2"/>
        <v>0</v>
      </c>
      <c r="Q23" s="44">
        <f t="shared" si="2"/>
        <v>0</v>
      </c>
    </row>
    <row r="24" spans="3:17" s="42" customFormat="1" ht="19" outlineLevel="1" x14ac:dyDescent="0.25">
      <c r="C24" s="337"/>
      <c r="D24" s="42" t="s">
        <v>517</v>
      </c>
      <c r="E24" s="74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3:17" s="42" customFormat="1" ht="19" outlineLevel="1" x14ac:dyDescent="0.25">
      <c r="C25" s="337"/>
      <c r="D25" s="42" t="s">
        <v>518</v>
      </c>
      <c r="E25" s="210">
        <v>0.2</v>
      </c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3:17" s="42" customFormat="1" ht="19" outlineLevel="1" x14ac:dyDescent="0.25">
      <c r="C26" s="337"/>
      <c r="D26" s="42" t="s">
        <v>545</v>
      </c>
      <c r="E26" s="210">
        <v>0.4</v>
      </c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3:17" s="42" customFormat="1" ht="19" outlineLevel="1" x14ac:dyDescent="0.25">
      <c r="C27" s="337"/>
      <c r="D27" s="42" t="s">
        <v>546</v>
      </c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3:17" s="42" customFormat="1" ht="19" outlineLevel="1" x14ac:dyDescent="0.25">
      <c r="C28" s="337"/>
      <c r="D28" s="42" t="s">
        <v>550</v>
      </c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3:17" s="42" customFormat="1" ht="19" outlineLevel="1" x14ac:dyDescent="0.25">
      <c r="C29" s="337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3:17" s="42" customFormat="1" ht="19" outlineLevel="1" x14ac:dyDescent="0.25">
      <c r="C30" s="337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3:17" s="42" customFormat="1" ht="19" outlineLevel="1" x14ac:dyDescent="0.25">
      <c r="C31" s="337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3:17" s="42" customFormat="1" ht="19" outlineLevel="1" x14ac:dyDescent="0.25">
      <c r="C32" s="337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3:17" s="42" customFormat="1" ht="19" outlineLevel="1" x14ac:dyDescent="0.25">
      <c r="C33" s="337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3:17" s="42" customFormat="1" ht="19" outlineLevel="1" x14ac:dyDescent="0.25">
      <c r="C34" s="337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  <row r="35" spans="3:17" s="42" customFormat="1" ht="19" outlineLevel="1" x14ac:dyDescent="0.25">
      <c r="C35" s="337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</row>
    <row r="36" spans="3:17" s="42" customFormat="1" ht="19" outlineLevel="1" x14ac:dyDescent="0.25">
      <c r="C36" s="337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</row>
    <row r="37" spans="3:17" s="42" customFormat="1" ht="19" outlineLevel="1" x14ac:dyDescent="0.25">
      <c r="C37" s="337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</row>
    <row r="38" spans="3:17" s="42" customFormat="1" ht="19" outlineLevel="1" x14ac:dyDescent="0.25">
      <c r="C38" s="337"/>
      <c r="D38" s="212" t="s">
        <v>549</v>
      </c>
      <c r="E38" s="212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</row>
    <row r="39" spans="3:17" s="42" customFormat="1" ht="20" thickBot="1" x14ac:dyDescent="0.3">
      <c r="C39" s="338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</row>
    <row r="40" spans="3:17" s="42" customFormat="1" ht="6" customHeight="1" thickBot="1" x14ac:dyDescent="0.3"/>
    <row r="41" spans="3:17" s="42" customFormat="1" ht="20" thickBot="1" x14ac:dyDescent="0.3">
      <c r="C41" s="48"/>
      <c r="D41" s="39" t="s">
        <v>60</v>
      </c>
      <c r="E41" s="39"/>
      <c r="F41" s="40">
        <f t="shared" ref="F41:Q41" si="3">F11-F23</f>
        <v>0</v>
      </c>
      <c r="G41" s="40">
        <f t="shared" si="3"/>
        <v>0</v>
      </c>
      <c r="H41" s="40">
        <f t="shared" si="3"/>
        <v>0</v>
      </c>
      <c r="I41" s="40">
        <f t="shared" si="3"/>
        <v>0</v>
      </c>
      <c r="J41" s="40">
        <f t="shared" si="3"/>
        <v>5000</v>
      </c>
      <c r="K41" s="40">
        <f t="shared" si="3"/>
        <v>6000</v>
      </c>
      <c r="L41" s="40">
        <f t="shared" si="3"/>
        <v>4000</v>
      </c>
      <c r="M41" s="40">
        <f t="shared" si="3"/>
        <v>0</v>
      </c>
      <c r="N41" s="40">
        <f t="shared" si="3"/>
        <v>0</v>
      </c>
      <c r="O41" s="40">
        <f t="shared" si="3"/>
        <v>0</v>
      </c>
      <c r="P41" s="40">
        <f t="shared" si="3"/>
        <v>0</v>
      </c>
      <c r="Q41" s="40">
        <f t="shared" si="3"/>
        <v>0</v>
      </c>
    </row>
    <row r="42" spans="3:17" s="42" customFormat="1" ht="7" customHeight="1" thickBot="1" x14ac:dyDescent="0.3"/>
    <row r="43" spans="3:17" s="42" customFormat="1" ht="20" thickBot="1" x14ac:dyDescent="0.3">
      <c r="C43" s="46"/>
      <c r="D43" s="212" t="s">
        <v>547</v>
      </c>
      <c r="E43" s="212"/>
      <c r="F43" s="213">
        <f>15000+F38-F20</f>
        <v>15000</v>
      </c>
      <c r="G43" s="213">
        <f>F43+G38-G20</f>
        <v>15000</v>
      </c>
      <c r="H43" s="213">
        <f t="shared" ref="H43:Q43" si="4">G43+H38-H20</f>
        <v>15000</v>
      </c>
      <c r="I43" s="213">
        <f t="shared" si="4"/>
        <v>15000</v>
      </c>
      <c r="J43" s="213">
        <f t="shared" si="4"/>
        <v>10000</v>
      </c>
      <c r="K43" s="213">
        <f t="shared" si="4"/>
        <v>4000</v>
      </c>
      <c r="L43" s="213">
        <f t="shared" si="4"/>
        <v>0</v>
      </c>
      <c r="M43" s="213">
        <f t="shared" si="4"/>
        <v>0</v>
      </c>
      <c r="N43" s="213">
        <f t="shared" si="4"/>
        <v>0</v>
      </c>
      <c r="O43" s="213">
        <f t="shared" si="4"/>
        <v>0</v>
      </c>
      <c r="P43" s="213">
        <f t="shared" si="4"/>
        <v>0</v>
      </c>
      <c r="Q43" s="213">
        <f t="shared" si="4"/>
        <v>0</v>
      </c>
    </row>
    <row r="44" spans="3:17" s="42" customFormat="1" ht="20" thickBot="1" x14ac:dyDescent="0.3"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</row>
    <row r="45" spans="3:17" s="42" customFormat="1" ht="20" thickBot="1" x14ac:dyDescent="0.3">
      <c r="C45" s="134"/>
      <c r="D45" s="41" t="s">
        <v>143</v>
      </c>
      <c r="E45" s="41"/>
      <c r="F45" s="135">
        <f>F41+F8</f>
        <v>0</v>
      </c>
      <c r="G45" s="135">
        <f>G41+F45</f>
        <v>0</v>
      </c>
      <c r="H45" s="135">
        <f t="shared" ref="H45:Q45" si="5">H41+G45</f>
        <v>0</v>
      </c>
      <c r="I45" s="135">
        <f t="shared" si="5"/>
        <v>0</v>
      </c>
      <c r="J45" s="135">
        <f t="shared" si="5"/>
        <v>5000</v>
      </c>
      <c r="K45" s="135">
        <f t="shared" si="5"/>
        <v>11000</v>
      </c>
      <c r="L45" s="135">
        <f t="shared" si="5"/>
        <v>15000</v>
      </c>
      <c r="M45" s="135">
        <f t="shared" si="5"/>
        <v>15000</v>
      </c>
      <c r="N45" s="135">
        <f t="shared" si="5"/>
        <v>15000</v>
      </c>
      <c r="O45" s="135">
        <f t="shared" si="5"/>
        <v>15000</v>
      </c>
      <c r="P45" s="135">
        <f>P41+O45</f>
        <v>15000</v>
      </c>
      <c r="Q45" s="135">
        <f t="shared" si="5"/>
        <v>15000</v>
      </c>
    </row>
    <row r="46" spans="3:17" s="42" customFormat="1" ht="19" x14ac:dyDescent="0.25"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</row>
    <row r="47" spans="3:17" s="42" customFormat="1" ht="19" x14ac:dyDescent="0.25"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3:17" s="42" customFormat="1" ht="19" x14ac:dyDescent="0.25"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</row>
    <row r="50" spans="3:8" ht="19" x14ac:dyDescent="0.25">
      <c r="C50" s="339" t="s">
        <v>519</v>
      </c>
      <c r="D50" s="339"/>
      <c r="E50" s="209"/>
      <c r="F50" s="139" t="s">
        <v>542</v>
      </c>
      <c r="G50" s="139" t="s">
        <v>543</v>
      </c>
      <c r="H50" s="139" t="s">
        <v>544</v>
      </c>
    </row>
    <row r="52" spans="3:8" ht="21" x14ac:dyDescent="0.25">
      <c r="C52" s="208" t="s">
        <v>32</v>
      </c>
      <c r="D52" s="185" t="s">
        <v>516</v>
      </c>
      <c r="E52" s="185"/>
      <c r="F52" s="224"/>
      <c r="G52" s="224"/>
      <c r="H52" s="224"/>
    </row>
    <row r="53" spans="3:8" ht="19" x14ac:dyDescent="0.25">
      <c r="C53" s="184">
        <v>0.4</v>
      </c>
      <c r="D53" s="41" t="s">
        <v>513</v>
      </c>
      <c r="E53" s="41"/>
      <c r="F53" s="47">
        <f>F$52*$C53</f>
        <v>0</v>
      </c>
      <c r="G53" s="47">
        <f>G$52*$C53</f>
        <v>0</v>
      </c>
      <c r="H53" s="47">
        <f>H$52*$C53</f>
        <v>0</v>
      </c>
    </row>
    <row r="54" spans="3:8" ht="19" x14ac:dyDescent="0.25">
      <c r="C54" s="184">
        <v>0.3</v>
      </c>
      <c r="D54" s="41" t="s">
        <v>514</v>
      </c>
      <c r="E54" s="41"/>
      <c r="F54" s="47">
        <f t="shared" ref="F54:H55" si="6">F$52*$C54</f>
        <v>0</v>
      </c>
      <c r="G54" s="47">
        <f t="shared" si="6"/>
        <v>0</v>
      </c>
      <c r="H54" s="47">
        <f t="shared" si="6"/>
        <v>0</v>
      </c>
    </row>
    <row r="55" spans="3:8" ht="19" x14ac:dyDescent="0.25">
      <c r="C55" s="184">
        <v>0.3</v>
      </c>
      <c r="D55" s="41" t="s">
        <v>515</v>
      </c>
      <c r="E55" s="41"/>
      <c r="F55" s="47">
        <f t="shared" si="6"/>
        <v>0</v>
      </c>
      <c r="G55" s="47">
        <f t="shared" si="6"/>
        <v>0</v>
      </c>
      <c r="H55" s="47">
        <f t="shared" si="6"/>
        <v>0</v>
      </c>
    </row>
  </sheetData>
  <mergeCells count="2">
    <mergeCell ref="C10:C39"/>
    <mergeCell ref="C50:D50"/>
  </mergeCells>
  <phoneticPr fontId="16" type="noConversion"/>
  <conditionalFormatting sqref="F8">
    <cfRule type="cellIs" dxfId="257" priority="5" operator="greaterThan">
      <formula>0</formula>
    </cfRule>
    <cfRule type="cellIs" dxfId="256" priority="6" operator="lessThan">
      <formula>0</formula>
    </cfRule>
  </conditionalFormatting>
  <conditionalFormatting sqref="F45:Q45">
    <cfRule type="cellIs" dxfId="255" priority="1" operator="greaterThan">
      <formula>0</formula>
    </cfRule>
    <cfRule type="cellIs" dxfId="254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408D0-355E-2D42-8BE6-87DC41692FBB}">
  <sheetPr>
    <tabColor theme="5"/>
  </sheetPr>
  <dimension ref="A1:AA99"/>
  <sheetViews>
    <sheetView showGridLines="0" topLeftCell="A4" zoomScale="87" zoomScaleNormal="130" workbookViewId="0">
      <selection activeCell="AB7" sqref="AB7"/>
    </sheetView>
  </sheetViews>
  <sheetFormatPr baseColWidth="10" defaultColWidth="11.1640625" defaultRowHeight="15" outlineLevelRow="1" x14ac:dyDescent="0.2"/>
  <cols>
    <col min="1" max="1" width="3" customWidth="1"/>
    <col min="2" max="2" width="7.6640625" bestFit="1" customWidth="1"/>
    <col min="3" max="3" width="44" bestFit="1" customWidth="1"/>
    <col min="4" max="4" width="10.5" style="94" customWidth="1"/>
    <col min="5" max="5" width="5.5" style="193" bestFit="1" customWidth="1"/>
    <col min="6" max="6" width="10.6640625" style="94" bestFit="1" customWidth="1"/>
    <col min="7" max="7" width="5.5" style="193" bestFit="1" customWidth="1"/>
    <col min="8" max="8" width="10.6640625" style="94" bestFit="1" customWidth="1"/>
    <col min="9" max="9" width="5.5" style="193" bestFit="1" customWidth="1"/>
    <col min="10" max="10" width="10.6640625" style="94" bestFit="1" customWidth="1"/>
    <col min="11" max="11" width="5.5" style="193" bestFit="1" customWidth="1"/>
    <col min="12" max="12" width="10.6640625" style="94" bestFit="1" customWidth="1"/>
    <col min="13" max="13" width="5.5" style="193" bestFit="1" customWidth="1"/>
    <col min="14" max="14" width="10.6640625" style="94" bestFit="1" customWidth="1"/>
    <col min="15" max="15" width="5.5" style="193" bestFit="1" customWidth="1"/>
    <col min="16" max="16" width="10.6640625" style="94" bestFit="1" customWidth="1"/>
    <col min="17" max="17" width="5.5" style="193" bestFit="1" customWidth="1"/>
    <col min="18" max="18" width="10.6640625" style="94" bestFit="1" customWidth="1"/>
    <col min="19" max="19" width="5.5" style="193" bestFit="1" customWidth="1"/>
    <col min="20" max="20" width="10.6640625" style="94" bestFit="1" customWidth="1"/>
    <col min="21" max="21" width="5.5" style="193" bestFit="1" customWidth="1"/>
    <col min="22" max="22" width="6.33203125" style="94" customWidth="1"/>
    <col min="23" max="23" width="6.33203125" style="193" customWidth="1"/>
    <col min="24" max="24" width="6.83203125" style="94" bestFit="1" customWidth="1"/>
    <col min="25" max="25" width="6.33203125" style="193" customWidth="1"/>
    <col min="26" max="26" width="6.33203125" style="94" customWidth="1"/>
    <col min="27" max="27" width="6.33203125" style="193" customWidth="1"/>
  </cols>
  <sheetData>
    <row r="1" spans="1:27" ht="16" thickBot="1" x14ac:dyDescent="0.25"/>
    <row r="2" spans="1:27" ht="16" thickBot="1" x14ac:dyDescent="0.25">
      <c r="D2" s="214" t="s">
        <v>557</v>
      </c>
      <c r="H2" s="215" t="s">
        <v>511</v>
      </c>
    </row>
    <row r="3" spans="1:27" s="42" customFormat="1" ht="6" customHeight="1" x14ac:dyDescent="0.25">
      <c r="E3" s="194"/>
      <c r="G3" s="194"/>
      <c r="I3" s="194"/>
      <c r="K3" s="194"/>
      <c r="M3" s="194"/>
      <c r="O3" s="194"/>
      <c r="Q3" s="194"/>
      <c r="S3" s="194"/>
      <c r="U3" s="194"/>
      <c r="W3" s="194"/>
      <c r="Y3" s="194"/>
      <c r="AA3" s="194"/>
    </row>
    <row r="4" spans="1:27" s="42" customFormat="1" ht="57" customHeight="1" x14ac:dyDescent="0.25">
      <c r="B4" s="50"/>
      <c r="C4" s="50"/>
      <c r="D4" s="50"/>
      <c r="E4" s="195"/>
      <c r="F4" s="50"/>
      <c r="G4" s="195"/>
      <c r="H4" s="216" t="str">
        <f>H2</f>
        <v>*</v>
      </c>
      <c r="I4" s="195"/>
      <c r="J4" s="50"/>
      <c r="K4" s="195"/>
      <c r="L4" s="50"/>
      <c r="M4" s="195"/>
      <c r="N4" s="50"/>
      <c r="O4" s="195"/>
      <c r="P4" s="50"/>
      <c r="Q4" s="195"/>
      <c r="R4" s="50"/>
      <c r="S4" s="195"/>
      <c r="T4" s="50"/>
      <c r="U4" s="195"/>
      <c r="V4" s="50"/>
      <c r="W4" s="195"/>
      <c r="X4" s="50"/>
      <c r="Y4" s="195"/>
      <c r="Z4" s="50"/>
      <c r="AA4" s="195"/>
    </row>
    <row r="5" spans="1:27" s="42" customFormat="1" ht="19" x14ac:dyDescent="0.25">
      <c r="E5" s="194"/>
      <c r="G5" s="194"/>
      <c r="I5" s="194"/>
      <c r="K5" s="194"/>
      <c r="M5" s="194"/>
      <c r="O5" s="194"/>
      <c r="Q5" s="194"/>
      <c r="S5" s="194"/>
      <c r="U5" s="194"/>
      <c r="W5" s="194"/>
      <c r="Y5" s="194"/>
      <c r="AA5" s="194"/>
    </row>
    <row r="6" spans="1:27" ht="16" x14ac:dyDescent="0.2">
      <c r="B6" s="95"/>
      <c r="C6" s="95" t="s">
        <v>538</v>
      </c>
      <c r="D6" s="140">
        <v>2026</v>
      </c>
      <c r="E6" s="192"/>
      <c r="F6" s="140">
        <v>2026</v>
      </c>
      <c r="G6" s="192"/>
      <c r="H6" s="140">
        <v>2026</v>
      </c>
      <c r="I6" s="192"/>
      <c r="J6" s="140">
        <v>2026</v>
      </c>
      <c r="K6" s="192"/>
      <c r="L6" s="140">
        <v>2026</v>
      </c>
      <c r="M6" s="192"/>
      <c r="N6" s="140">
        <v>2026</v>
      </c>
      <c r="O6" s="192"/>
      <c r="P6" s="140">
        <v>2026</v>
      </c>
      <c r="Q6" s="192"/>
      <c r="R6" s="140">
        <v>2026</v>
      </c>
      <c r="S6" s="192"/>
      <c r="T6" s="140">
        <v>2026</v>
      </c>
      <c r="U6" s="192"/>
      <c r="V6" s="140">
        <v>2026</v>
      </c>
      <c r="W6" s="192"/>
      <c r="X6" s="140">
        <v>2026</v>
      </c>
      <c r="Y6" s="192"/>
      <c r="Z6" s="140">
        <v>2026</v>
      </c>
      <c r="AA6" s="192"/>
    </row>
    <row r="7" spans="1:27" s="283" customFormat="1" ht="16" x14ac:dyDescent="0.2">
      <c r="B7" s="284"/>
      <c r="C7" s="284" t="s">
        <v>138</v>
      </c>
      <c r="D7" s="285">
        <v>46054</v>
      </c>
      <c r="E7" s="286" t="s">
        <v>32</v>
      </c>
      <c r="F7" s="285">
        <v>46082</v>
      </c>
      <c r="G7" s="286" t="s">
        <v>32</v>
      </c>
      <c r="H7" s="285">
        <v>46113</v>
      </c>
      <c r="I7" s="286" t="s">
        <v>32</v>
      </c>
      <c r="J7" s="285">
        <v>46143</v>
      </c>
      <c r="K7" s="286" t="s">
        <v>32</v>
      </c>
      <c r="L7" s="285">
        <v>46173</v>
      </c>
      <c r="M7" s="286" t="s">
        <v>32</v>
      </c>
      <c r="N7" s="285">
        <v>46203</v>
      </c>
      <c r="O7" s="286" t="s">
        <v>32</v>
      </c>
      <c r="P7" s="285">
        <v>46233</v>
      </c>
      <c r="Q7" s="286" t="s">
        <v>32</v>
      </c>
      <c r="R7" s="285">
        <v>46263</v>
      </c>
      <c r="S7" s="286" t="s">
        <v>32</v>
      </c>
      <c r="T7" s="285">
        <v>46293</v>
      </c>
      <c r="U7" s="286" t="s">
        <v>32</v>
      </c>
      <c r="V7" s="285">
        <v>46323</v>
      </c>
      <c r="W7" s="286" t="s">
        <v>32</v>
      </c>
      <c r="X7" s="285">
        <v>46353</v>
      </c>
      <c r="Y7" s="286" t="s">
        <v>32</v>
      </c>
      <c r="Z7" s="285">
        <v>46383</v>
      </c>
      <c r="AA7" s="286" t="s">
        <v>32</v>
      </c>
    </row>
    <row r="8" spans="1:27" x14ac:dyDescent="0.2">
      <c r="B8" s="96"/>
      <c r="C8" s="96" t="s">
        <v>529</v>
      </c>
      <c r="D8" s="97">
        <f t="shared" ref="D8:Z8" si="0">D9</f>
        <v>0</v>
      </c>
      <c r="E8" s="191" t="str">
        <f>IFERROR(D8/D$8,"")</f>
        <v/>
      </c>
      <c r="F8" s="97">
        <f t="shared" si="0"/>
        <v>0</v>
      </c>
      <c r="G8" s="191" t="str">
        <f>IFERROR(F8/F$8,"")</f>
        <v/>
      </c>
      <c r="H8" s="97">
        <f t="shared" si="0"/>
        <v>0</v>
      </c>
      <c r="I8" s="191" t="str">
        <f>IFERROR(H8/H$8,"")</f>
        <v/>
      </c>
      <c r="J8" s="97">
        <f t="shared" si="0"/>
        <v>0</v>
      </c>
      <c r="K8" s="191" t="str">
        <f>IFERROR(J8/J$8,"")</f>
        <v/>
      </c>
      <c r="L8" s="97">
        <f t="shared" si="0"/>
        <v>0</v>
      </c>
      <c r="M8" s="191" t="str">
        <f>IFERROR(L8/L$8,"")</f>
        <v/>
      </c>
      <c r="N8" s="97">
        <f t="shared" si="0"/>
        <v>0</v>
      </c>
      <c r="O8" s="191" t="str">
        <f>IFERROR(N8/N$8,"")</f>
        <v/>
      </c>
      <c r="P8" s="97">
        <f t="shared" si="0"/>
        <v>0</v>
      </c>
      <c r="Q8" s="191" t="str">
        <f>IFERROR(P8/P$8,"")</f>
        <v/>
      </c>
      <c r="R8" s="97">
        <f t="shared" si="0"/>
        <v>0</v>
      </c>
      <c r="S8" s="191" t="str">
        <f>IFERROR(R8/R$8,"")</f>
        <v/>
      </c>
      <c r="T8" s="97">
        <f t="shared" si="0"/>
        <v>0</v>
      </c>
      <c r="U8" s="191" t="str">
        <f>IFERROR(T8/T$8,"")</f>
        <v/>
      </c>
      <c r="V8" s="97">
        <f t="shared" si="0"/>
        <v>0</v>
      </c>
      <c r="W8" s="191" t="str">
        <f>IFERROR(V8/V$8,"")</f>
        <v/>
      </c>
      <c r="X8" s="97">
        <f t="shared" si="0"/>
        <v>0</v>
      </c>
      <c r="Y8" s="191" t="str">
        <f>IFERROR(X8/X$8,"")</f>
        <v/>
      </c>
      <c r="Z8" s="97">
        <f t="shared" si="0"/>
        <v>0</v>
      </c>
      <c r="AA8" s="191" t="str">
        <f>IFERROR(Z8/Z$8,"")</f>
        <v/>
      </c>
    </row>
    <row r="9" spans="1:27" x14ac:dyDescent="0.2">
      <c r="B9" s="98" t="s">
        <v>442</v>
      </c>
      <c r="C9" s="98" t="s">
        <v>530</v>
      </c>
      <c r="D9" s="99">
        <f>SUM(D10:D12)</f>
        <v>0</v>
      </c>
      <c r="E9" s="196" t="str">
        <f>IFERROR(D9/D$8,"")</f>
        <v/>
      </c>
      <c r="F9" s="99">
        <f>SUM(F10:F12)</f>
        <v>0</v>
      </c>
      <c r="G9" s="196" t="str">
        <f>IFERROR(F9/F$8,"")</f>
        <v/>
      </c>
      <c r="H9" s="99">
        <f>SUM(H10:H12)</f>
        <v>0</v>
      </c>
      <c r="I9" s="196" t="str">
        <f>IFERROR(H9/H$8,"")</f>
        <v/>
      </c>
      <c r="J9" s="99">
        <f>SUM(J10:J12)</f>
        <v>0</v>
      </c>
      <c r="K9" s="196" t="str">
        <f>IFERROR(J9/J$8,"")</f>
        <v/>
      </c>
      <c r="L9" s="99">
        <f>SUM(L10:L12)</f>
        <v>0</v>
      </c>
      <c r="M9" s="196" t="str">
        <f>IFERROR(L9/L$8,"")</f>
        <v/>
      </c>
      <c r="N9" s="99">
        <f>SUM(N10:N12)</f>
        <v>0</v>
      </c>
      <c r="O9" s="196" t="str">
        <f>IFERROR(N9/N$8,"")</f>
        <v/>
      </c>
      <c r="P9" s="99">
        <f>SUM(P10:P12)</f>
        <v>0</v>
      </c>
      <c r="Q9" s="196" t="str">
        <f>IFERROR(P9/P$8,"")</f>
        <v/>
      </c>
      <c r="R9" s="99">
        <f>SUM(R10:R12)</f>
        <v>0</v>
      </c>
      <c r="S9" s="196" t="str">
        <f>IFERROR(R9/R$8,"")</f>
        <v/>
      </c>
      <c r="T9" s="99">
        <f>SUM(T10:T12)</f>
        <v>0</v>
      </c>
      <c r="U9" s="196" t="str">
        <f>IFERROR(T9/T$8,"")</f>
        <v/>
      </c>
      <c r="V9" s="99">
        <f>SUM(V10:V12)</f>
        <v>0</v>
      </c>
      <c r="W9" s="196" t="str">
        <f>IFERROR(V9/V$8,"")</f>
        <v/>
      </c>
      <c r="X9" s="99">
        <f>SUM(X10:X12)</f>
        <v>0</v>
      </c>
      <c r="Y9" s="196" t="str">
        <f>IFERROR(X9/X$8,"")</f>
        <v/>
      </c>
      <c r="Z9" s="99">
        <f>SUM(Z10:Z12)</f>
        <v>0</v>
      </c>
      <c r="AA9" s="196" t="str">
        <f>IFERROR(Z9/Z$8,"")</f>
        <v/>
      </c>
    </row>
    <row r="10" spans="1:27" outlineLevel="1" x14ac:dyDescent="0.2">
      <c r="B10" s="162" t="s">
        <v>261</v>
      </c>
      <c r="C10" t="s">
        <v>456</v>
      </c>
      <c r="D10" s="94">
        <f>SUMIFS('Base DRE'!$E:$E,'Base DRE'!$I:$I,D$7,'Base DRE'!$L:$L,$C10,'Base DRE'!$K:$K,$H$2)</f>
        <v>0</v>
      </c>
      <c r="F10" s="94">
        <f>SUMIFS('Base DRE'!$E:$E,'Base DRE'!$I:$I,F$7,'Base DRE'!$L:$L,$C10,'Base DRE'!$K:$K,$H$2)</f>
        <v>0</v>
      </c>
      <c r="H10" s="94">
        <f>SUMIFS('Base DRE'!$E:$E,'Base DRE'!$I:$I,H$7,'Base DRE'!$L:$L,$C10,'Base DRE'!$K:$K,$H$2)</f>
        <v>0</v>
      </c>
      <c r="J10" s="94">
        <f>SUMIFS('Base DRE'!$E:$E,'Base DRE'!$I:$I,J$7,'Base DRE'!$L:$L,$C10,'Base DRE'!$K:$K,$H$2)</f>
        <v>0</v>
      </c>
      <c r="L10" s="94">
        <f>SUMIFS('Base DRE'!$E:$E,'Base DRE'!$I:$I,L$7,'Base DRE'!$L:$L,$C10,'Base DRE'!$K:$K,$H$2)</f>
        <v>0</v>
      </c>
      <c r="N10" s="94">
        <f>SUMIFS('Base DRE'!$E:$E,'Base DRE'!$I:$I,N$7,'Base DRE'!$L:$L,$C10,'Base DRE'!$K:$K,$H$2)</f>
        <v>0</v>
      </c>
      <c r="P10" s="94">
        <f>SUMIFS('Base DRE'!$E:$E,'Base DRE'!$I:$I,P$7,'Base DRE'!$L:$L,$C10,'Base DRE'!$K:$K,$H$2)</f>
        <v>0</v>
      </c>
      <c r="R10" s="94">
        <f>SUMIFS('Base DRE'!$E:$E,'Base DRE'!$I:$I,R$7,'Base DRE'!$L:$L,$C10,'Base DRE'!$K:$K,$H$2)</f>
        <v>0</v>
      </c>
      <c r="T10" s="94">
        <f>SUMIFS('Base DRE'!$E:$E,'Base DRE'!$I:$I,T$7,'Base DRE'!$L:$L,$C10,'Base DRE'!$K:$K,$H$2)</f>
        <v>0</v>
      </c>
      <c r="V10" s="94">
        <f>SUMIFS('Base DRE'!$E:$E,'Base DRE'!$I:$I,V$7,'Base DRE'!$L:$L,$C10,'Base DRE'!$K:$K,$H$2)</f>
        <v>0</v>
      </c>
      <c r="X10" s="94">
        <f>SUMIFS('Base DRE'!$E:$E,'Base DRE'!$I:$I,X$7,'Base DRE'!$L:$L,$C10,'Base DRE'!$K:$K,$H$2)</f>
        <v>0</v>
      </c>
      <c r="Z10" s="94">
        <f>SUMIFS('Base DRE'!$E:$E,'Base DRE'!$I:$I,Z$7,'Base DRE'!$L:$L,$C10,'Base DRE'!$K:$K,$H$2)</f>
        <v>0</v>
      </c>
    </row>
    <row r="11" spans="1:27" outlineLevel="1" x14ac:dyDescent="0.2">
      <c r="B11" s="162" t="s">
        <v>261</v>
      </c>
      <c r="C11" t="s">
        <v>457</v>
      </c>
      <c r="D11" s="94">
        <f>SUMIFS('Base DRE'!$E:$E,'Base DRE'!$I:$I,D$7,'Base DRE'!$L:$L,$C11,'Base DRE'!$K:$K,$H$2)</f>
        <v>0</v>
      </c>
      <c r="F11" s="94">
        <f>SUMIFS('Base DRE'!$E:$E,'Base DRE'!$I:$I,F$7,'Base DRE'!$L:$L,$C11,'Base DRE'!$K:$K,$H$2)</f>
        <v>0</v>
      </c>
      <c r="H11" s="94">
        <f>SUMIFS('Base DRE'!$E:$E,'Base DRE'!$I:$I,H$7,'Base DRE'!$L:$L,$C11,'Base DRE'!$K:$K,$H$2)</f>
        <v>0</v>
      </c>
      <c r="J11" s="94">
        <f>SUMIFS('Base DRE'!$E:$E,'Base DRE'!$I:$I,J$7,'Base DRE'!$L:$L,$C11,'Base DRE'!$K:$K,$H$2)</f>
        <v>0</v>
      </c>
      <c r="L11" s="94">
        <f>SUMIFS('Base DRE'!$E:$E,'Base DRE'!$I:$I,L$7,'Base DRE'!$L:$L,$C11,'Base DRE'!$K:$K,$H$2)</f>
        <v>0</v>
      </c>
      <c r="N11" s="94">
        <f>SUMIFS('Base DRE'!$E:$E,'Base DRE'!$I:$I,N$7,'Base DRE'!$L:$L,$C11,'Base DRE'!$K:$K,$H$2)</f>
        <v>0</v>
      </c>
      <c r="P11" s="94">
        <f>SUMIFS('Base DRE'!$E:$E,'Base DRE'!$I:$I,P$7,'Base DRE'!$L:$L,$C11,'Base DRE'!$K:$K,$H$2)</f>
        <v>0</v>
      </c>
      <c r="R11" s="94">
        <f>SUMIFS('Base DRE'!$E:$E,'Base DRE'!$I:$I,R$7,'Base DRE'!$L:$L,$C11,'Base DRE'!$K:$K,$H$2)</f>
        <v>0</v>
      </c>
      <c r="T11" s="94">
        <f>SUMIFS('Base DRE'!$E:$E,'Base DRE'!$I:$I,T$7,'Base DRE'!$L:$L,$C11,'Base DRE'!$K:$K,$H$2)</f>
        <v>0</v>
      </c>
      <c r="V11" s="94">
        <f>SUMIFS('Base DRE'!$E:$E,'Base DRE'!$I:$I,V$7,'Base DRE'!$L:$L,$C11,'Base DRE'!$K:$K,$H$2)</f>
        <v>0</v>
      </c>
      <c r="X11" s="94">
        <f>SUMIFS('Base DRE'!$E:$E,'Base DRE'!$I:$I,X$7,'Base DRE'!$L:$L,$C11,'Base DRE'!$K:$K,$H$2)</f>
        <v>0</v>
      </c>
      <c r="Z11" s="94">
        <f>SUMIFS('Base DRE'!$E:$E,'Base DRE'!$I:$I,Z$7,'Base DRE'!$L:$L,$C11,'Base DRE'!$K:$K,$H$2)</f>
        <v>0</v>
      </c>
    </row>
    <row r="12" spans="1:27" outlineLevel="1" x14ac:dyDescent="0.2">
      <c r="B12" s="162"/>
      <c r="C12" t="s">
        <v>458</v>
      </c>
      <c r="D12" s="94">
        <f>SUMIFS('Base DRE'!$E:$E,'Base DRE'!$I:$I,D$7,'Base DRE'!$L:$L,$C12,'Base DRE'!$K:$K,$H$2)</f>
        <v>0</v>
      </c>
      <c r="F12" s="94">
        <f>SUMIFS('Base DRE'!$E:$E,'Base DRE'!$I:$I,F$7,'Base DRE'!$L:$L,$C12,'Base DRE'!$K:$K,$H$2)</f>
        <v>0</v>
      </c>
      <c r="H12" s="94">
        <f>SUMIFS('Base DRE'!$E:$E,'Base DRE'!$I:$I,H$7,'Base DRE'!$L:$L,$C12,'Base DRE'!$K:$K,$H$2)</f>
        <v>0</v>
      </c>
      <c r="J12" s="94">
        <f>SUMIFS('Base DRE'!$E:$E,'Base DRE'!$I:$I,J$7,'Base DRE'!$L:$L,$C12,'Base DRE'!$K:$K,$H$2)</f>
        <v>0</v>
      </c>
      <c r="L12" s="94">
        <f>SUMIFS('Base DRE'!$E:$E,'Base DRE'!$I:$I,L$7,'Base DRE'!$L:$L,$C12,'Base DRE'!$K:$K,$H$2)</f>
        <v>0</v>
      </c>
      <c r="N12" s="94">
        <f>SUMIFS('Base DRE'!$E:$E,'Base DRE'!$I:$I,N$7,'Base DRE'!$L:$L,$C12,'Base DRE'!$K:$K,$H$2)</f>
        <v>0</v>
      </c>
      <c r="P12" s="94">
        <f>SUMIFS('Base DRE'!$E:$E,'Base DRE'!$I:$I,P$7,'Base DRE'!$L:$L,$C12,'Base DRE'!$K:$K,$H$2)</f>
        <v>0</v>
      </c>
      <c r="R12" s="94">
        <f>SUMIFS('Base DRE'!$E:$E,'Base DRE'!$I:$I,R$7,'Base DRE'!$L:$L,$C12,'Base DRE'!$K:$K,$H$2)</f>
        <v>0</v>
      </c>
      <c r="T12" s="94">
        <f>SUMIFS('Base DRE'!$E:$E,'Base DRE'!$I:$I,T$7,'Base DRE'!$L:$L,$C12,'Base DRE'!$K:$K,$H$2)</f>
        <v>0</v>
      </c>
      <c r="V12" s="94">
        <f>SUMIFS('Base DRE'!$E:$E,'Base DRE'!$I:$I,V$7,'Base DRE'!$L:$L,$C12,'Base DRE'!$K:$K,$H$2)</f>
        <v>0</v>
      </c>
      <c r="X12" s="94">
        <f>SUMIFS('Base DRE'!$E:$E,'Base DRE'!$I:$I,X$7,'Base DRE'!$L:$L,$C12,'Base DRE'!$K:$K,$H$2)</f>
        <v>0</v>
      </c>
      <c r="Z12" s="94">
        <f>SUMIFS('Base DRE'!$E:$E,'Base DRE'!$I:$I,Z$7,'Base DRE'!$L:$L,$C12,'Base DRE'!$K:$K,$H$2)</f>
        <v>0</v>
      </c>
    </row>
    <row r="13" spans="1:27" x14ac:dyDescent="0.2">
      <c r="B13" s="162"/>
    </row>
    <row r="14" spans="1:27" x14ac:dyDescent="0.2">
      <c r="B14" s="96"/>
      <c r="C14" s="96" t="s">
        <v>531</v>
      </c>
      <c r="D14" s="97">
        <f t="shared" ref="D14:Z14" si="1">D8</f>
        <v>0</v>
      </c>
      <c r="E14" s="191" t="str">
        <f>IFERROR(D14/D$8,"")</f>
        <v/>
      </c>
      <c r="F14" s="97">
        <f t="shared" si="1"/>
        <v>0</v>
      </c>
      <c r="G14" s="191" t="str">
        <f>IFERROR(F14/F$8,"")</f>
        <v/>
      </c>
      <c r="H14" s="97">
        <f t="shared" si="1"/>
        <v>0</v>
      </c>
      <c r="I14" s="191" t="str">
        <f>IFERROR(H14/H$8,"")</f>
        <v/>
      </c>
      <c r="J14" s="97">
        <f t="shared" si="1"/>
        <v>0</v>
      </c>
      <c r="K14" s="191" t="str">
        <f>IFERROR(J14/J$8,"")</f>
        <v/>
      </c>
      <c r="L14" s="97">
        <f t="shared" si="1"/>
        <v>0</v>
      </c>
      <c r="M14" s="191" t="str">
        <f>IFERROR(L14/L$8,"")</f>
        <v/>
      </c>
      <c r="N14" s="97">
        <f t="shared" si="1"/>
        <v>0</v>
      </c>
      <c r="O14" s="191" t="str">
        <f>IFERROR(N14/N$8,"")</f>
        <v/>
      </c>
      <c r="P14" s="97">
        <f t="shared" si="1"/>
        <v>0</v>
      </c>
      <c r="Q14" s="191" t="str">
        <f>IFERROR(P14/P$8,"")</f>
        <v/>
      </c>
      <c r="R14" s="97">
        <f t="shared" si="1"/>
        <v>0</v>
      </c>
      <c r="S14" s="191" t="str">
        <f>IFERROR(R14/R$8,"")</f>
        <v/>
      </c>
      <c r="T14" s="97">
        <f t="shared" si="1"/>
        <v>0</v>
      </c>
      <c r="U14" s="191" t="str">
        <f>IFERROR(T14/T$8,"")</f>
        <v/>
      </c>
      <c r="V14" s="97">
        <f t="shared" si="1"/>
        <v>0</v>
      </c>
      <c r="W14" s="191" t="str">
        <f>IFERROR(V14/V$8,"")</f>
        <v/>
      </c>
      <c r="X14" s="97">
        <f t="shared" si="1"/>
        <v>0</v>
      </c>
      <c r="Y14" s="191" t="str">
        <f>IFERROR(X14/X$8,"")</f>
        <v/>
      </c>
      <c r="Z14" s="97">
        <f t="shared" si="1"/>
        <v>0</v>
      </c>
      <c r="AA14" s="191" t="str">
        <f>IFERROR(Z14/Z$8,"")</f>
        <v/>
      </c>
    </row>
    <row r="16" spans="1:27" x14ac:dyDescent="0.2">
      <c r="A16" s="101"/>
      <c r="B16" s="102" t="s">
        <v>443</v>
      </c>
      <c r="C16" s="102" t="s">
        <v>539</v>
      </c>
      <c r="D16" s="103">
        <f>D17</f>
        <v>0</v>
      </c>
      <c r="E16" s="197" t="str">
        <f>IFERROR(D16/D$8,"")</f>
        <v/>
      </c>
      <c r="F16" s="103">
        <f>F17</f>
        <v>0</v>
      </c>
      <c r="G16" s="197" t="str">
        <f>IFERROR(F16/F$8,"")</f>
        <v/>
      </c>
      <c r="H16" s="103">
        <f>H17</f>
        <v>0</v>
      </c>
      <c r="I16" s="197" t="str">
        <f>IFERROR(H16/H$8,"")</f>
        <v/>
      </c>
      <c r="J16" s="103">
        <f>J17</f>
        <v>0</v>
      </c>
      <c r="K16" s="197" t="str">
        <f>IFERROR(J16/J$8,"")</f>
        <v/>
      </c>
      <c r="L16" s="103">
        <f>L17</f>
        <v>0</v>
      </c>
      <c r="M16" s="197" t="str">
        <f>IFERROR(L16/L$8,"")</f>
        <v/>
      </c>
      <c r="N16" s="103">
        <f>N17</f>
        <v>0</v>
      </c>
      <c r="O16" s="197" t="str">
        <f>IFERROR(N16/N$8,"")</f>
        <v/>
      </c>
      <c r="P16" s="103">
        <f>P17</f>
        <v>0</v>
      </c>
      <c r="Q16" s="197" t="str">
        <f>IFERROR(P16/P$8,"")</f>
        <v/>
      </c>
      <c r="R16" s="103">
        <f>R17</f>
        <v>0</v>
      </c>
      <c r="S16" s="197" t="str">
        <f>IFERROR(R16/R$8,"")</f>
        <v/>
      </c>
      <c r="T16" s="103">
        <f>T17</f>
        <v>0</v>
      </c>
      <c r="U16" s="197" t="str">
        <f>IFERROR(T16/T$8,"")</f>
        <v/>
      </c>
      <c r="V16" s="103">
        <f>V17</f>
        <v>0</v>
      </c>
      <c r="W16" s="197" t="str">
        <f>IFERROR(V16/V$8,"")</f>
        <v/>
      </c>
      <c r="X16" s="103">
        <f>X17</f>
        <v>0</v>
      </c>
      <c r="Y16" s="197" t="str">
        <f>IFERROR(X16/X$8,"")</f>
        <v/>
      </c>
      <c r="Z16" s="103">
        <f>Z17</f>
        <v>0</v>
      </c>
      <c r="AA16" s="197" t="str">
        <f>IFERROR(Z16/Z$8,"")</f>
        <v/>
      </c>
    </row>
    <row r="17" spans="2:27" x14ac:dyDescent="0.2">
      <c r="B17" s="104"/>
      <c r="C17" s="104" t="s">
        <v>528</v>
      </c>
      <c r="D17" s="105">
        <f>SUM(D18:D20)</f>
        <v>0</v>
      </c>
      <c r="E17" s="198" t="str">
        <f>IFERROR(D17/D$8,"")</f>
        <v/>
      </c>
      <c r="F17" s="105">
        <f>SUM(F18:F20)</f>
        <v>0</v>
      </c>
      <c r="G17" s="198" t="str">
        <f>IFERROR(F17/F$8,"")</f>
        <v/>
      </c>
      <c r="H17" s="105">
        <f>SUM(H18:H20)</f>
        <v>0</v>
      </c>
      <c r="I17" s="198" t="str">
        <f>IFERROR(H17/H$8,"")</f>
        <v/>
      </c>
      <c r="J17" s="105">
        <f>SUM(J18:J20)</f>
        <v>0</v>
      </c>
      <c r="K17" s="198" t="str">
        <f>IFERROR(J17/J$8,"")</f>
        <v/>
      </c>
      <c r="L17" s="105">
        <f>SUM(L18:L20)</f>
        <v>0</v>
      </c>
      <c r="M17" s="198" t="str">
        <f>IFERROR(L17/L$8,"")</f>
        <v/>
      </c>
      <c r="N17" s="105">
        <f>SUM(N18:N20)</f>
        <v>0</v>
      </c>
      <c r="O17" s="198" t="str">
        <f>IFERROR(N17/N$8,"")</f>
        <v/>
      </c>
      <c r="P17" s="105">
        <f>SUM(P18:P20)</f>
        <v>0</v>
      </c>
      <c r="Q17" s="198" t="str">
        <f>IFERROR(P17/P$8,"")</f>
        <v/>
      </c>
      <c r="R17" s="105">
        <f>SUM(R18:R20)</f>
        <v>0</v>
      </c>
      <c r="S17" s="198" t="str">
        <f>IFERROR(R17/R$8,"")</f>
        <v/>
      </c>
      <c r="T17" s="105">
        <f>SUM(T18:T20)</f>
        <v>0</v>
      </c>
      <c r="U17" s="198" t="str">
        <f>IFERROR(T17/T$8,"")</f>
        <v/>
      </c>
      <c r="V17" s="105">
        <f>SUM(V18:V20)</f>
        <v>0</v>
      </c>
      <c r="W17" s="198" t="str">
        <f>IFERROR(V17/V$8,"")</f>
        <v/>
      </c>
      <c r="X17" s="105">
        <f>SUM(X18:X20)</f>
        <v>0</v>
      </c>
      <c r="Y17" s="198" t="str">
        <f>IFERROR(X17/X$8,"")</f>
        <v/>
      </c>
      <c r="Z17" s="105">
        <f>SUM(Z18:Z20)</f>
        <v>0</v>
      </c>
      <c r="AA17" s="198" t="str">
        <f>IFERROR(Z17/Z$8,"")</f>
        <v/>
      </c>
    </row>
    <row r="18" spans="2:27" outlineLevel="1" x14ac:dyDescent="0.2">
      <c r="B18" s="162" t="s">
        <v>260</v>
      </c>
      <c r="C18" t="s">
        <v>464</v>
      </c>
      <c r="D18" s="94">
        <f>SUMIFS('Base DRE'!$E:$E,'Base DRE'!$I:$I,D$7,'Base DRE'!$L:$L,$C18,'Base DRE'!$K:$K,$H$2)</f>
        <v>0</v>
      </c>
      <c r="F18" s="94">
        <f>SUMIFS('Base DRE'!$E:$E,'Base DRE'!$I:$I,F$7,'Base DRE'!$L:$L,$C18,'Base DRE'!$K:$K,$H$2)</f>
        <v>0</v>
      </c>
      <c r="H18" s="94">
        <f>SUMIFS('Base DRE'!$E:$E,'Base DRE'!$I:$I,H$7,'Base DRE'!$L:$L,$C18,'Base DRE'!$K:$K,$H$2)</f>
        <v>0</v>
      </c>
      <c r="J18" s="94">
        <f>SUMIFS('Base DRE'!$E:$E,'Base DRE'!$I:$I,J$7,'Base DRE'!$L:$L,$C18,'Base DRE'!$K:$K,$H$2)</f>
        <v>0</v>
      </c>
      <c r="L18" s="94">
        <f>SUMIFS('Base DRE'!$E:$E,'Base DRE'!$I:$I,L$7,'Base DRE'!$L:$L,$C18,'Base DRE'!$K:$K,$H$2)</f>
        <v>0</v>
      </c>
      <c r="N18" s="94">
        <f>SUMIFS('Base DRE'!$E:$E,'Base DRE'!$I:$I,N$7,'Base DRE'!$L:$L,$C18,'Base DRE'!$K:$K,$H$2)</f>
        <v>0</v>
      </c>
      <c r="P18" s="94">
        <f>SUMIFS('Base DRE'!$E:$E,'Base DRE'!$I:$I,P$7,'Base DRE'!$L:$L,$C18,'Base DRE'!$K:$K,$H$2)</f>
        <v>0</v>
      </c>
      <c r="R18" s="94">
        <f>SUMIFS('Base DRE'!$E:$E,'Base DRE'!$I:$I,R$7,'Base DRE'!$L:$L,$C18,'Base DRE'!$K:$K,$H$2)</f>
        <v>0</v>
      </c>
      <c r="T18" s="94">
        <f>SUMIFS('Base DRE'!$E:$E,'Base DRE'!$I:$I,T$7,'Base DRE'!$L:$L,$C18,'Base DRE'!$K:$K,$H$2)</f>
        <v>0</v>
      </c>
      <c r="V18" s="94">
        <f>SUMIFS('Base DRE'!$E:$E,'Base DRE'!$I:$I,V$7,'Base DRE'!$L:$L,$C18,'Base DRE'!$K:$K,$H$2)</f>
        <v>0</v>
      </c>
      <c r="X18" s="94">
        <f>SUMIFS('Base DRE'!$E:$E,'Base DRE'!$I:$I,X$7,'Base DRE'!$L:$L,$C18,'Base DRE'!$K:$K,$H$2)</f>
        <v>0</v>
      </c>
      <c r="Z18" s="94">
        <f>SUMIFS('Base DRE'!$E:$E,'Base DRE'!$I:$I,Z$7,'Base DRE'!$L:$L,$C18,'Base DRE'!$K:$K,$H$2)</f>
        <v>0</v>
      </c>
    </row>
    <row r="19" spans="2:27" outlineLevel="1" x14ac:dyDescent="0.2">
      <c r="B19" s="162" t="s">
        <v>260</v>
      </c>
      <c r="C19" t="s">
        <v>466</v>
      </c>
      <c r="D19" s="94">
        <f>SUMIFS('Base DRE'!$E:$E,'Base DRE'!$I:$I,D$7,'Base DRE'!$L:$L,$C19,'Base DRE'!$K:$K,$H$2)</f>
        <v>0</v>
      </c>
      <c r="F19" s="94">
        <f>SUMIFS('Base DRE'!$E:$E,'Base DRE'!$I:$I,F$7,'Base DRE'!$L:$L,$C19,'Base DRE'!$K:$K,$H$2)</f>
        <v>0</v>
      </c>
      <c r="H19" s="94">
        <f>SUMIFS('Base DRE'!$E:$E,'Base DRE'!$I:$I,H$7,'Base DRE'!$L:$L,$C19,'Base DRE'!$K:$K,$H$2)</f>
        <v>0</v>
      </c>
      <c r="J19" s="94">
        <f>SUMIFS('Base DRE'!$E:$E,'Base DRE'!$I:$I,J$7,'Base DRE'!$L:$L,$C19,'Base DRE'!$K:$K,$H$2)</f>
        <v>0</v>
      </c>
      <c r="L19" s="94">
        <f>SUMIFS('Base DRE'!$E:$E,'Base DRE'!$I:$I,L$7,'Base DRE'!$L:$L,$C19,'Base DRE'!$K:$K,$H$2)</f>
        <v>0</v>
      </c>
      <c r="N19" s="94">
        <f>SUMIFS('Base DRE'!$E:$E,'Base DRE'!$I:$I,N$7,'Base DRE'!$L:$L,$C19,'Base DRE'!$K:$K,$H$2)</f>
        <v>0</v>
      </c>
      <c r="P19" s="94">
        <f>SUMIFS('Base DRE'!$E:$E,'Base DRE'!$I:$I,P$7,'Base DRE'!$L:$L,$C19,'Base DRE'!$K:$K,$H$2)</f>
        <v>0</v>
      </c>
      <c r="R19" s="94">
        <f>SUMIFS('Base DRE'!$E:$E,'Base DRE'!$I:$I,R$7,'Base DRE'!$L:$L,$C19,'Base DRE'!$K:$K,$H$2)</f>
        <v>0</v>
      </c>
      <c r="T19" s="94">
        <f>SUMIFS('Base DRE'!$E:$E,'Base DRE'!$I:$I,T$7,'Base DRE'!$L:$L,$C19,'Base DRE'!$K:$K,$H$2)</f>
        <v>0</v>
      </c>
      <c r="V19" s="94">
        <f>SUMIFS('Base DRE'!$E:$E,'Base DRE'!$I:$I,V$7,'Base DRE'!$L:$L,$C19,'Base DRE'!$K:$K,$H$2)</f>
        <v>0</v>
      </c>
      <c r="X19" s="94">
        <f>SUMIFS('Base DRE'!$E:$E,'Base DRE'!$I:$I,X$7,'Base DRE'!$L:$L,$C19,'Base DRE'!$K:$K,$H$2)</f>
        <v>0</v>
      </c>
      <c r="Z19" s="94">
        <f>SUMIFS('Base DRE'!$E:$E,'Base DRE'!$I:$I,Z$7,'Base DRE'!$L:$L,$C19,'Base DRE'!$K:$K,$H$2)</f>
        <v>0</v>
      </c>
    </row>
    <row r="20" spans="2:27" outlineLevel="1" x14ac:dyDescent="0.2">
      <c r="B20" s="162"/>
      <c r="D20" s="94">
        <f>SUMIFS('Base DRE'!$E:$E,'Base DRE'!$I:$I,D$7,'Base DRE'!$L:$L,$C20,'Base DRE'!$K:$K,$H$2)</f>
        <v>0</v>
      </c>
      <c r="F20" s="94">
        <f>SUMIFS('Base DRE'!$E:$E,'Base DRE'!$I:$I,F$7,'Base DRE'!$L:$L,$C20,'Base DRE'!$K:$K,$H$2)</f>
        <v>0</v>
      </c>
      <c r="H20" s="94">
        <f>SUMIFS('Base DRE'!$E:$E,'Base DRE'!$I:$I,H$7,'Base DRE'!$L:$L,$C20,'Base DRE'!$K:$K,$H$2)</f>
        <v>0</v>
      </c>
      <c r="J20" s="94">
        <f>SUMIFS('Base DRE'!$E:$E,'Base DRE'!$I:$I,J$7,'Base DRE'!$L:$L,$C20,'Base DRE'!$K:$K,$H$2)</f>
        <v>0</v>
      </c>
      <c r="L20" s="94">
        <f>SUMIFS('Base DRE'!$E:$E,'Base DRE'!$I:$I,L$7,'Base DRE'!$L:$L,$C20,'Base DRE'!$K:$K,$H$2)</f>
        <v>0</v>
      </c>
      <c r="N20" s="94">
        <f>SUMIFS('Base DRE'!$E:$E,'Base DRE'!$I:$I,N$7,'Base DRE'!$L:$L,$C20,'Base DRE'!$K:$K,$H$2)</f>
        <v>0</v>
      </c>
      <c r="P20" s="94">
        <f>SUMIFS('Base DRE'!$E:$E,'Base DRE'!$I:$I,P$7,'Base DRE'!$L:$L,$C20,'Base DRE'!$K:$K,$H$2)</f>
        <v>0</v>
      </c>
      <c r="R20" s="94">
        <f>SUMIFS('Base DRE'!$E:$E,'Base DRE'!$I:$I,R$7,'Base DRE'!$L:$L,$C20,'Base DRE'!$K:$K,$H$2)</f>
        <v>0</v>
      </c>
      <c r="T20" s="94">
        <f>SUMIFS('Base DRE'!$E:$E,'Base DRE'!$I:$I,T$7,'Base DRE'!$L:$L,$C20,'Base DRE'!$K:$K,$H$2)</f>
        <v>0</v>
      </c>
      <c r="V20" s="94">
        <f>SUMIFS('Base DRE'!$E:$E,'Base DRE'!$I:$I,V$7,'Base DRE'!$L:$L,$C20,'Base DRE'!$K:$K,$H$2)</f>
        <v>0</v>
      </c>
      <c r="X20" s="94">
        <f>SUMIFS('Base DRE'!$E:$E,'Base DRE'!$I:$I,X$7,'Base DRE'!$L:$L,$C20,'Base DRE'!$K:$K,$H$2)</f>
        <v>0</v>
      </c>
      <c r="Z20" s="94">
        <f>SUMIFS('Base DRE'!$E:$E,'Base DRE'!$I:$I,Z$7,'Base DRE'!$L:$L,$C20,'Base DRE'!$K:$K,$H$2)</f>
        <v>0</v>
      </c>
    </row>
    <row r="21" spans="2:27" x14ac:dyDescent="0.2">
      <c r="B21" s="162"/>
    </row>
    <row r="22" spans="2:27" x14ac:dyDescent="0.2">
      <c r="B22" s="96"/>
      <c r="C22" s="96" t="s">
        <v>532</v>
      </c>
      <c r="D22" s="97">
        <f>D14+D16</f>
        <v>0</v>
      </c>
      <c r="E22" s="191" t="str">
        <f>IFERROR(D22/D$8,"")</f>
        <v/>
      </c>
      <c r="F22" s="97">
        <f>F14+F16</f>
        <v>0</v>
      </c>
      <c r="G22" s="191" t="str">
        <f>IFERROR(F22/F$8,"")</f>
        <v/>
      </c>
      <c r="H22" s="97">
        <f>H14+H16</f>
        <v>0</v>
      </c>
      <c r="I22" s="191" t="str">
        <f>IFERROR(H22/H$8,"")</f>
        <v/>
      </c>
      <c r="J22" s="97">
        <f>J14+J16</f>
        <v>0</v>
      </c>
      <c r="K22" s="191" t="str">
        <f>IFERROR(J22/J$8,"")</f>
        <v/>
      </c>
      <c r="L22" s="97">
        <f>L14+L16</f>
        <v>0</v>
      </c>
      <c r="M22" s="191" t="str">
        <f>IFERROR(L22/L$8,"")</f>
        <v/>
      </c>
      <c r="N22" s="97">
        <f>N14+N16</f>
        <v>0</v>
      </c>
      <c r="O22" s="191" t="str">
        <f>IFERROR(N22/N$8,"")</f>
        <v/>
      </c>
      <c r="P22" s="97">
        <f>P14+P16</f>
        <v>0</v>
      </c>
      <c r="Q22" s="191" t="str">
        <f>IFERROR(P22/P$8,"")</f>
        <v/>
      </c>
      <c r="R22" s="97">
        <f>R14+R16</f>
        <v>0</v>
      </c>
      <c r="S22" s="191" t="str">
        <f>IFERROR(R22/R$8,"")</f>
        <v/>
      </c>
      <c r="T22" s="97">
        <f>T14+T16</f>
        <v>0</v>
      </c>
      <c r="U22" s="191" t="str">
        <f>IFERROR(T22/T$8,"")</f>
        <v/>
      </c>
      <c r="V22" s="97">
        <f>V14+V16</f>
        <v>0</v>
      </c>
      <c r="W22" s="191" t="str">
        <f>IFERROR(V22/V$8,"")</f>
        <v/>
      </c>
      <c r="X22" s="97">
        <f>X14+X16</f>
        <v>0</v>
      </c>
      <c r="Y22" s="191" t="str">
        <f>IFERROR(X22/X$8,"")</f>
        <v/>
      </c>
      <c r="Z22" s="97">
        <f>Z14+Z16</f>
        <v>0</v>
      </c>
      <c r="AA22" s="191" t="str">
        <f>IFERROR(Z22/Z$8,"")</f>
        <v/>
      </c>
    </row>
    <row r="24" spans="2:27" x14ac:dyDescent="0.2">
      <c r="B24" s="102" t="s">
        <v>444</v>
      </c>
      <c r="C24" s="102" t="s">
        <v>540</v>
      </c>
      <c r="D24" s="103">
        <f>D25</f>
        <v>0</v>
      </c>
      <c r="E24" s="197" t="str">
        <f>IFERROR(D24/D$8,"")</f>
        <v/>
      </c>
      <c r="F24" s="103">
        <f>F25</f>
        <v>0</v>
      </c>
      <c r="G24" s="197" t="str">
        <f>IFERROR(F24/F$8,"")</f>
        <v/>
      </c>
      <c r="H24" s="103">
        <f>H25</f>
        <v>0</v>
      </c>
      <c r="I24" s="197" t="str">
        <f>IFERROR(H24/H$8,"")</f>
        <v/>
      </c>
      <c r="J24" s="103">
        <f>J25</f>
        <v>0</v>
      </c>
      <c r="K24" s="197" t="str">
        <f>IFERROR(J24/J$8,"")</f>
        <v/>
      </c>
      <c r="L24" s="103">
        <f>L25</f>
        <v>0</v>
      </c>
      <c r="M24" s="197" t="str">
        <f>IFERROR(L24/L$8,"")</f>
        <v/>
      </c>
      <c r="N24" s="103">
        <f>N25</f>
        <v>0</v>
      </c>
      <c r="O24" s="197" t="str">
        <f>IFERROR(N24/N$8,"")</f>
        <v/>
      </c>
      <c r="P24" s="103">
        <f>P25</f>
        <v>0</v>
      </c>
      <c r="Q24" s="197" t="str">
        <f>IFERROR(P24/P$8,"")</f>
        <v/>
      </c>
      <c r="R24" s="103">
        <f>R25</f>
        <v>0</v>
      </c>
      <c r="S24" s="197" t="str">
        <f>IFERROR(R24/R$8,"")</f>
        <v/>
      </c>
      <c r="T24" s="103">
        <f>T25</f>
        <v>0</v>
      </c>
      <c r="U24" s="197" t="str">
        <f>IFERROR(T24/T$8,"")</f>
        <v/>
      </c>
      <c r="V24" s="103">
        <f>V25</f>
        <v>0</v>
      </c>
      <c r="W24" s="197" t="str">
        <f>IFERROR(V24/V$8,"")</f>
        <v/>
      </c>
      <c r="X24" s="103">
        <f>X25</f>
        <v>0</v>
      </c>
      <c r="Y24" s="197" t="str">
        <f>IFERROR(X24/X$8,"")</f>
        <v/>
      </c>
      <c r="Z24" s="103">
        <f>Z25</f>
        <v>0</v>
      </c>
      <c r="AA24" s="197" t="str">
        <f>IFERROR(Z24/Z$8,"")</f>
        <v/>
      </c>
    </row>
    <row r="25" spans="2:27" x14ac:dyDescent="0.2">
      <c r="B25" s="104"/>
      <c r="C25" s="104" t="s">
        <v>123</v>
      </c>
      <c r="D25" s="105">
        <f t="shared" ref="D25:Z25" si="2">SUM(D26:D29)</f>
        <v>0</v>
      </c>
      <c r="E25" s="198" t="str">
        <f>IFERROR(D25/D$8,"")</f>
        <v/>
      </c>
      <c r="F25" s="105">
        <f t="shared" si="2"/>
        <v>0</v>
      </c>
      <c r="G25" s="198" t="str">
        <f>IFERROR(F25/F$8,"")</f>
        <v/>
      </c>
      <c r="H25" s="105">
        <f t="shared" si="2"/>
        <v>0</v>
      </c>
      <c r="I25" s="198" t="str">
        <f>IFERROR(H25/H$8,"")</f>
        <v/>
      </c>
      <c r="J25" s="105">
        <f t="shared" si="2"/>
        <v>0</v>
      </c>
      <c r="K25" s="198" t="str">
        <f>IFERROR(J25/J$8,"")</f>
        <v/>
      </c>
      <c r="L25" s="105">
        <f t="shared" si="2"/>
        <v>0</v>
      </c>
      <c r="M25" s="198" t="str">
        <f>IFERROR(L25/L$8,"")</f>
        <v/>
      </c>
      <c r="N25" s="105">
        <f t="shared" si="2"/>
        <v>0</v>
      </c>
      <c r="O25" s="198" t="str">
        <f>IFERROR(N25/N$8,"")</f>
        <v/>
      </c>
      <c r="P25" s="105">
        <f t="shared" si="2"/>
        <v>0</v>
      </c>
      <c r="Q25" s="198" t="str">
        <f>IFERROR(P25/P$8,"")</f>
        <v/>
      </c>
      <c r="R25" s="105">
        <f t="shared" si="2"/>
        <v>0</v>
      </c>
      <c r="S25" s="198" t="str">
        <f>IFERROR(R25/R$8,"")</f>
        <v/>
      </c>
      <c r="T25" s="105">
        <f t="shared" si="2"/>
        <v>0</v>
      </c>
      <c r="U25" s="198" t="str">
        <f>IFERROR(T25/T$8,"")</f>
        <v/>
      </c>
      <c r="V25" s="105">
        <f t="shared" si="2"/>
        <v>0</v>
      </c>
      <c r="W25" s="198" t="str">
        <f>IFERROR(V25/V$8,"")</f>
        <v/>
      </c>
      <c r="X25" s="105">
        <f t="shared" si="2"/>
        <v>0</v>
      </c>
      <c r="Y25" s="198" t="str">
        <f>IFERROR(X25/X$8,"")</f>
        <v/>
      </c>
      <c r="Z25" s="105">
        <f t="shared" si="2"/>
        <v>0</v>
      </c>
      <c r="AA25" s="198" t="str">
        <f>IFERROR(Z25/Z$8,"")</f>
        <v/>
      </c>
    </row>
    <row r="26" spans="2:27" outlineLevel="1" x14ac:dyDescent="0.2">
      <c r="B26" s="162" t="s">
        <v>260</v>
      </c>
      <c r="C26" t="s">
        <v>461</v>
      </c>
      <c r="D26" s="94">
        <f>SUMIFS('Base DRE'!$E:$E,'Base DRE'!$I:$I,D$7,'Base DRE'!$L:$L,$C26,'Base DRE'!$K:$K,$H$2)</f>
        <v>0</v>
      </c>
      <c r="F26" s="94">
        <f>SUMIFS('Base DRE'!$E:$E,'Base DRE'!$I:$I,F$7,'Base DRE'!$L:$L,$C26,'Base DRE'!$K:$K,$H$2)</f>
        <v>0</v>
      </c>
      <c r="H26" s="94">
        <f>SUMIFS('Base DRE'!$E:$E,'Base DRE'!$I:$I,H$7,'Base DRE'!$L:$L,$C26,'Base DRE'!$K:$K,$H$2)</f>
        <v>0</v>
      </c>
      <c r="J26" s="94">
        <f>SUMIFS('Base DRE'!$E:$E,'Base DRE'!$I:$I,J$7,'Base DRE'!$L:$L,$C26,'Base DRE'!$K:$K,$H$2)</f>
        <v>0</v>
      </c>
      <c r="L26" s="94">
        <f>SUMIFS('Base DRE'!$E:$E,'Base DRE'!$I:$I,L$7,'Base DRE'!$L:$L,$C26,'Base DRE'!$K:$K,$H$2)</f>
        <v>0</v>
      </c>
      <c r="N26" s="94">
        <f>SUMIFS('Base DRE'!$E:$E,'Base DRE'!$I:$I,N$7,'Base DRE'!$L:$L,$C26,'Base DRE'!$K:$K,$H$2)</f>
        <v>0</v>
      </c>
      <c r="P26" s="94">
        <f>SUMIFS('Base DRE'!$E:$E,'Base DRE'!$I:$I,P$7,'Base DRE'!$L:$L,$C26,'Base DRE'!$K:$K,$H$2)</f>
        <v>0</v>
      </c>
      <c r="R26" s="94">
        <f>SUMIFS('Base DRE'!$E:$E,'Base DRE'!$I:$I,R$7,'Base DRE'!$L:$L,$C26,'Base DRE'!$K:$K,$H$2)</f>
        <v>0</v>
      </c>
      <c r="T26" s="94">
        <f>SUMIFS('Base DRE'!$E:$E,'Base DRE'!$I:$I,T$7,'Base DRE'!$L:$L,$C26,'Base DRE'!$K:$K,$H$2)</f>
        <v>0</v>
      </c>
      <c r="V26" s="94">
        <f>SUMIFS('Base DRE'!$E:$E,'Base DRE'!$I:$I,V$7,'Base DRE'!$L:$L,$C26,'Base DRE'!$K:$K,$H$2)</f>
        <v>0</v>
      </c>
      <c r="X26" s="94">
        <f>SUMIFS('Base DRE'!$E:$E,'Base DRE'!$I:$I,X$7,'Base DRE'!$L:$L,$C26,'Base DRE'!$K:$K,$H$2)</f>
        <v>0</v>
      </c>
      <c r="Z26" s="94">
        <f>SUMIFS('Base DRE'!$E:$E,'Base DRE'!$I:$I,Z$7,'Base DRE'!$L:$L,$C26,'Base DRE'!$K:$K,$H$2)</f>
        <v>0</v>
      </c>
    </row>
    <row r="27" spans="2:27" outlineLevel="1" x14ac:dyDescent="0.2">
      <c r="B27" s="162" t="s">
        <v>260</v>
      </c>
      <c r="C27" t="s">
        <v>463</v>
      </c>
      <c r="D27" s="94">
        <f>SUMIFS('Base DRE'!$E:$E,'Base DRE'!$I:$I,D$7,'Base DRE'!$L:$L,$C27,'Base DRE'!$K:$K,$H$2)</f>
        <v>0</v>
      </c>
      <c r="F27" s="94">
        <f>SUMIFS('Base DRE'!$E:$E,'Base DRE'!$I:$I,F$7,'Base DRE'!$L:$L,$C27,'Base DRE'!$K:$K,$H$2)</f>
        <v>0</v>
      </c>
      <c r="H27" s="94">
        <f>SUMIFS('Base DRE'!$E:$E,'Base DRE'!$I:$I,H$7,'Base DRE'!$L:$L,$C27,'Base DRE'!$K:$K,$H$2)</f>
        <v>0</v>
      </c>
      <c r="J27" s="94">
        <f>SUMIFS('Base DRE'!$E:$E,'Base DRE'!$I:$I,J$7,'Base DRE'!$L:$L,$C27,'Base DRE'!$K:$K,$H$2)</f>
        <v>0</v>
      </c>
      <c r="L27" s="94">
        <f>SUMIFS('Base DRE'!$E:$E,'Base DRE'!$I:$I,L$7,'Base DRE'!$L:$L,$C27,'Base DRE'!$K:$K,$H$2)</f>
        <v>0</v>
      </c>
      <c r="N27" s="94">
        <f>SUMIFS('Base DRE'!$E:$E,'Base DRE'!$I:$I,N$7,'Base DRE'!$L:$L,$C27,'Base DRE'!$K:$K,$H$2)</f>
        <v>0</v>
      </c>
      <c r="P27" s="94">
        <f>SUMIFS('Base DRE'!$E:$E,'Base DRE'!$I:$I,P$7,'Base DRE'!$L:$L,$C27,'Base DRE'!$K:$K,$H$2)</f>
        <v>0</v>
      </c>
      <c r="R27" s="94">
        <f>SUMIFS('Base DRE'!$E:$E,'Base DRE'!$I:$I,R$7,'Base DRE'!$L:$L,$C27,'Base DRE'!$K:$K,$H$2)</f>
        <v>0</v>
      </c>
      <c r="T27" s="94">
        <f>SUMIFS('Base DRE'!$E:$E,'Base DRE'!$I:$I,T$7,'Base DRE'!$L:$L,$C27,'Base DRE'!$K:$K,$H$2)</f>
        <v>0</v>
      </c>
      <c r="V27" s="94">
        <f>SUMIFS('Base DRE'!$E:$E,'Base DRE'!$I:$I,V$7,'Base DRE'!$L:$L,$C27,'Base DRE'!$K:$K,$H$2)</f>
        <v>0</v>
      </c>
      <c r="X27" s="94">
        <f>SUMIFS('Base DRE'!$E:$E,'Base DRE'!$I:$I,X$7,'Base DRE'!$L:$L,$C27,'Base DRE'!$K:$K,$H$2)</f>
        <v>0</v>
      </c>
      <c r="Z27" s="94">
        <f>SUMIFS('Base DRE'!$E:$E,'Base DRE'!$I:$I,Z$7,'Base DRE'!$L:$L,$C27,'Base DRE'!$K:$K,$H$2)</f>
        <v>0</v>
      </c>
    </row>
    <row r="28" spans="2:27" outlineLevel="1" x14ac:dyDescent="0.2">
      <c r="B28" s="162" t="s">
        <v>260</v>
      </c>
      <c r="C28" t="s">
        <v>465</v>
      </c>
      <c r="D28" s="94">
        <f>SUMIFS('Base DRE'!$E:$E,'Base DRE'!$I:$I,D$7,'Base DRE'!$L:$L,$C28,'Base DRE'!$K:$K,$H$2)</f>
        <v>0</v>
      </c>
      <c r="F28" s="94">
        <f>SUMIFS('Base DRE'!$E:$E,'Base DRE'!$I:$I,F$7,'Base DRE'!$L:$L,$C28,'Base DRE'!$K:$K,$H$2)</f>
        <v>0</v>
      </c>
      <c r="H28" s="94">
        <f>SUMIFS('Base DRE'!$E:$E,'Base DRE'!$I:$I,H$7,'Base DRE'!$L:$L,$C28,'Base DRE'!$K:$K,$H$2)</f>
        <v>0</v>
      </c>
      <c r="J28" s="94">
        <f>SUMIFS('Base DRE'!$E:$E,'Base DRE'!$I:$I,J$7,'Base DRE'!$L:$L,$C28,'Base DRE'!$K:$K,$H$2)</f>
        <v>0</v>
      </c>
      <c r="L28" s="94">
        <f>SUMIFS('Base DRE'!$E:$E,'Base DRE'!$I:$I,L$7,'Base DRE'!$L:$L,$C28,'Base DRE'!$K:$K,$H$2)</f>
        <v>0</v>
      </c>
      <c r="N28" s="94">
        <f>SUMIFS('Base DRE'!$E:$E,'Base DRE'!$I:$I,N$7,'Base DRE'!$L:$L,$C28,'Base DRE'!$K:$K,$H$2)</f>
        <v>0</v>
      </c>
      <c r="P28" s="94">
        <f>SUMIFS('Base DRE'!$E:$E,'Base DRE'!$I:$I,P$7,'Base DRE'!$L:$L,$C28,'Base DRE'!$K:$K,$H$2)</f>
        <v>0</v>
      </c>
      <c r="R28" s="94">
        <f>SUMIFS('Base DRE'!$E:$E,'Base DRE'!$I:$I,R$7,'Base DRE'!$L:$L,$C28,'Base DRE'!$K:$K,$H$2)</f>
        <v>0</v>
      </c>
      <c r="T28" s="94">
        <f>SUMIFS('Base DRE'!$E:$E,'Base DRE'!$I:$I,T$7,'Base DRE'!$L:$L,$C28,'Base DRE'!$K:$K,$H$2)</f>
        <v>0</v>
      </c>
      <c r="V28" s="94">
        <f>SUMIFS('Base DRE'!$E:$E,'Base DRE'!$I:$I,V$7,'Base DRE'!$L:$L,$C28,'Base DRE'!$K:$K,$H$2)</f>
        <v>0</v>
      </c>
      <c r="X28" s="94">
        <f>SUMIFS('Base DRE'!$E:$E,'Base DRE'!$I:$I,X$7,'Base DRE'!$L:$L,$C28,'Base DRE'!$K:$K,$H$2)</f>
        <v>0</v>
      </c>
      <c r="Z28" s="94">
        <f>SUMIFS('Base DRE'!$E:$E,'Base DRE'!$I:$I,Z$7,'Base DRE'!$L:$L,$C28,'Base DRE'!$K:$K,$H$2)</f>
        <v>0</v>
      </c>
    </row>
    <row r="29" spans="2:27" outlineLevel="1" x14ac:dyDescent="0.2">
      <c r="B29" s="162" t="s">
        <v>260</v>
      </c>
      <c r="C29" s="190"/>
    </row>
    <row r="30" spans="2:27" x14ac:dyDescent="0.2">
      <c r="B30" s="162"/>
      <c r="C30" s="190"/>
    </row>
    <row r="31" spans="2:27" x14ac:dyDescent="0.2">
      <c r="B31" s="96"/>
      <c r="C31" s="96" t="s">
        <v>533</v>
      </c>
      <c r="D31" s="97">
        <f t="shared" ref="D31:Z31" si="3">D22+D24</f>
        <v>0</v>
      </c>
      <c r="E31" s="191" t="str">
        <f>IFERROR(D31/D$8,"")</f>
        <v/>
      </c>
      <c r="F31" s="97">
        <f t="shared" si="3"/>
        <v>0</v>
      </c>
      <c r="G31" s="191" t="str">
        <f>IFERROR(F31/F$8,"")</f>
        <v/>
      </c>
      <c r="H31" s="97">
        <f t="shared" si="3"/>
        <v>0</v>
      </c>
      <c r="I31" s="191" t="str">
        <f>IFERROR(H31/H$8,"")</f>
        <v/>
      </c>
      <c r="J31" s="97">
        <f t="shared" si="3"/>
        <v>0</v>
      </c>
      <c r="K31" s="191" t="str">
        <f>IFERROR(J31/J$8,"")</f>
        <v/>
      </c>
      <c r="L31" s="97">
        <f t="shared" si="3"/>
        <v>0</v>
      </c>
      <c r="M31" s="191" t="str">
        <f>IFERROR(L31/L$8,"")</f>
        <v/>
      </c>
      <c r="N31" s="97">
        <f t="shared" si="3"/>
        <v>0</v>
      </c>
      <c r="O31" s="191" t="str">
        <f>IFERROR(N31/N$8,"")</f>
        <v/>
      </c>
      <c r="P31" s="97">
        <f t="shared" si="3"/>
        <v>0</v>
      </c>
      <c r="Q31" s="191" t="str">
        <f>IFERROR(P31/P$8,"")</f>
        <v/>
      </c>
      <c r="R31" s="97">
        <f t="shared" si="3"/>
        <v>0</v>
      </c>
      <c r="S31" s="191" t="str">
        <f>IFERROR(R31/R$8,"")</f>
        <v/>
      </c>
      <c r="T31" s="97">
        <f t="shared" si="3"/>
        <v>0</v>
      </c>
      <c r="U31" s="191" t="str">
        <f>IFERROR(T31/T$8,"")</f>
        <v/>
      </c>
      <c r="V31" s="97">
        <f t="shared" si="3"/>
        <v>0</v>
      </c>
      <c r="W31" s="191" t="str">
        <f>IFERROR(V31/V$8,"")</f>
        <v/>
      </c>
      <c r="X31" s="97">
        <f t="shared" si="3"/>
        <v>0</v>
      </c>
      <c r="Y31" s="191" t="str">
        <f>IFERROR(X31/X$8,"")</f>
        <v/>
      </c>
      <c r="Z31" s="97">
        <f t="shared" si="3"/>
        <v>0</v>
      </c>
      <c r="AA31" s="191" t="str">
        <f>IFERROR(Z31/Z$8,"")</f>
        <v/>
      </c>
    </row>
    <row r="32" spans="2:27" x14ac:dyDescent="0.2">
      <c r="N32" s="94" t="e">
        <f>N33/O31</f>
        <v>#VALUE!</v>
      </c>
    </row>
    <row r="33" spans="2:27" x14ac:dyDescent="0.2">
      <c r="B33" s="102" t="s">
        <v>445</v>
      </c>
      <c r="C33" s="102" t="s">
        <v>541</v>
      </c>
      <c r="D33" s="103">
        <f>SUM(D34,D39,D52)</f>
        <v>0</v>
      </c>
      <c r="E33" s="197" t="str">
        <f>IFERROR(D33/D$8,"")</f>
        <v/>
      </c>
      <c r="F33" s="103">
        <f>SUM(F34,F39,F52)</f>
        <v>0</v>
      </c>
      <c r="G33" s="197" t="str">
        <f>IFERROR(F33/F$8,"")</f>
        <v/>
      </c>
      <c r="H33" s="103">
        <f>SUM(H34,H39,H52)</f>
        <v>0</v>
      </c>
      <c r="I33" s="197" t="str">
        <f>IFERROR(H33/H$8,"")</f>
        <v/>
      </c>
      <c r="J33" s="103">
        <f>SUM(J34,J39,J52)</f>
        <v>0</v>
      </c>
      <c r="K33" s="197" t="str">
        <f>IFERROR(J33/J$8,"")</f>
        <v/>
      </c>
      <c r="L33" s="103">
        <f>SUM(L34,L39,L52)</f>
        <v>0</v>
      </c>
      <c r="M33" s="197" t="str">
        <f>IFERROR(L33/L$8,"")</f>
        <v/>
      </c>
      <c r="N33" s="103">
        <f>SUM(N34,N39,N52)</f>
        <v>0</v>
      </c>
      <c r="O33" s="197" t="str">
        <f>IFERROR(N33/N$8,"")</f>
        <v/>
      </c>
      <c r="P33" s="103">
        <f>SUM(P34,P39,P52)</f>
        <v>0</v>
      </c>
      <c r="Q33" s="197" t="str">
        <f>IFERROR(P33/P$8,"")</f>
        <v/>
      </c>
      <c r="R33" s="103">
        <f>SUM(R34,R39,R52)</f>
        <v>0</v>
      </c>
      <c r="S33" s="197" t="str">
        <f>IFERROR(R33/R$8,"")</f>
        <v/>
      </c>
      <c r="T33" s="103">
        <f>SUM(T34,T39,T52)</f>
        <v>0</v>
      </c>
      <c r="U33" s="197" t="str">
        <f>IFERROR(T33/T$8,"")</f>
        <v/>
      </c>
      <c r="V33" s="103">
        <f>SUM(V34,V39,V52)</f>
        <v>0</v>
      </c>
      <c r="W33" s="197" t="str">
        <f>IFERROR(V33/V$8,"")</f>
        <v/>
      </c>
      <c r="X33" s="103">
        <f>SUM(X34,X39,X52)</f>
        <v>0</v>
      </c>
      <c r="Y33" s="197" t="str">
        <f>IFERROR(X33/X$8,"")</f>
        <v/>
      </c>
      <c r="Z33" s="103">
        <f>SUM(Z34,Z39,Z52)</f>
        <v>0</v>
      </c>
      <c r="AA33" s="197" t="str">
        <f>IFERROR(Z33/Z$8,"")</f>
        <v/>
      </c>
    </row>
    <row r="34" spans="2:27" x14ac:dyDescent="0.2">
      <c r="B34" s="104" t="s">
        <v>446</v>
      </c>
      <c r="C34" s="104" t="s">
        <v>124</v>
      </c>
      <c r="D34" s="105">
        <f>SUM(D35:D37)</f>
        <v>0</v>
      </c>
      <c r="E34" s="198" t="str">
        <f>IFERROR(D34/D$8,"")</f>
        <v/>
      </c>
      <c r="F34" s="105">
        <f>SUM(F35:F37)</f>
        <v>0</v>
      </c>
      <c r="G34" s="198" t="str">
        <f>IFERROR(F34/F$8,"")</f>
        <v/>
      </c>
      <c r="H34" s="105">
        <f>SUM(H35:H37)</f>
        <v>0</v>
      </c>
      <c r="I34" s="198" t="str">
        <f>IFERROR(H34/H$8,"")</f>
        <v/>
      </c>
      <c r="J34" s="105">
        <f>SUM(J35:J37)</f>
        <v>0</v>
      </c>
      <c r="K34" s="198" t="str">
        <f>IFERROR(J34/J$8,"")</f>
        <v/>
      </c>
      <c r="L34" s="105">
        <f>SUM(L35:L37)</f>
        <v>0</v>
      </c>
      <c r="M34" s="198" t="str">
        <f>IFERROR(L34/L$8,"")</f>
        <v/>
      </c>
      <c r="N34" s="105">
        <f>SUM(N35:N37)</f>
        <v>0</v>
      </c>
      <c r="O34" s="198" t="str">
        <f>IFERROR(N34/N$8,"")</f>
        <v/>
      </c>
      <c r="P34" s="105">
        <f>SUM(P35:P37)</f>
        <v>0</v>
      </c>
      <c r="Q34" s="198" t="str">
        <f>IFERROR(P34/P$8,"")</f>
        <v/>
      </c>
      <c r="R34" s="105">
        <f>SUM(R35:R37)</f>
        <v>0</v>
      </c>
      <c r="S34" s="198" t="str">
        <f>IFERROR(R34/R$8,"")</f>
        <v/>
      </c>
      <c r="T34" s="105">
        <f>SUM(T35:T37)</f>
        <v>0</v>
      </c>
      <c r="U34" s="198" t="str">
        <f>IFERROR(T34/T$8,"")</f>
        <v/>
      </c>
      <c r="V34" s="105">
        <f>SUM(V35:V37)</f>
        <v>0</v>
      </c>
      <c r="W34" s="198" t="str">
        <f>IFERROR(V34/V$8,"")</f>
        <v/>
      </c>
      <c r="X34" s="105">
        <f>SUM(X35:X37)</f>
        <v>0</v>
      </c>
      <c r="Y34" s="198" t="str">
        <f>IFERROR(X34/X$8,"")</f>
        <v/>
      </c>
      <c r="Z34" s="105">
        <f>SUM(Z35:Z37)</f>
        <v>0</v>
      </c>
      <c r="AA34" s="198" t="str">
        <f>IFERROR(Z34/Z$8,"")</f>
        <v/>
      </c>
    </row>
    <row r="35" spans="2:27" outlineLevel="1" x14ac:dyDescent="0.2">
      <c r="C35" t="s">
        <v>467</v>
      </c>
      <c r="D35" s="94">
        <f>SUMIFS('Base DRE'!$E:$E,'Base DRE'!$I:$I,D$7,'Base DRE'!$L:$L,$C35,'Base DRE'!$K:$K,$H$2)</f>
        <v>0</v>
      </c>
      <c r="F35" s="94">
        <f>SUMIFS('Base DRE'!$E:$E,'Base DRE'!$I:$I,F$7,'Base DRE'!$L:$L,$C35,'Base DRE'!$K:$K,$H$2)</f>
        <v>0</v>
      </c>
      <c r="H35" s="94">
        <f>SUMIFS('Base DRE'!$E:$E,'Base DRE'!$I:$I,H$7,'Base DRE'!$L:$L,$C35,'Base DRE'!$K:$K,$H$2)</f>
        <v>0</v>
      </c>
      <c r="J35" s="94">
        <f>SUMIFS('Base DRE'!$E:$E,'Base DRE'!$I:$I,J$7,'Base DRE'!$L:$L,$C35,'Base DRE'!$K:$K,$H$2)</f>
        <v>0</v>
      </c>
      <c r="L35" s="94">
        <f>SUMIFS('Base DRE'!$E:$E,'Base DRE'!$I:$I,L$7,'Base DRE'!$L:$L,$C35,'Base DRE'!$K:$K,$H$2)</f>
        <v>0</v>
      </c>
      <c r="N35" s="94">
        <f>SUMIFS('Base DRE'!$E:$E,'Base DRE'!$I:$I,N$7,'Base DRE'!$L:$L,$C35,'Base DRE'!$K:$K,$H$2)</f>
        <v>0</v>
      </c>
      <c r="P35" s="94">
        <f>SUMIFS('Base DRE'!$E:$E,'Base DRE'!$I:$I,P$7,'Base DRE'!$L:$L,$C35,'Base DRE'!$K:$K,$H$2)</f>
        <v>0</v>
      </c>
      <c r="R35" s="94">
        <f>SUMIFS('Base DRE'!$E:$E,'Base DRE'!$I:$I,R$7,'Base DRE'!$L:$L,$C35,'Base DRE'!$K:$K,$H$2)</f>
        <v>0</v>
      </c>
      <c r="T35" s="94">
        <f>SUMIFS('Base DRE'!$E:$E,'Base DRE'!$I:$I,T$7,'Base DRE'!$L:$L,$C35,'Base DRE'!$K:$K,$H$2)</f>
        <v>0</v>
      </c>
      <c r="V35" s="94">
        <f>SUMIFS('Base DRE'!$E:$E,'Base DRE'!$I:$I,V$7,'Base DRE'!$L:$L,$C35,'Base DRE'!$K:$K,$H$2)</f>
        <v>0</v>
      </c>
      <c r="X35" s="94">
        <f>SUMIFS('Base DRE'!$E:$E,'Base DRE'!$I:$I,X$7,'Base DRE'!$L:$L,$C35,'Base DRE'!$K:$K,$H$2)</f>
        <v>0</v>
      </c>
      <c r="Z35" s="94">
        <f>SUMIFS('Base DRE'!$E:$E,'Base DRE'!$I:$I,Z$7,'Base DRE'!$L:$L,$C35,'Base DRE'!$K:$K,$H$2)</f>
        <v>0</v>
      </c>
    </row>
    <row r="36" spans="2:27" outlineLevel="1" x14ac:dyDescent="0.2">
      <c r="C36" t="s">
        <v>471</v>
      </c>
      <c r="D36" s="94">
        <f>SUMIFS('Base DRE'!$E:$E,'Base DRE'!$I:$I,D$7,'Base DRE'!$L:$L,$C36,'Base DRE'!$K:$K,$H$2)</f>
        <v>0</v>
      </c>
      <c r="F36" s="94">
        <f>SUMIFS('Base DRE'!$E:$E,'Base DRE'!$I:$I,F$7,'Base DRE'!$L:$L,$C36,'Base DRE'!$K:$K,$H$2)</f>
        <v>0</v>
      </c>
      <c r="H36" s="94">
        <f>SUMIFS('Base DRE'!$E:$E,'Base DRE'!$I:$I,H$7,'Base DRE'!$L:$L,$C36,'Base DRE'!$K:$K,$H$2)</f>
        <v>0</v>
      </c>
      <c r="J36" s="94">
        <f>SUMIFS('Base DRE'!$E:$E,'Base DRE'!$I:$I,J$7,'Base DRE'!$L:$L,$C36,'Base DRE'!$K:$K,$H$2)</f>
        <v>0</v>
      </c>
      <c r="L36" s="94">
        <f>SUMIFS('Base DRE'!$E:$E,'Base DRE'!$I:$I,L$7,'Base DRE'!$L:$L,$C36,'Base DRE'!$K:$K,$H$2)</f>
        <v>0</v>
      </c>
      <c r="N36" s="94">
        <f>SUMIFS('Base DRE'!$E:$E,'Base DRE'!$I:$I,N$7,'Base DRE'!$L:$L,$C36,'Base DRE'!$K:$K,$H$2)</f>
        <v>0</v>
      </c>
      <c r="P36" s="94">
        <f>SUMIFS('Base DRE'!$E:$E,'Base DRE'!$I:$I,P$7,'Base DRE'!$L:$L,$C36,'Base DRE'!$K:$K,$H$2)</f>
        <v>0</v>
      </c>
      <c r="R36" s="94">
        <f>SUMIFS('Base DRE'!$E:$E,'Base DRE'!$I:$I,R$7,'Base DRE'!$L:$L,$C36,'Base DRE'!$K:$K,$H$2)</f>
        <v>0</v>
      </c>
      <c r="T36" s="94">
        <f>SUMIFS('Base DRE'!$E:$E,'Base DRE'!$I:$I,T$7,'Base DRE'!$L:$L,$C36,'Base DRE'!$K:$K,$H$2)</f>
        <v>0</v>
      </c>
      <c r="V36" s="94">
        <f>SUMIFS('Base DRE'!$E:$E,'Base DRE'!$I:$I,V$7,'Base DRE'!$L:$L,$C36,'Base DRE'!$K:$K,$H$2)</f>
        <v>0</v>
      </c>
      <c r="X36" s="94">
        <f>SUMIFS('Base DRE'!$E:$E,'Base DRE'!$I:$I,X$7,'Base DRE'!$L:$L,$C36,'Base DRE'!$K:$K,$H$2)</f>
        <v>0</v>
      </c>
      <c r="Z36" s="94">
        <f>SUMIFS('Base DRE'!$E:$E,'Base DRE'!$I:$I,Z$7,'Base DRE'!$L:$L,$C36,'Base DRE'!$K:$K,$H$2)</f>
        <v>0</v>
      </c>
    </row>
    <row r="37" spans="2:27" outlineLevel="1" x14ac:dyDescent="0.2">
      <c r="C37" t="s">
        <v>489</v>
      </c>
      <c r="D37" s="94">
        <f>SUMIFS('Base DRE'!$E:$E,'Base DRE'!$I:$I,D$7,'Base DRE'!$L:$L,$C37,'Base DRE'!$K:$K,$H$2)</f>
        <v>0</v>
      </c>
      <c r="F37" s="94">
        <f>SUMIFS('Base DRE'!$E:$E,'Base DRE'!$I:$I,F$7,'Base DRE'!$L:$L,$C37,'Base DRE'!$K:$K,$H$2)</f>
        <v>0</v>
      </c>
      <c r="H37" s="94">
        <f>SUMIFS('Base DRE'!$E:$E,'Base DRE'!$I:$I,H$7,'Base DRE'!$L:$L,$C37,'Base DRE'!$K:$K,$H$2)</f>
        <v>0</v>
      </c>
      <c r="J37" s="94">
        <f>SUMIFS('Base DRE'!$E:$E,'Base DRE'!$I:$I,J$7,'Base DRE'!$L:$L,$C37,'Base DRE'!$K:$K,$H$2)</f>
        <v>0</v>
      </c>
      <c r="L37" s="94">
        <f>SUMIFS('Base DRE'!$E:$E,'Base DRE'!$I:$I,L$7,'Base DRE'!$L:$L,$C37,'Base DRE'!$K:$K,$H$2)</f>
        <v>0</v>
      </c>
      <c r="N37" s="94">
        <f>SUMIFS('Base DRE'!$E:$E,'Base DRE'!$I:$I,N$7,'Base DRE'!$L:$L,$C37,'Base DRE'!$K:$K,$H$2)</f>
        <v>0</v>
      </c>
      <c r="P37" s="94">
        <f>SUMIFS('Base DRE'!$E:$E,'Base DRE'!$I:$I,P$7,'Base DRE'!$L:$L,$C37,'Base DRE'!$K:$K,$H$2)</f>
        <v>0</v>
      </c>
      <c r="R37" s="94">
        <f>SUMIFS('Base DRE'!$E:$E,'Base DRE'!$I:$I,R$7,'Base DRE'!$L:$L,$C37,'Base DRE'!$K:$K,$H$2)</f>
        <v>0</v>
      </c>
      <c r="T37" s="94">
        <f>SUMIFS('Base DRE'!$E:$E,'Base DRE'!$I:$I,T$7,'Base DRE'!$L:$L,$C37,'Base DRE'!$K:$K,$H$2)</f>
        <v>0</v>
      </c>
      <c r="V37" s="94">
        <f>SUMIFS('Base DRE'!$E:$E,'Base DRE'!$I:$I,V$7,'Base DRE'!$L:$L,$C37,'Base DRE'!$K:$K,$H$2)</f>
        <v>0</v>
      </c>
      <c r="X37" s="94">
        <f>SUMIFS('Base DRE'!$E:$E,'Base DRE'!$I:$I,X$7,'Base DRE'!$L:$L,$C37,'Base DRE'!$K:$K,$H$2)</f>
        <v>0</v>
      </c>
      <c r="Z37" s="94">
        <f>SUMIFS('Base DRE'!$E:$E,'Base DRE'!$I:$I,Z$7,'Base DRE'!$L:$L,$C37,'Base DRE'!$K:$K,$H$2)</f>
        <v>0</v>
      </c>
    </row>
    <row r="38" spans="2:27" x14ac:dyDescent="0.2">
      <c r="B38" s="162"/>
    </row>
    <row r="39" spans="2:27" x14ac:dyDescent="0.2">
      <c r="B39" s="104" t="s">
        <v>447</v>
      </c>
      <c r="C39" s="104" t="s">
        <v>125</v>
      </c>
      <c r="D39" s="105">
        <f>SUM(D40:D51)</f>
        <v>0</v>
      </c>
      <c r="E39" s="198" t="str">
        <f>IFERROR(D39/D$8,"")</f>
        <v/>
      </c>
      <c r="F39" s="105">
        <f>SUM(F40:F54)</f>
        <v>0</v>
      </c>
      <c r="G39" s="198" t="str">
        <f>IFERROR(F39/F$8,"")</f>
        <v/>
      </c>
      <c r="H39" s="105">
        <f>SUM(H40:H54)</f>
        <v>0</v>
      </c>
      <c r="I39" s="198" t="str">
        <f>IFERROR(H39/H$8,"")</f>
        <v/>
      </c>
      <c r="J39" s="105">
        <f>SUM(J40:J54)</f>
        <v>0</v>
      </c>
      <c r="K39" s="198" t="str">
        <f>IFERROR(J39/J$8,"")</f>
        <v/>
      </c>
      <c r="L39" s="105">
        <f>SUM(L40:L54)</f>
        <v>0</v>
      </c>
      <c r="M39" s="198" t="str">
        <f>IFERROR(L39/L$8,"")</f>
        <v/>
      </c>
      <c r="N39" s="105">
        <f>SUM(N40:N54)</f>
        <v>0</v>
      </c>
      <c r="O39" s="198" t="str">
        <f>IFERROR(N39/N$8,"")</f>
        <v/>
      </c>
      <c r="P39" s="105">
        <f>SUM(P40:P54)</f>
        <v>0</v>
      </c>
      <c r="Q39" s="198" t="str">
        <f>IFERROR(P39/P$8,"")</f>
        <v/>
      </c>
      <c r="R39" s="105">
        <f>SUM(R40:R54)</f>
        <v>0</v>
      </c>
      <c r="S39" s="198" t="str">
        <f>IFERROR(R39/R$8,"")</f>
        <v/>
      </c>
      <c r="T39" s="105">
        <f>SUM(T40:T54)</f>
        <v>0</v>
      </c>
      <c r="U39" s="198" t="str">
        <f>IFERROR(T39/T$8,"")</f>
        <v/>
      </c>
      <c r="V39" s="105">
        <f>SUM(V40:V54)</f>
        <v>0</v>
      </c>
      <c r="W39" s="198" t="str">
        <f>IFERROR(V39/V$8,"")</f>
        <v/>
      </c>
      <c r="X39" s="105">
        <f>SUM(X40:X54)</f>
        <v>0</v>
      </c>
      <c r="Y39" s="198" t="str">
        <f>IFERROR(X39/X$8,"")</f>
        <v/>
      </c>
      <c r="Z39" s="105">
        <f>SUM(Z40:Z54)</f>
        <v>0</v>
      </c>
      <c r="AA39" s="198" t="str">
        <f>IFERROR(Z39/Z$8,"")</f>
        <v/>
      </c>
    </row>
    <row r="40" spans="2:27" outlineLevel="1" x14ac:dyDescent="0.2">
      <c r="B40" s="162" t="s">
        <v>260</v>
      </c>
      <c r="C40" t="s">
        <v>422</v>
      </c>
      <c r="D40" s="94">
        <f>SUMIFS('Base DRE'!$E:$E,'Base DRE'!$I:$I,D$7,'Base DRE'!$L:$L,$C40,'Base DRE'!$K:$K,$H$2)</f>
        <v>0</v>
      </c>
      <c r="F40" s="94">
        <f>SUMIFS('Base DRE'!$E:$E,'Base DRE'!$I:$I,F$7,'Base DRE'!$L:$L,$C40,'Base DRE'!$K:$K,$H$2)</f>
        <v>0</v>
      </c>
      <c r="H40" s="94">
        <f>SUMIFS('Base DRE'!$E:$E,'Base DRE'!$I:$I,H$7,'Base DRE'!$L:$L,$C40,'Base DRE'!$K:$K,$H$2)</f>
        <v>0</v>
      </c>
      <c r="J40" s="94">
        <f>SUMIFS('Base DRE'!$E:$E,'Base DRE'!$I:$I,J$7,'Base DRE'!$L:$L,$C40,'Base DRE'!$K:$K,$H$2)</f>
        <v>0</v>
      </c>
      <c r="L40" s="94">
        <f>SUMIFS('Base DRE'!$E:$E,'Base DRE'!$I:$I,L$7,'Base DRE'!$L:$L,$C40,'Base DRE'!$K:$K,$H$2)</f>
        <v>0</v>
      </c>
      <c r="N40" s="94">
        <f>SUMIFS('Base DRE'!$E:$E,'Base DRE'!$I:$I,N$7,'Base DRE'!$L:$L,$C40,'Base DRE'!$K:$K,$H$2)</f>
        <v>0</v>
      </c>
      <c r="P40" s="94">
        <f>SUMIFS('Base DRE'!$E:$E,'Base DRE'!$I:$I,P$7,'Base DRE'!$L:$L,$C40,'Base DRE'!$K:$K,$H$2)</f>
        <v>0</v>
      </c>
      <c r="R40" s="94">
        <f>SUMIFS('Base DRE'!$E:$E,'Base DRE'!$I:$I,R$7,'Base DRE'!$L:$L,$C40,'Base DRE'!$K:$K,$H$2)</f>
        <v>0</v>
      </c>
      <c r="T40" s="94">
        <f>SUMIFS('Base DRE'!$E:$E,'Base DRE'!$I:$I,T$7,'Base DRE'!$L:$L,$C40,'Base DRE'!$K:$K,$H$2)</f>
        <v>0</v>
      </c>
      <c r="V40" s="94">
        <f>SUMIFS('Base DRE'!$E:$E,'Base DRE'!$I:$I,V$7,'Base DRE'!$L:$L,$C40,'Base DRE'!$K:$K,$H$2)</f>
        <v>0</v>
      </c>
      <c r="X40" s="94">
        <f>SUMIFS('Base DRE'!$E:$E,'Base DRE'!$I:$I,X$7,'Base DRE'!$L:$L,$C40,'Base DRE'!$K:$K,$H$2)</f>
        <v>0</v>
      </c>
      <c r="Z40" s="94">
        <f>SUMIFS('Base DRE'!$E:$E,'Base DRE'!$I:$I,Z$7,'Base DRE'!$L:$L,$C40,'Base DRE'!$K:$K,$H$2)</f>
        <v>0</v>
      </c>
    </row>
    <row r="41" spans="2:27" outlineLevel="1" x14ac:dyDescent="0.2">
      <c r="B41" s="162"/>
      <c r="C41" t="s">
        <v>469</v>
      </c>
      <c r="D41" s="94">
        <f>SUMIFS('Base DRE'!$E:$E,'Base DRE'!$I:$I,D$7,'Base DRE'!$L:$L,$C41,'Base DRE'!$K:$K,$H$2)</f>
        <v>0</v>
      </c>
      <c r="F41" s="94">
        <f>SUMIFS('Base DRE'!$E:$E,'Base DRE'!$I:$I,F$7,'Base DRE'!$L:$L,$C41,'Base DRE'!$K:$K,$H$2)</f>
        <v>0</v>
      </c>
      <c r="H41" s="94">
        <f>SUMIFS('Base DRE'!$E:$E,'Base DRE'!$I:$I,H$7,'Base DRE'!$L:$L,$C41,'Base DRE'!$K:$K,$H$2)</f>
        <v>0</v>
      </c>
      <c r="J41" s="94">
        <f>SUMIFS('Base DRE'!$E:$E,'Base DRE'!$I:$I,J$7,'Base DRE'!$L:$L,$C41,'Base DRE'!$K:$K,$H$2)</f>
        <v>0</v>
      </c>
      <c r="L41" s="94">
        <f>SUMIFS('Base DRE'!$E:$E,'Base DRE'!$I:$I,L$7,'Base DRE'!$L:$L,$C41,'Base DRE'!$K:$K,$H$2)</f>
        <v>0</v>
      </c>
      <c r="N41" s="94">
        <f>SUMIFS('Base DRE'!$E:$E,'Base DRE'!$I:$I,N$7,'Base DRE'!$L:$L,$C41,'Base DRE'!$K:$K,$H$2)</f>
        <v>0</v>
      </c>
      <c r="P41" s="94">
        <f>SUMIFS('Base DRE'!$E:$E,'Base DRE'!$I:$I,P$7,'Base DRE'!$L:$L,$C41,'Base DRE'!$K:$K,$H$2)</f>
        <v>0</v>
      </c>
      <c r="R41" s="94">
        <f>SUMIFS('Base DRE'!$E:$E,'Base DRE'!$I:$I,R$7,'Base DRE'!$L:$L,$C41,'Base DRE'!$K:$K,$H$2)</f>
        <v>0</v>
      </c>
      <c r="T41" s="94">
        <f>SUMIFS('Base DRE'!$E:$E,'Base DRE'!$I:$I,T$7,'Base DRE'!$L:$L,$C41,'Base DRE'!$K:$K,$H$2)</f>
        <v>0</v>
      </c>
      <c r="V41" s="94">
        <f>SUMIFS('Base DRE'!$E:$E,'Base DRE'!$I:$I,V$7,'Base DRE'!$L:$L,$C41,'Base DRE'!$K:$K,$H$2)</f>
        <v>0</v>
      </c>
      <c r="X41" s="94">
        <f>SUMIFS('Base DRE'!$E:$E,'Base DRE'!$I:$I,X$7,'Base DRE'!$L:$L,$C41,'Base DRE'!$K:$K,$H$2)</f>
        <v>0</v>
      </c>
      <c r="Z41" s="94">
        <f>SUMIFS('Base DRE'!$E:$E,'Base DRE'!$I:$I,Z$7,'Base DRE'!$L:$L,$C41,'Base DRE'!$K:$K,$H$2)</f>
        <v>0</v>
      </c>
    </row>
    <row r="42" spans="2:27" outlineLevel="1" x14ac:dyDescent="0.2">
      <c r="B42" s="162"/>
      <c r="C42" t="s">
        <v>470</v>
      </c>
      <c r="D42" s="94">
        <f>SUMIFS('Base DRE'!$E:$E,'Base DRE'!$I:$I,D$7,'Base DRE'!$L:$L,$C42,'Base DRE'!$K:$K,$H$2)</f>
        <v>0</v>
      </c>
      <c r="F42" s="94">
        <f>SUMIFS('Base DRE'!$E:$E,'Base DRE'!$I:$I,F$7,'Base DRE'!$L:$L,$C42,'Base DRE'!$K:$K,$H$2)</f>
        <v>0</v>
      </c>
      <c r="H42" s="94">
        <f>SUMIFS('Base DRE'!$E:$E,'Base DRE'!$I:$I,H$7,'Base DRE'!$L:$L,$C42,'Base DRE'!$K:$K,$H$2)</f>
        <v>0</v>
      </c>
      <c r="J42" s="94">
        <f>SUMIFS('Base DRE'!$E:$E,'Base DRE'!$I:$I,J$7,'Base DRE'!$L:$L,$C42,'Base DRE'!$K:$K,$H$2)</f>
        <v>0</v>
      </c>
      <c r="L42" s="94">
        <f>SUMIFS('Base DRE'!$E:$E,'Base DRE'!$I:$I,L$7,'Base DRE'!$L:$L,$C42,'Base DRE'!$K:$K,$H$2)</f>
        <v>0</v>
      </c>
      <c r="N42" s="94">
        <f>SUMIFS('Base DRE'!$E:$E,'Base DRE'!$I:$I,N$7,'Base DRE'!$L:$L,$C42,'Base DRE'!$K:$K,$H$2)</f>
        <v>0</v>
      </c>
      <c r="P42" s="94">
        <f>SUMIFS('Base DRE'!$E:$E,'Base DRE'!$I:$I,P$7,'Base DRE'!$L:$L,$C42,'Base DRE'!$K:$K,$H$2)</f>
        <v>0</v>
      </c>
      <c r="R42" s="94">
        <f>SUMIFS('Base DRE'!$E:$E,'Base DRE'!$I:$I,R$7,'Base DRE'!$L:$L,$C42,'Base DRE'!$K:$K,$H$2)</f>
        <v>0</v>
      </c>
      <c r="T42" s="94">
        <f>SUMIFS('Base DRE'!$E:$E,'Base DRE'!$I:$I,T$7,'Base DRE'!$L:$L,$C42,'Base DRE'!$K:$K,$H$2)</f>
        <v>0</v>
      </c>
      <c r="V42" s="94">
        <f>SUMIFS('Base DRE'!$E:$E,'Base DRE'!$I:$I,V$7,'Base DRE'!$L:$L,$C42,'Base DRE'!$K:$K,$H$2)</f>
        <v>0</v>
      </c>
      <c r="X42" s="94">
        <f>SUMIFS('Base DRE'!$E:$E,'Base DRE'!$I:$I,X$7,'Base DRE'!$L:$L,$C42,'Base DRE'!$K:$K,$H$2)</f>
        <v>0</v>
      </c>
      <c r="Z42" s="94">
        <f>SUMIFS('Base DRE'!$E:$E,'Base DRE'!$I:$I,Z$7,'Base DRE'!$L:$L,$C42,'Base DRE'!$K:$K,$H$2)</f>
        <v>0</v>
      </c>
    </row>
    <row r="43" spans="2:27" outlineLevel="1" x14ac:dyDescent="0.2">
      <c r="B43" s="162"/>
      <c r="C43" t="s">
        <v>695</v>
      </c>
      <c r="D43" s="94">
        <f>SUMIFS('Base DRE'!$E:$E,'Base DRE'!$I:$I,D$7,'Base DRE'!$L:$L,$C43,'Base DRE'!$K:$K,$H$2)</f>
        <v>0</v>
      </c>
      <c r="F43" s="94">
        <f>SUMIFS('Base DRE'!$E:$E,'Base DRE'!$I:$I,F$7,'Base DRE'!$L:$L,$C43,'Base DRE'!$K:$K,$H$2)</f>
        <v>0</v>
      </c>
      <c r="H43" s="94">
        <f>SUMIFS('Base DRE'!$E:$E,'Base DRE'!$I:$I,H$7,'Base DRE'!$L:$L,$C43,'Base DRE'!$K:$K,$H$2)</f>
        <v>0</v>
      </c>
      <c r="J43" s="94">
        <f>SUMIFS('Base DRE'!$E:$E,'Base DRE'!$I:$I,J$7,'Base DRE'!$L:$L,$C43,'Base DRE'!$K:$K,$H$2)</f>
        <v>0</v>
      </c>
      <c r="L43" s="94">
        <f>SUMIFS('Base DRE'!$E:$E,'Base DRE'!$I:$I,L$7,'Base DRE'!$L:$L,$C43,'Base DRE'!$K:$K,$H$2)</f>
        <v>0</v>
      </c>
      <c r="N43" s="94">
        <f>SUMIFS('Base DRE'!$E:$E,'Base DRE'!$I:$I,N$7,'Base DRE'!$L:$L,$C43,'Base DRE'!$K:$K,$H$2)</f>
        <v>0</v>
      </c>
      <c r="P43" s="94">
        <f>SUMIFS('Base DRE'!$E:$E,'Base DRE'!$I:$I,P$7,'Base DRE'!$L:$L,$C43,'Base DRE'!$K:$K,$H$2)</f>
        <v>0</v>
      </c>
      <c r="R43" s="94">
        <f>SUMIFS('Base DRE'!$E:$E,'Base DRE'!$I:$I,R$7,'Base DRE'!$L:$L,$C43,'Base DRE'!$K:$K,$H$2)</f>
        <v>0</v>
      </c>
      <c r="T43" s="94">
        <f>SUMIFS('Base DRE'!$E:$E,'Base DRE'!$I:$I,T$7,'Base DRE'!$L:$L,$C43,'Base DRE'!$K:$K,$H$2)</f>
        <v>0</v>
      </c>
      <c r="V43" s="94">
        <f>SUMIFS('Base DRE'!$E:$E,'Base DRE'!$I:$I,V$7,'Base DRE'!$L:$L,$C43,'Base DRE'!$K:$K,$H$2)</f>
        <v>0</v>
      </c>
      <c r="X43" s="94">
        <f>SUMIFS('Base DRE'!$E:$E,'Base DRE'!$I:$I,X$7,'Base DRE'!$L:$L,$C43,'Base DRE'!$K:$K,$H$2)</f>
        <v>0</v>
      </c>
      <c r="Z43" s="94">
        <f>SUMIFS('Base DRE'!$E:$E,'Base DRE'!$I:$I,Z$7,'Base DRE'!$L:$L,$C43,'Base DRE'!$K:$K,$H$2)</f>
        <v>0</v>
      </c>
    </row>
    <row r="44" spans="2:27" outlineLevel="1" x14ac:dyDescent="0.2">
      <c r="B44" s="162"/>
      <c r="C44" t="s">
        <v>473</v>
      </c>
      <c r="D44" s="94">
        <f>SUMIFS('Base DRE'!$E:$E,'Base DRE'!$I:$I,D$7,'Base DRE'!$L:$L,$C44,'Base DRE'!$K:$K,$H$2)</f>
        <v>0</v>
      </c>
      <c r="F44" s="94">
        <f>SUMIFS('Base DRE'!$E:$E,'Base DRE'!$I:$I,F$7,'Base DRE'!$L:$L,$C44,'Base DRE'!$K:$K,$H$2)</f>
        <v>0</v>
      </c>
      <c r="H44" s="94">
        <f>SUMIFS('Base DRE'!$E:$E,'Base DRE'!$I:$I,H$7,'Base DRE'!$L:$L,$C44,'Base DRE'!$K:$K,$H$2)</f>
        <v>0</v>
      </c>
      <c r="J44" s="94">
        <f>SUMIFS('Base DRE'!$E:$E,'Base DRE'!$I:$I,J$7,'Base DRE'!$L:$L,$C44,'Base DRE'!$K:$K,$H$2)</f>
        <v>0</v>
      </c>
      <c r="L44" s="94">
        <f>SUMIFS('Base DRE'!$E:$E,'Base DRE'!$I:$I,L$7,'Base DRE'!$L:$L,$C44,'Base DRE'!$K:$K,$H$2)</f>
        <v>0</v>
      </c>
      <c r="N44" s="94">
        <f>SUMIFS('Base DRE'!$E:$E,'Base DRE'!$I:$I,N$7,'Base DRE'!$L:$L,$C44,'Base DRE'!$K:$K,$H$2)</f>
        <v>0</v>
      </c>
      <c r="P44" s="94">
        <f>SUMIFS('Base DRE'!$E:$E,'Base DRE'!$I:$I,P$7,'Base DRE'!$L:$L,$C44,'Base DRE'!$K:$K,$H$2)</f>
        <v>0</v>
      </c>
      <c r="R44" s="94">
        <f>SUMIFS('Base DRE'!$E:$E,'Base DRE'!$I:$I,R$7,'Base DRE'!$L:$L,$C44,'Base DRE'!$K:$K,$H$2)</f>
        <v>0</v>
      </c>
      <c r="T44" s="94">
        <f>SUMIFS('Base DRE'!$E:$E,'Base DRE'!$I:$I,T$7,'Base DRE'!$L:$L,$C44,'Base DRE'!$K:$K,$H$2)</f>
        <v>0</v>
      </c>
      <c r="V44" s="94">
        <f>SUMIFS('Base DRE'!$E:$E,'Base DRE'!$I:$I,V$7,'Base DRE'!$L:$L,$C44,'Base DRE'!$K:$K,$H$2)</f>
        <v>0</v>
      </c>
      <c r="X44" s="94">
        <f>SUMIFS('Base DRE'!$E:$E,'Base DRE'!$I:$I,X$7,'Base DRE'!$L:$L,$C44,'Base DRE'!$K:$K,$H$2)</f>
        <v>0</v>
      </c>
      <c r="Z44" s="94">
        <f>SUMIFS('Base DRE'!$E:$E,'Base DRE'!$I:$I,Z$7,'Base DRE'!$L:$L,$C44,'Base DRE'!$K:$K,$H$2)</f>
        <v>0</v>
      </c>
    </row>
    <row r="45" spans="2:27" outlineLevel="1" x14ac:dyDescent="0.2">
      <c r="B45" s="162"/>
      <c r="C45" t="s">
        <v>474</v>
      </c>
      <c r="D45" s="94">
        <f>SUMIFS('Base DRE'!$E:$E,'Base DRE'!$I:$I,D$7,'Base DRE'!$L:$L,$C45,'Base DRE'!$K:$K,$H$2)</f>
        <v>0</v>
      </c>
      <c r="F45" s="94">
        <f>SUMIFS('Base DRE'!$E:$E,'Base DRE'!$I:$I,F$7,'Base DRE'!$L:$L,$C45,'Base DRE'!$K:$K,$H$2)</f>
        <v>0</v>
      </c>
      <c r="H45" s="94">
        <f>SUMIFS('Base DRE'!$E:$E,'Base DRE'!$I:$I,H$7,'Base DRE'!$L:$L,$C45,'Base DRE'!$K:$K,$H$2)</f>
        <v>0</v>
      </c>
      <c r="J45" s="94">
        <f>SUMIFS('Base DRE'!$E:$E,'Base DRE'!$I:$I,J$7,'Base DRE'!$L:$L,$C45,'Base DRE'!$K:$K,$H$2)</f>
        <v>0</v>
      </c>
      <c r="L45" s="94">
        <f>SUMIFS('Base DRE'!$E:$E,'Base DRE'!$I:$I,L$7,'Base DRE'!$L:$L,$C45,'Base DRE'!$K:$K,$H$2)</f>
        <v>0</v>
      </c>
      <c r="N45" s="94">
        <f>SUMIFS('Base DRE'!$E:$E,'Base DRE'!$I:$I,N$7,'Base DRE'!$L:$L,$C45,'Base DRE'!$K:$K,$H$2)</f>
        <v>0</v>
      </c>
      <c r="P45" s="94">
        <f>SUMIFS('Base DRE'!$E:$E,'Base DRE'!$I:$I,P$7,'Base DRE'!$L:$L,$C45,'Base DRE'!$K:$K,$H$2)</f>
        <v>0</v>
      </c>
      <c r="R45" s="94">
        <f>SUMIFS('Base DRE'!$E:$E,'Base DRE'!$I:$I,R$7,'Base DRE'!$L:$L,$C45,'Base DRE'!$K:$K,$H$2)</f>
        <v>0</v>
      </c>
      <c r="T45" s="94">
        <f>SUMIFS('Base DRE'!$E:$E,'Base DRE'!$I:$I,T$7,'Base DRE'!$L:$L,$C45,'Base DRE'!$K:$K,$H$2)</f>
        <v>0</v>
      </c>
      <c r="V45" s="94">
        <f>SUMIFS('Base DRE'!$E:$E,'Base DRE'!$I:$I,V$7,'Base DRE'!$L:$L,$C45,'Base DRE'!$K:$K,$H$2)</f>
        <v>0</v>
      </c>
      <c r="X45" s="94">
        <f>SUMIFS('Base DRE'!$E:$E,'Base DRE'!$I:$I,X$7,'Base DRE'!$L:$L,$C45,'Base DRE'!$K:$K,$H$2)</f>
        <v>0</v>
      </c>
      <c r="Z45" s="94">
        <f>SUMIFS('Base DRE'!$E:$E,'Base DRE'!$I:$I,Z$7,'Base DRE'!$L:$L,$C45,'Base DRE'!$K:$K,$H$2)</f>
        <v>0</v>
      </c>
    </row>
    <row r="46" spans="2:27" outlineLevel="1" x14ac:dyDescent="0.2">
      <c r="B46" s="162"/>
      <c r="C46" t="s">
        <v>475</v>
      </c>
      <c r="D46" s="94">
        <f>SUMIFS('Base DRE'!$E:$E,'Base DRE'!$I:$I,D$7,'Base DRE'!$L:$L,$C46,'Base DRE'!$K:$K,$H$2)</f>
        <v>0</v>
      </c>
      <c r="F46" s="94">
        <f>SUMIFS('Base DRE'!$E:$E,'Base DRE'!$I:$I,F$7,'Base DRE'!$L:$L,$C46,'Base DRE'!$K:$K,$H$2)</f>
        <v>0</v>
      </c>
      <c r="H46" s="94">
        <f>SUMIFS('Base DRE'!$E:$E,'Base DRE'!$I:$I,H$7,'Base DRE'!$L:$L,$C46,'Base DRE'!$K:$K,$H$2)</f>
        <v>0</v>
      </c>
      <c r="J46" s="94">
        <f>SUMIFS('Base DRE'!$E:$E,'Base DRE'!$I:$I,J$7,'Base DRE'!$L:$L,$C46,'Base DRE'!$K:$K,$H$2)</f>
        <v>0</v>
      </c>
      <c r="L46" s="94">
        <f>SUMIFS('Base DRE'!$E:$E,'Base DRE'!$I:$I,L$7,'Base DRE'!$L:$L,$C46,'Base DRE'!$K:$K,$H$2)</f>
        <v>0</v>
      </c>
      <c r="N46" s="94">
        <f>SUMIFS('Base DRE'!$E:$E,'Base DRE'!$I:$I,N$7,'Base DRE'!$L:$L,$C46,'Base DRE'!$K:$K,$H$2)</f>
        <v>0</v>
      </c>
      <c r="P46" s="94">
        <f>SUMIFS('Base DRE'!$E:$E,'Base DRE'!$I:$I,P$7,'Base DRE'!$L:$L,$C46,'Base DRE'!$K:$K,$H$2)</f>
        <v>0</v>
      </c>
      <c r="R46" s="94">
        <f>SUMIFS('Base DRE'!$E:$E,'Base DRE'!$I:$I,R$7,'Base DRE'!$L:$L,$C46,'Base DRE'!$K:$K,$H$2)</f>
        <v>0</v>
      </c>
      <c r="T46" s="94">
        <f>SUMIFS('Base DRE'!$E:$E,'Base DRE'!$I:$I,T$7,'Base DRE'!$L:$L,$C46,'Base DRE'!$K:$K,$H$2)</f>
        <v>0</v>
      </c>
      <c r="V46" s="94">
        <f>SUMIFS('Base DRE'!$E:$E,'Base DRE'!$I:$I,V$7,'Base DRE'!$L:$L,$C46,'Base DRE'!$K:$K,$H$2)</f>
        <v>0</v>
      </c>
      <c r="X46" s="94">
        <f>SUMIFS('Base DRE'!$E:$E,'Base DRE'!$I:$I,X$7,'Base DRE'!$L:$L,$C46,'Base DRE'!$K:$K,$H$2)</f>
        <v>0</v>
      </c>
      <c r="Z46" s="94">
        <f>SUMIFS('Base DRE'!$E:$E,'Base DRE'!$I:$I,Z$7,'Base DRE'!$L:$L,$C46,'Base DRE'!$K:$K,$H$2)</f>
        <v>0</v>
      </c>
    </row>
    <row r="47" spans="2:27" outlineLevel="1" x14ac:dyDescent="0.2">
      <c r="B47" s="162"/>
      <c r="C47" t="s">
        <v>476</v>
      </c>
      <c r="D47" s="94">
        <f>SUMIFS('Base DRE'!$E:$E,'Base DRE'!$I:$I,D$7,'Base DRE'!$L:$L,$C47,'Base DRE'!$K:$K,$H$2)</f>
        <v>0</v>
      </c>
      <c r="F47" s="94">
        <f>SUMIFS('Base DRE'!$E:$E,'Base DRE'!$I:$I,F$7,'Base DRE'!$L:$L,$C47,'Base DRE'!$K:$K,$H$2)</f>
        <v>0</v>
      </c>
      <c r="H47" s="94">
        <f>SUMIFS('Base DRE'!$E:$E,'Base DRE'!$I:$I,H$7,'Base DRE'!$L:$L,$C47,'Base DRE'!$K:$K,$H$2)</f>
        <v>0</v>
      </c>
      <c r="J47" s="94">
        <f>SUMIFS('Base DRE'!$E:$E,'Base DRE'!$I:$I,J$7,'Base DRE'!$L:$L,$C47,'Base DRE'!$K:$K,$H$2)</f>
        <v>0</v>
      </c>
      <c r="L47" s="94">
        <f>SUMIFS('Base DRE'!$E:$E,'Base DRE'!$I:$I,L$7,'Base DRE'!$L:$L,$C47,'Base DRE'!$K:$K,$H$2)</f>
        <v>0</v>
      </c>
      <c r="N47" s="94">
        <f>SUMIFS('Base DRE'!$E:$E,'Base DRE'!$I:$I,N$7,'Base DRE'!$L:$L,$C47,'Base DRE'!$K:$K,$H$2)</f>
        <v>0</v>
      </c>
      <c r="P47" s="94">
        <f>SUMIFS('Base DRE'!$E:$E,'Base DRE'!$I:$I,P$7,'Base DRE'!$L:$L,$C47,'Base DRE'!$K:$K,$H$2)</f>
        <v>0</v>
      </c>
      <c r="R47" s="94">
        <f>SUMIFS('Base DRE'!$E:$E,'Base DRE'!$I:$I,R$7,'Base DRE'!$L:$L,$C47,'Base DRE'!$K:$K,$H$2)</f>
        <v>0</v>
      </c>
      <c r="T47" s="94">
        <f>SUMIFS('Base DRE'!$E:$E,'Base DRE'!$I:$I,T$7,'Base DRE'!$L:$L,$C47,'Base DRE'!$K:$K,$H$2)</f>
        <v>0</v>
      </c>
      <c r="V47" s="94">
        <f>SUMIFS('Base DRE'!$E:$E,'Base DRE'!$I:$I,V$7,'Base DRE'!$L:$L,$C47,'Base DRE'!$K:$K,$H$2)</f>
        <v>0</v>
      </c>
      <c r="X47" s="94">
        <f>SUMIFS('Base DRE'!$E:$E,'Base DRE'!$I:$I,X$7,'Base DRE'!$L:$L,$C47,'Base DRE'!$K:$K,$H$2)</f>
        <v>0</v>
      </c>
      <c r="Z47" s="94">
        <f>SUMIFS('Base DRE'!$E:$E,'Base DRE'!$I:$I,Z$7,'Base DRE'!$L:$L,$C47,'Base DRE'!$K:$K,$H$2)</f>
        <v>0</v>
      </c>
    </row>
    <row r="48" spans="2:27" outlineLevel="1" x14ac:dyDescent="0.2">
      <c r="B48" s="162"/>
      <c r="C48" t="s">
        <v>478</v>
      </c>
      <c r="D48" s="94">
        <f>SUMIFS('Base DRE'!$E:$E,'Base DRE'!$I:$I,D$7,'Base DRE'!$L:$L,$C48,'Base DRE'!$K:$K,$H$2)</f>
        <v>0</v>
      </c>
      <c r="F48" s="94">
        <f>SUMIFS('Base DRE'!$E:$E,'Base DRE'!$I:$I,F$7,'Base DRE'!$L:$L,$C48,'Base DRE'!$K:$K,$H$2)</f>
        <v>0</v>
      </c>
      <c r="H48" s="94">
        <f>SUMIFS('Base DRE'!$E:$E,'Base DRE'!$I:$I,H$7,'Base DRE'!$L:$L,$C48,'Base DRE'!$K:$K,$H$2)</f>
        <v>0</v>
      </c>
      <c r="J48" s="94">
        <f>SUMIFS('Base DRE'!$E:$E,'Base DRE'!$I:$I,J$7,'Base DRE'!$L:$L,$C48,'Base DRE'!$K:$K,$H$2)</f>
        <v>0</v>
      </c>
      <c r="L48" s="94">
        <f>SUMIFS('Base DRE'!$E:$E,'Base DRE'!$I:$I,L$7,'Base DRE'!$L:$L,$C48,'Base DRE'!$K:$K,$H$2)</f>
        <v>0</v>
      </c>
      <c r="N48" s="94">
        <f>SUMIFS('Base DRE'!$E:$E,'Base DRE'!$I:$I,N$7,'Base DRE'!$L:$L,$C48,'Base DRE'!$K:$K,$H$2)</f>
        <v>0</v>
      </c>
      <c r="P48" s="94">
        <f>SUMIFS('Base DRE'!$E:$E,'Base DRE'!$I:$I,P$7,'Base DRE'!$L:$L,$C48,'Base DRE'!$K:$K,$H$2)</f>
        <v>0</v>
      </c>
      <c r="R48" s="94">
        <f>SUMIFS('Base DRE'!$E:$E,'Base DRE'!$I:$I,R$7,'Base DRE'!$L:$L,$C48,'Base DRE'!$K:$K,$H$2)</f>
        <v>0</v>
      </c>
      <c r="T48" s="94">
        <f>SUMIFS('Base DRE'!$E:$E,'Base DRE'!$I:$I,T$7,'Base DRE'!$L:$L,$C48,'Base DRE'!$K:$K,$H$2)</f>
        <v>0</v>
      </c>
      <c r="V48" s="94">
        <f>SUMIFS('Base DRE'!$E:$E,'Base DRE'!$I:$I,V$7,'Base DRE'!$L:$L,$C48,'Base DRE'!$K:$K,$H$2)</f>
        <v>0</v>
      </c>
      <c r="X48" s="94">
        <f>SUMIFS('Base DRE'!$E:$E,'Base DRE'!$I:$I,X$7,'Base DRE'!$L:$L,$C48,'Base DRE'!$K:$K,$H$2)</f>
        <v>0</v>
      </c>
      <c r="Z48" s="94">
        <f>SUMIFS('Base DRE'!$E:$E,'Base DRE'!$I:$I,Z$7,'Base DRE'!$L:$L,$C48,'Base DRE'!$K:$K,$H$2)</f>
        <v>0</v>
      </c>
    </row>
    <row r="49" spans="2:27" outlineLevel="1" x14ac:dyDescent="0.2">
      <c r="B49" s="162"/>
      <c r="C49" t="s">
        <v>479</v>
      </c>
      <c r="D49" s="94">
        <f>SUMIFS('Base DRE'!$E:$E,'Base DRE'!$I:$I,D$7,'Base DRE'!$L:$L,$C49,'Base DRE'!$K:$K,$H$2)</f>
        <v>0</v>
      </c>
      <c r="F49" s="94">
        <f>SUMIFS('Base DRE'!$E:$E,'Base DRE'!$I:$I,F$7,'Base DRE'!$L:$L,$C49,'Base DRE'!$K:$K,$H$2)</f>
        <v>0</v>
      </c>
      <c r="H49" s="94">
        <f>SUMIFS('Base DRE'!$E:$E,'Base DRE'!$I:$I,H$7,'Base DRE'!$L:$L,$C49,'Base DRE'!$K:$K,$H$2)</f>
        <v>0</v>
      </c>
      <c r="J49" s="94">
        <f>SUMIFS('Base DRE'!$E:$E,'Base DRE'!$I:$I,J$7,'Base DRE'!$L:$L,$C49,'Base DRE'!$K:$K,$H$2)</f>
        <v>0</v>
      </c>
      <c r="L49" s="94">
        <f>SUMIFS('Base DRE'!$E:$E,'Base DRE'!$I:$I,L$7,'Base DRE'!$L:$L,$C49,'Base DRE'!$K:$K,$H$2)</f>
        <v>0</v>
      </c>
      <c r="N49" s="94">
        <f>SUMIFS('Base DRE'!$E:$E,'Base DRE'!$I:$I,N$7,'Base DRE'!$L:$L,$C49,'Base DRE'!$K:$K,$H$2)</f>
        <v>0</v>
      </c>
      <c r="P49" s="94">
        <f>SUMIFS('Base DRE'!$E:$E,'Base DRE'!$I:$I,P$7,'Base DRE'!$L:$L,$C49,'Base DRE'!$K:$K,$H$2)</f>
        <v>0</v>
      </c>
      <c r="R49" s="94">
        <f>SUMIFS('Base DRE'!$E:$E,'Base DRE'!$I:$I,R$7,'Base DRE'!$L:$L,$C49,'Base DRE'!$K:$K,$H$2)</f>
        <v>0</v>
      </c>
      <c r="T49" s="94">
        <f>SUMIFS('Base DRE'!$E:$E,'Base DRE'!$I:$I,T$7,'Base DRE'!$L:$L,$C49,'Base DRE'!$K:$K,$H$2)</f>
        <v>0</v>
      </c>
      <c r="V49" s="94">
        <f>SUMIFS('Base DRE'!$E:$E,'Base DRE'!$I:$I,V$7,'Base DRE'!$L:$L,$C49,'Base DRE'!$K:$K,$H$2)</f>
        <v>0</v>
      </c>
      <c r="X49" s="94">
        <f>SUMIFS('Base DRE'!$E:$E,'Base DRE'!$I:$I,X$7,'Base DRE'!$L:$L,$C49,'Base DRE'!$K:$K,$H$2)</f>
        <v>0</v>
      </c>
      <c r="Z49" s="94">
        <f>SUMIFS('Base DRE'!$E:$E,'Base DRE'!$I:$I,Z$7,'Base DRE'!$L:$L,$C49,'Base DRE'!$K:$K,$H$2)</f>
        <v>0</v>
      </c>
    </row>
    <row r="50" spans="2:27" outlineLevel="1" x14ac:dyDescent="0.2">
      <c r="B50" s="162"/>
      <c r="C50" t="s">
        <v>480</v>
      </c>
      <c r="D50" s="94">
        <f>SUMIFS('Base DRE'!$E:$E,'Base DRE'!$I:$I,D$7,'Base DRE'!$L:$L,$C50,'Base DRE'!$K:$K,$H$2)</f>
        <v>0</v>
      </c>
      <c r="F50" s="94">
        <f>SUMIFS('Base DRE'!$E:$E,'Base DRE'!$I:$I,F$7,'Base DRE'!$L:$L,$C50,'Base DRE'!$K:$K,$H$2)</f>
        <v>0</v>
      </c>
      <c r="H50" s="94">
        <f>SUMIFS('Base DRE'!$E:$E,'Base DRE'!$I:$I,H$7,'Base DRE'!$L:$L,$C50,'Base DRE'!$K:$K,$H$2)</f>
        <v>0</v>
      </c>
      <c r="J50" s="94">
        <f>SUMIFS('Base DRE'!$E:$E,'Base DRE'!$I:$I,J$7,'Base DRE'!$L:$L,$C50,'Base DRE'!$K:$K,$H$2)</f>
        <v>0</v>
      </c>
      <c r="L50" s="94">
        <f>SUMIFS('Base DRE'!$E:$E,'Base DRE'!$I:$I,L$7,'Base DRE'!$L:$L,$C50,'Base DRE'!$K:$K,$H$2)</f>
        <v>0</v>
      </c>
      <c r="N50" s="94">
        <f>SUMIFS('Base DRE'!$E:$E,'Base DRE'!$I:$I,N$7,'Base DRE'!$L:$L,$C50,'Base DRE'!$K:$K,$H$2)</f>
        <v>0</v>
      </c>
      <c r="P50" s="94">
        <f>SUMIFS('Base DRE'!$E:$E,'Base DRE'!$I:$I,P$7,'Base DRE'!$L:$L,$C50,'Base DRE'!$K:$K,$H$2)</f>
        <v>0</v>
      </c>
      <c r="R50" s="94">
        <f>SUMIFS('Base DRE'!$E:$E,'Base DRE'!$I:$I,R$7,'Base DRE'!$L:$L,$C50,'Base DRE'!$K:$K,$H$2)</f>
        <v>0</v>
      </c>
      <c r="T50" s="94">
        <f>SUMIFS('Base DRE'!$E:$E,'Base DRE'!$I:$I,T$7,'Base DRE'!$L:$L,$C50,'Base DRE'!$K:$K,$H$2)</f>
        <v>0</v>
      </c>
      <c r="V50" s="94">
        <f>SUMIFS('Base DRE'!$E:$E,'Base DRE'!$I:$I,V$7,'Base DRE'!$L:$L,$C50,'Base DRE'!$K:$K,$H$2)</f>
        <v>0</v>
      </c>
      <c r="X50" s="94">
        <f>SUMIFS('Base DRE'!$E:$E,'Base DRE'!$I:$I,X$7,'Base DRE'!$L:$L,$C50,'Base DRE'!$K:$K,$H$2)</f>
        <v>0</v>
      </c>
      <c r="Z50" s="94">
        <f>SUMIFS('Base DRE'!$E:$E,'Base DRE'!$I:$I,Z$7,'Base DRE'!$L:$L,$C50,'Base DRE'!$K:$K,$H$2)</f>
        <v>0</v>
      </c>
    </row>
    <row r="51" spans="2:27" x14ac:dyDescent="0.2">
      <c r="B51" s="162" t="s">
        <v>260</v>
      </c>
    </row>
    <row r="52" spans="2:27" x14ac:dyDescent="0.2">
      <c r="B52" s="104" t="s">
        <v>448</v>
      </c>
      <c r="C52" s="104" t="s">
        <v>126</v>
      </c>
      <c r="D52" s="105">
        <f>SUM(D53:D54)</f>
        <v>0</v>
      </c>
      <c r="E52" s="198" t="str">
        <f>IFERROR(D52/D$8,"")</f>
        <v/>
      </c>
      <c r="F52" s="105">
        <f>SUM(F53:F54)</f>
        <v>0</v>
      </c>
      <c r="G52" s="198" t="str">
        <f>IFERROR(F52/F$8,"")</f>
        <v/>
      </c>
      <c r="H52" s="105">
        <f>SUM(H53:H54)</f>
        <v>0</v>
      </c>
      <c r="I52" s="198" t="str">
        <f>IFERROR(H52/H$8,"")</f>
        <v/>
      </c>
      <c r="J52" s="105">
        <f>SUM(J53:J54)</f>
        <v>0</v>
      </c>
      <c r="K52" s="198" t="str">
        <f>IFERROR(J52/J$8,"")</f>
        <v/>
      </c>
      <c r="L52" s="105">
        <f>SUM(L53:L54)</f>
        <v>0</v>
      </c>
      <c r="M52" s="198" t="str">
        <f>IFERROR(L52/L$8,"")</f>
        <v/>
      </c>
      <c r="N52" s="105">
        <f>SUM(N53:N54)</f>
        <v>0</v>
      </c>
      <c r="O52" s="198" t="str">
        <f>IFERROR(N52/N$8,"")</f>
        <v/>
      </c>
      <c r="P52" s="105">
        <f>SUM(P53:P54)</f>
        <v>0</v>
      </c>
      <c r="Q52" s="198" t="str">
        <f>IFERROR(P52/P$8,"")</f>
        <v/>
      </c>
      <c r="R52" s="105">
        <f>SUM(R53:R54)</f>
        <v>0</v>
      </c>
      <c r="S52" s="198" t="str">
        <f>IFERROR(R52/R$8,"")</f>
        <v/>
      </c>
      <c r="T52" s="105">
        <f>SUM(T53:T54)</f>
        <v>0</v>
      </c>
      <c r="U52" s="198" t="str">
        <f>IFERROR(T52/T$8,"")</f>
        <v/>
      </c>
      <c r="V52" s="105">
        <f>SUM(V53:V54)</f>
        <v>0</v>
      </c>
      <c r="W52" s="198" t="str">
        <f>IFERROR(V52/V$8,"")</f>
        <v/>
      </c>
      <c r="X52" s="105">
        <f>SUM(X53:X54)</f>
        <v>0</v>
      </c>
      <c r="Y52" s="198" t="str">
        <f>IFERROR(X52/X$8,"")</f>
        <v/>
      </c>
      <c r="Z52" s="105">
        <f>SUM(Z53:Z54)</f>
        <v>0</v>
      </c>
      <c r="AA52" s="198" t="str">
        <f>IFERROR(Z52/Z$8,"")</f>
        <v/>
      </c>
    </row>
    <row r="53" spans="2:27" outlineLevel="1" x14ac:dyDescent="0.2">
      <c r="B53" s="162" t="s">
        <v>260</v>
      </c>
      <c r="C53" t="s">
        <v>486</v>
      </c>
      <c r="D53" s="94">
        <f>SUMIFS('Base DRE'!$E:$E,'Base DRE'!$I:$I,D$7,'Base DRE'!$L:$L,$C53,'Base DRE'!$K:$K,$H$2)</f>
        <v>0</v>
      </c>
      <c r="F53" s="94">
        <f>SUMIFS('Base DRE'!$E:$E,'Base DRE'!$I:$I,F$7,'Base DRE'!$L:$L,$C53,'Base DRE'!$K:$K,$H$2)</f>
        <v>0</v>
      </c>
      <c r="H53" s="94">
        <f>SUMIFS('Base DRE'!$E:$E,'Base DRE'!$I:$I,H$7,'Base DRE'!$L:$L,$C53,'Base DRE'!$K:$K,$H$2)</f>
        <v>0</v>
      </c>
      <c r="J53" s="94">
        <f>SUMIFS('Base DRE'!$E:$E,'Base DRE'!$I:$I,J$7,'Base DRE'!$L:$L,$C53,'Base DRE'!$K:$K,$H$2)</f>
        <v>0</v>
      </c>
      <c r="L53" s="94">
        <f>SUMIFS('Base DRE'!$E:$E,'Base DRE'!$I:$I,L$7,'Base DRE'!$L:$L,$C53,'Base DRE'!$K:$K,$H$2)</f>
        <v>0</v>
      </c>
      <c r="N53" s="94">
        <f>SUMIFS('Base DRE'!$E:$E,'Base DRE'!$I:$I,N$7,'Base DRE'!$L:$L,$C53,'Base DRE'!$K:$K,$H$2)</f>
        <v>0</v>
      </c>
      <c r="P53" s="94">
        <f>SUMIFS('Base DRE'!$E:$E,'Base DRE'!$I:$I,P$7,'Base DRE'!$L:$L,$C53,'Base DRE'!$K:$K,$H$2)</f>
        <v>0</v>
      </c>
      <c r="R53" s="94">
        <f>SUMIFS('Base DRE'!$E:$E,'Base DRE'!$I:$I,R$7,'Base DRE'!$L:$L,$C53,'Base DRE'!$K:$K,$H$2)</f>
        <v>0</v>
      </c>
      <c r="T53" s="94">
        <f>SUMIFS('Base DRE'!$E:$E,'Base DRE'!$I:$I,T$7,'Base DRE'!$L:$L,$C53,'Base DRE'!$K:$K,$H$2)</f>
        <v>0</v>
      </c>
      <c r="V53" s="94">
        <f>SUMIFS('Base DRE'!$E:$E,'Base DRE'!$I:$I,V$7,'Base DRE'!$L:$L,$C53,'Base DRE'!$K:$K,$H$2)</f>
        <v>0</v>
      </c>
      <c r="X53" s="94">
        <f>SUMIFS('Base DRE'!$E:$E,'Base DRE'!$I:$I,X$7,'Base DRE'!$L:$L,$C53,'Base DRE'!$K:$K,$H$2)</f>
        <v>0</v>
      </c>
      <c r="Z53" s="94">
        <f>SUMIFS('Base DRE'!$E:$E,'Base DRE'!$I:$I,Z$7,'Base DRE'!$L:$L,$C53,'Base DRE'!$K:$K,$H$2)</f>
        <v>0</v>
      </c>
    </row>
    <row r="54" spans="2:27" outlineLevel="1" x14ac:dyDescent="0.2">
      <c r="B54" s="162"/>
    </row>
    <row r="55" spans="2:27" x14ac:dyDescent="0.2">
      <c r="B55" s="162"/>
    </row>
    <row r="56" spans="2:27" x14ac:dyDescent="0.2">
      <c r="B56" s="96"/>
      <c r="C56" s="96" t="s">
        <v>534</v>
      </c>
      <c r="D56" s="97">
        <f>D31+D33</f>
        <v>0</v>
      </c>
      <c r="E56" s="191" t="str">
        <f>IFERROR(D56/D$8,"")</f>
        <v/>
      </c>
      <c r="F56" s="97">
        <f>F31+F33</f>
        <v>0</v>
      </c>
      <c r="G56" s="191"/>
      <c r="H56" s="97">
        <f>H31+H33</f>
        <v>0</v>
      </c>
      <c r="I56" s="191"/>
      <c r="J56" s="97">
        <f>J31+J33</f>
        <v>0</v>
      </c>
      <c r="K56" s="191"/>
      <c r="L56" s="97">
        <f>L31+L33</f>
        <v>0</v>
      </c>
      <c r="M56" s="191"/>
      <c r="N56" s="97">
        <f>N31+N33</f>
        <v>0</v>
      </c>
      <c r="O56" s="191"/>
      <c r="P56" s="97">
        <f>P31+P33</f>
        <v>0</v>
      </c>
      <c r="Q56" s="191"/>
      <c r="R56" s="97">
        <f>R31+R33</f>
        <v>0</v>
      </c>
      <c r="S56" s="191"/>
      <c r="T56" s="97">
        <f>T31+T33</f>
        <v>0</v>
      </c>
      <c r="U56" s="191"/>
      <c r="V56" s="97">
        <f>V31+V33</f>
        <v>0</v>
      </c>
      <c r="W56" s="191"/>
      <c r="X56" s="97">
        <f>X31+X33</f>
        <v>0</v>
      </c>
      <c r="Y56" s="191"/>
      <c r="Z56" s="97">
        <f>Z31+Z33</f>
        <v>0</v>
      </c>
      <c r="AA56" s="191"/>
    </row>
    <row r="58" spans="2:27" ht="16" x14ac:dyDescent="0.2">
      <c r="B58" s="106"/>
      <c r="C58" s="106" t="s">
        <v>127</v>
      </c>
      <c r="D58" s="107" t="str">
        <f>IFERROR(D56/D8,"")</f>
        <v/>
      </c>
      <c r="E58" s="199"/>
      <c r="F58" s="107" t="str">
        <f>IFERROR(F56/F8,"")</f>
        <v/>
      </c>
      <c r="G58" s="199"/>
      <c r="H58" s="107" t="str">
        <f>IFERROR(H56/H8,"")</f>
        <v/>
      </c>
      <c r="I58" s="199"/>
      <c r="J58" s="107" t="str">
        <f>IFERROR(J56/J8,"")</f>
        <v/>
      </c>
      <c r="K58" s="199"/>
      <c r="L58" s="107" t="str">
        <f>IFERROR(L56/L8,"")</f>
        <v/>
      </c>
      <c r="M58" s="199"/>
      <c r="N58" s="107" t="str">
        <f>IFERROR(N56/N8,"")</f>
        <v/>
      </c>
      <c r="O58" s="199"/>
      <c r="P58" s="107" t="str">
        <f>IFERROR(P56/P8,"")</f>
        <v/>
      </c>
      <c r="Q58" s="199"/>
      <c r="R58" s="107" t="str">
        <f>IFERROR(R56/R8,"")</f>
        <v/>
      </c>
      <c r="S58" s="199"/>
      <c r="T58" s="107" t="str">
        <f>IFERROR(T56/T8,"")</f>
        <v/>
      </c>
      <c r="U58" s="199"/>
      <c r="V58" s="107" t="str">
        <f>IFERROR(V56/V8,"")</f>
        <v/>
      </c>
      <c r="W58" s="199"/>
      <c r="X58" s="107" t="str">
        <f>IFERROR(X56/X8,"")</f>
        <v/>
      </c>
      <c r="Y58" s="199"/>
      <c r="Z58" s="107" t="str">
        <f>IFERROR(Z56/Z8,"")</f>
        <v/>
      </c>
      <c r="AA58" s="199"/>
    </row>
    <row r="60" spans="2:27" x14ac:dyDescent="0.2">
      <c r="B60" s="102" t="s">
        <v>449</v>
      </c>
      <c r="C60" s="102" t="s">
        <v>128</v>
      </c>
      <c r="D60" s="103">
        <f>SUM(D61,D67)</f>
        <v>0</v>
      </c>
      <c r="E60" s="197"/>
      <c r="F60" s="103">
        <f>SUM(F61,F67)</f>
        <v>0</v>
      </c>
      <c r="G60" s="197"/>
      <c r="H60" s="103">
        <f>SUM(H61,H67)</f>
        <v>0</v>
      </c>
      <c r="I60" s="197"/>
      <c r="J60" s="103">
        <f>SUM(J61,J67)</f>
        <v>0</v>
      </c>
      <c r="K60" s="197"/>
      <c r="L60" s="103">
        <f>SUM(L61,L67)</f>
        <v>0</v>
      </c>
      <c r="M60" s="197"/>
      <c r="N60" s="103">
        <f>SUM(N61,N67)</f>
        <v>0</v>
      </c>
      <c r="O60" s="197"/>
      <c r="P60" s="103">
        <f>SUM(P61,P67)</f>
        <v>0</v>
      </c>
      <c r="Q60" s="197"/>
      <c r="R60" s="103">
        <f>SUM(R61,R67)</f>
        <v>0</v>
      </c>
      <c r="S60" s="197"/>
      <c r="T60" s="103">
        <f>SUM(T61,T67)</f>
        <v>0</v>
      </c>
      <c r="U60" s="197"/>
      <c r="V60" s="103">
        <f>SUM(V61,V67)</f>
        <v>0</v>
      </c>
      <c r="W60" s="197"/>
      <c r="X60" s="103">
        <f>SUM(X61,X67)</f>
        <v>0</v>
      </c>
      <c r="Y60" s="197"/>
      <c r="Z60" s="103">
        <f>SUM(Z61,Z67)</f>
        <v>0</v>
      </c>
      <c r="AA60" s="197"/>
    </row>
    <row r="61" spans="2:27" x14ac:dyDescent="0.2">
      <c r="B61" s="104" t="s">
        <v>450</v>
      </c>
      <c r="C61" s="104" t="s">
        <v>129</v>
      </c>
      <c r="D61" s="105">
        <f>SUM(D62:D66)</f>
        <v>0</v>
      </c>
      <c r="E61" s="198"/>
      <c r="F61" s="105">
        <f>SUM(F62:F66)</f>
        <v>0</v>
      </c>
      <c r="G61" s="198"/>
      <c r="H61" s="105">
        <f>SUM(H62:H66)</f>
        <v>0</v>
      </c>
      <c r="I61" s="198"/>
      <c r="J61" s="105">
        <f>SUM(J62:J66)</f>
        <v>0</v>
      </c>
      <c r="K61" s="198"/>
      <c r="L61" s="105">
        <f>SUM(L62:L66)</f>
        <v>0</v>
      </c>
      <c r="M61" s="198"/>
      <c r="N61" s="105">
        <f>SUM(N62:N66)</f>
        <v>0</v>
      </c>
      <c r="O61" s="198"/>
      <c r="P61" s="105">
        <f>SUM(P62:P66)</f>
        <v>0</v>
      </c>
      <c r="Q61" s="198"/>
      <c r="R61" s="105">
        <f>SUM(R62:R66)</f>
        <v>0</v>
      </c>
      <c r="S61" s="198"/>
      <c r="T61" s="105">
        <f>SUM(T62:T66)</f>
        <v>0</v>
      </c>
      <c r="U61" s="198"/>
      <c r="V61" s="105">
        <f>SUM(V62:V66)</f>
        <v>0</v>
      </c>
      <c r="W61" s="198"/>
      <c r="X61" s="105">
        <f>SUM(X62:X66)</f>
        <v>0</v>
      </c>
      <c r="Y61" s="198"/>
      <c r="Z61" s="105">
        <f>SUM(Z62:Z66)</f>
        <v>0</v>
      </c>
      <c r="AA61" s="198"/>
    </row>
    <row r="62" spans="2:27" outlineLevel="1" x14ac:dyDescent="0.2">
      <c r="B62" s="162" t="s">
        <v>260</v>
      </c>
      <c r="C62" t="s">
        <v>481</v>
      </c>
      <c r="D62" s="94">
        <f>SUMIFS('Base DRE'!$E:$E,'Base DRE'!$I:$I,D$7,'Base DRE'!$L:$L,$C62,'Base DRE'!$K:$K,$H$2)</f>
        <v>0</v>
      </c>
      <c r="F62" s="94">
        <f>SUMIFS('Base DRE'!$E:$E,'Base DRE'!$I:$I,F$7,'Base DRE'!$L:$L,$C62,'Base DRE'!$K:$K,$H$2)</f>
        <v>0</v>
      </c>
      <c r="H62" s="94">
        <f>SUMIFS('Base DRE'!$E:$E,'Base DRE'!$I:$I,H$7,'Base DRE'!$L:$L,$C62,'Base DRE'!$K:$K,$H$2)</f>
        <v>0</v>
      </c>
      <c r="J62" s="94">
        <f>SUMIFS('Base DRE'!$E:$E,'Base DRE'!$I:$I,J$7,'Base DRE'!$L:$L,$C62,'Base DRE'!$K:$K,$H$2)</f>
        <v>0</v>
      </c>
      <c r="L62" s="94">
        <f>SUMIFS('Base DRE'!$E:$E,'Base DRE'!$I:$I,L$7,'Base DRE'!$L:$L,$C62,'Base DRE'!$K:$K,$H$2)</f>
        <v>0</v>
      </c>
      <c r="N62" s="94">
        <f>SUMIFS('Base DRE'!$E:$E,'Base DRE'!$I:$I,N$7,'Base DRE'!$L:$L,$C62,'Base DRE'!$K:$K,$H$2)</f>
        <v>0</v>
      </c>
      <c r="P62" s="94">
        <f>SUMIFS('Base DRE'!$E:$E,'Base DRE'!$I:$I,P$7,'Base DRE'!$L:$L,$C62,'Base DRE'!$K:$K,$H$2)</f>
        <v>0</v>
      </c>
      <c r="R62" s="94">
        <f>SUMIFS('Base DRE'!$E:$E,'Base DRE'!$I:$I,R$7,'Base DRE'!$L:$L,$C62,'Base DRE'!$K:$K,$H$2)</f>
        <v>0</v>
      </c>
      <c r="T62" s="94">
        <f>SUMIFS('Base DRE'!$E:$E,'Base DRE'!$I:$I,T$7,'Base DRE'!$L:$L,$C62,'Base DRE'!$K:$K,$H$2)</f>
        <v>0</v>
      </c>
      <c r="V62" s="94">
        <f>SUMIFS('Base DRE'!$E:$E,'Base DRE'!$I:$I,V$7,'Base DRE'!$L:$L,$C62,'Base DRE'!$K:$K,$H$2)</f>
        <v>0</v>
      </c>
      <c r="X62" s="94">
        <f>SUMIFS('Base DRE'!$E:$E,'Base DRE'!$I:$I,X$7,'Base DRE'!$L:$L,$C62,'Base DRE'!$K:$K,$H$2)</f>
        <v>0</v>
      </c>
      <c r="Z62" s="94">
        <f>SUMIFS('Base DRE'!$E:$E,'Base DRE'!$I:$I,Z$7,'Base DRE'!$L:$L,$C62,'Base DRE'!$K:$K,$H$2)</f>
        <v>0</v>
      </c>
    </row>
    <row r="63" spans="2:27" outlineLevel="1" x14ac:dyDescent="0.2">
      <c r="B63" s="162"/>
      <c r="C63" t="s">
        <v>483</v>
      </c>
      <c r="D63" s="94">
        <f>SUMIFS('Base DRE'!$E:$E,'Base DRE'!$I:$I,D$7,'Base DRE'!$L:$L,$C63,'Base DRE'!$K:$K,$H$2)</f>
        <v>0</v>
      </c>
      <c r="F63" s="94">
        <f>SUMIFS('Base DRE'!$E:$E,'Base DRE'!$I:$I,F$7,'Base DRE'!$L:$L,$C63,'Base DRE'!$K:$K,$H$2)</f>
        <v>0</v>
      </c>
      <c r="H63" s="94">
        <f>SUMIFS('Base DRE'!$E:$E,'Base DRE'!$I:$I,H$7,'Base DRE'!$L:$L,$C63,'Base DRE'!$K:$K,$H$2)</f>
        <v>0</v>
      </c>
      <c r="J63" s="94">
        <f>SUMIFS('Base DRE'!$E:$E,'Base DRE'!$I:$I,J$7,'Base DRE'!$L:$L,$C63,'Base DRE'!$K:$K,$H$2)</f>
        <v>0</v>
      </c>
      <c r="L63" s="94">
        <f>SUMIFS('Base DRE'!$E:$E,'Base DRE'!$I:$I,L$7,'Base DRE'!$L:$L,$C63,'Base DRE'!$K:$K,$H$2)</f>
        <v>0</v>
      </c>
      <c r="N63" s="94">
        <f>SUMIFS('Base DRE'!$E:$E,'Base DRE'!$I:$I,N$7,'Base DRE'!$L:$L,$C63,'Base DRE'!$K:$K,$H$2)</f>
        <v>0</v>
      </c>
      <c r="P63" s="94">
        <f>SUMIFS('Base DRE'!$E:$E,'Base DRE'!$I:$I,P$7,'Base DRE'!$L:$L,$C63,'Base DRE'!$K:$K,$H$2)</f>
        <v>0</v>
      </c>
      <c r="R63" s="94">
        <f>SUMIFS('Base DRE'!$E:$E,'Base DRE'!$I:$I,R$7,'Base DRE'!$L:$L,$C63,'Base DRE'!$K:$K,$H$2)</f>
        <v>0</v>
      </c>
      <c r="T63" s="94">
        <f>SUMIFS('Base DRE'!$E:$E,'Base DRE'!$I:$I,T$7,'Base DRE'!$L:$L,$C63,'Base DRE'!$K:$K,$H$2)</f>
        <v>0</v>
      </c>
      <c r="V63" s="94">
        <f>SUMIFS('Base DRE'!$E:$E,'Base DRE'!$I:$I,V$7,'Base DRE'!$L:$L,$C63,'Base DRE'!$K:$K,$H$2)</f>
        <v>0</v>
      </c>
      <c r="X63" s="94">
        <f>SUMIFS('Base DRE'!$E:$E,'Base DRE'!$I:$I,X$7,'Base DRE'!$L:$L,$C63,'Base DRE'!$K:$K,$H$2)</f>
        <v>0</v>
      </c>
      <c r="Z63" s="94">
        <f>SUMIFS('Base DRE'!$E:$E,'Base DRE'!$I:$I,Z$7,'Base DRE'!$L:$L,$C63,'Base DRE'!$K:$K,$H$2)</f>
        <v>0</v>
      </c>
    </row>
    <row r="64" spans="2:27" outlineLevel="1" x14ac:dyDescent="0.2">
      <c r="B64" s="162"/>
      <c r="C64" t="s">
        <v>484</v>
      </c>
      <c r="D64" s="94">
        <f>SUMIFS('Base DRE'!$E:$E,'Base DRE'!$I:$I,D$7,'Base DRE'!$L:$L,$C64,'Base DRE'!$K:$K,$H$2)</f>
        <v>0</v>
      </c>
      <c r="F64" s="94">
        <f>SUMIFS('Base DRE'!$E:$E,'Base DRE'!$I:$I,F$7,'Base DRE'!$L:$L,$C64,'Base DRE'!$K:$K,$H$2)</f>
        <v>0</v>
      </c>
      <c r="H64" s="94">
        <f>SUMIFS('Base DRE'!$E:$E,'Base DRE'!$I:$I,H$7,'Base DRE'!$L:$L,$C64,'Base DRE'!$K:$K,$H$2)</f>
        <v>0</v>
      </c>
      <c r="J64" s="94">
        <f>SUMIFS('Base DRE'!$E:$E,'Base DRE'!$I:$I,J$7,'Base DRE'!$L:$L,$C64,'Base DRE'!$K:$K,$H$2)</f>
        <v>0</v>
      </c>
      <c r="L64" s="94">
        <f>SUMIFS('Base DRE'!$E:$E,'Base DRE'!$I:$I,L$7,'Base DRE'!$L:$L,$C64,'Base DRE'!$K:$K,$H$2)</f>
        <v>0</v>
      </c>
      <c r="N64" s="94">
        <f>SUMIFS('Base DRE'!$E:$E,'Base DRE'!$I:$I,N$7,'Base DRE'!$L:$L,$C64,'Base DRE'!$K:$K,$H$2)</f>
        <v>0</v>
      </c>
      <c r="P64" s="94">
        <f>SUMIFS('Base DRE'!$E:$E,'Base DRE'!$I:$I,P$7,'Base DRE'!$L:$L,$C64,'Base DRE'!$K:$K,$H$2)</f>
        <v>0</v>
      </c>
      <c r="R64" s="94">
        <f>SUMIFS('Base DRE'!$E:$E,'Base DRE'!$I:$I,R$7,'Base DRE'!$L:$L,$C64,'Base DRE'!$K:$K,$H$2)</f>
        <v>0</v>
      </c>
      <c r="T64" s="94">
        <f>SUMIFS('Base DRE'!$E:$E,'Base DRE'!$I:$I,T$7,'Base DRE'!$L:$L,$C64,'Base DRE'!$K:$K,$H$2)</f>
        <v>0</v>
      </c>
      <c r="V64" s="94">
        <f>SUMIFS('Base DRE'!$E:$E,'Base DRE'!$I:$I,V$7,'Base DRE'!$L:$L,$C64,'Base DRE'!$K:$K,$H$2)</f>
        <v>0</v>
      </c>
      <c r="X64" s="94">
        <f>SUMIFS('Base DRE'!$E:$E,'Base DRE'!$I:$I,X$7,'Base DRE'!$L:$L,$C64,'Base DRE'!$K:$K,$H$2)</f>
        <v>0</v>
      </c>
      <c r="Z64" s="94">
        <f>SUMIFS('Base DRE'!$E:$E,'Base DRE'!$I:$I,Z$7,'Base DRE'!$L:$L,$C64,'Base DRE'!$K:$K,$H$2)</f>
        <v>0</v>
      </c>
    </row>
    <row r="65" spans="2:27" outlineLevel="1" x14ac:dyDescent="0.2">
      <c r="B65" s="162"/>
      <c r="C65" t="s">
        <v>485</v>
      </c>
      <c r="D65" s="94">
        <f>SUMIFS('Base DRE'!$E:$E,'Base DRE'!$I:$I,D$7,'Base DRE'!$L:$L,$C65,'Base DRE'!$K:$K,$H$2)</f>
        <v>0</v>
      </c>
      <c r="F65" s="94">
        <f>SUMIFS('Base DRE'!$E:$E,'Base DRE'!$I:$I,F$7,'Base DRE'!$L:$L,$C65,'Base DRE'!$K:$K,$H$2)</f>
        <v>0</v>
      </c>
      <c r="H65" s="94">
        <f>SUMIFS('Base DRE'!$E:$E,'Base DRE'!$I:$I,H$7,'Base DRE'!$L:$L,$C65,'Base DRE'!$K:$K,$H$2)</f>
        <v>0</v>
      </c>
      <c r="J65" s="94">
        <f>SUMIFS('Base DRE'!$E:$E,'Base DRE'!$I:$I,J$7,'Base DRE'!$L:$L,$C65,'Base DRE'!$K:$K,$H$2)</f>
        <v>0</v>
      </c>
      <c r="L65" s="94">
        <f>SUMIFS('Base DRE'!$E:$E,'Base DRE'!$I:$I,L$7,'Base DRE'!$L:$L,$C65,'Base DRE'!$K:$K,$H$2)</f>
        <v>0</v>
      </c>
      <c r="N65" s="94">
        <f>SUMIFS('Base DRE'!$E:$E,'Base DRE'!$I:$I,N$7,'Base DRE'!$L:$L,$C65,'Base DRE'!$K:$K,$H$2)</f>
        <v>0</v>
      </c>
      <c r="P65" s="94">
        <f>SUMIFS('Base DRE'!$E:$E,'Base DRE'!$I:$I,P$7,'Base DRE'!$L:$L,$C65,'Base DRE'!$K:$K,$H$2)</f>
        <v>0</v>
      </c>
      <c r="R65" s="94">
        <f>SUMIFS('Base DRE'!$E:$E,'Base DRE'!$I:$I,R$7,'Base DRE'!$L:$L,$C65,'Base DRE'!$K:$K,$H$2)</f>
        <v>0</v>
      </c>
      <c r="T65" s="94">
        <f>SUMIFS('Base DRE'!$E:$E,'Base DRE'!$I:$I,T$7,'Base DRE'!$L:$L,$C65,'Base DRE'!$K:$K,$H$2)</f>
        <v>0</v>
      </c>
      <c r="V65" s="94">
        <f>SUMIFS('Base DRE'!$E:$E,'Base DRE'!$I:$I,V$7,'Base DRE'!$L:$L,$C65,'Base DRE'!$K:$K,$H$2)</f>
        <v>0</v>
      </c>
      <c r="X65" s="94">
        <f>SUMIFS('Base DRE'!$E:$E,'Base DRE'!$I:$I,X$7,'Base DRE'!$L:$L,$C65,'Base DRE'!$K:$K,$H$2)</f>
        <v>0</v>
      </c>
      <c r="Z65" s="94">
        <f>SUMIFS('Base DRE'!$E:$E,'Base DRE'!$I:$I,Z$7,'Base DRE'!$L:$L,$C65,'Base DRE'!$K:$K,$H$2)</f>
        <v>0</v>
      </c>
    </row>
    <row r="66" spans="2:27" x14ac:dyDescent="0.2">
      <c r="B66" s="162" t="s">
        <v>260</v>
      </c>
    </row>
    <row r="67" spans="2:27" x14ac:dyDescent="0.2">
      <c r="B67" s="98" t="s">
        <v>451</v>
      </c>
      <c r="C67" s="98" t="s">
        <v>131</v>
      </c>
      <c r="D67" s="99">
        <f>SUM(D68:D70)</f>
        <v>0</v>
      </c>
      <c r="E67" s="196"/>
      <c r="F67" s="99">
        <f>SUM(F68:F70)</f>
        <v>0</v>
      </c>
      <c r="G67" s="196"/>
      <c r="H67" s="99">
        <f>SUM(H68:H70)</f>
        <v>0</v>
      </c>
      <c r="I67" s="196"/>
      <c r="J67" s="99">
        <f>SUM(J68:J70)</f>
        <v>0</v>
      </c>
      <c r="K67" s="196"/>
      <c r="L67" s="99">
        <f>SUM(L68:L70)</f>
        <v>0</v>
      </c>
      <c r="M67" s="196"/>
      <c r="N67" s="99">
        <f>SUM(N68:N70)</f>
        <v>0</v>
      </c>
      <c r="O67" s="196"/>
      <c r="P67" s="99">
        <f>SUM(P68:P70)</f>
        <v>0</v>
      </c>
      <c r="Q67" s="196"/>
      <c r="R67" s="99">
        <f>SUM(R68:R70)</f>
        <v>0</v>
      </c>
      <c r="S67" s="196"/>
      <c r="T67" s="99">
        <f>SUM(T68:T70)</f>
        <v>0</v>
      </c>
      <c r="U67" s="196"/>
      <c r="V67" s="99">
        <f>SUM(V68:V70)</f>
        <v>0</v>
      </c>
      <c r="W67" s="196"/>
      <c r="X67" s="99">
        <f>SUM(X68:X70)</f>
        <v>0</v>
      </c>
      <c r="Y67" s="196"/>
      <c r="Z67" s="99">
        <f>SUM(Z68:Z70)</f>
        <v>0</v>
      </c>
      <c r="AA67" s="196"/>
    </row>
    <row r="68" spans="2:27" outlineLevel="1" x14ac:dyDescent="0.2">
      <c r="B68" s="162"/>
      <c r="C68" t="s">
        <v>459</v>
      </c>
      <c r="D68" s="94">
        <f>SUMIFS('Base DRE'!$E:$E,'Base DRE'!$I:$I,D$7,'Base DRE'!$L:$L,$C68,'Base DRE'!$K:$K,$H$2)</f>
        <v>0</v>
      </c>
      <c r="F68" s="94">
        <f>SUMIFS('Base DRE'!$E:$E,'Base DRE'!$I:$I,F$7,'Base DRE'!$L:$L,$C68,'Base DRE'!$K:$K,$H$2)</f>
        <v>0</v>
      </c>
      <c r="H68" s="94">
        <f>SUMIFS('Base DRE'!$E:$E,'Base DRE'!$I:$I,H$7,'Base DRE'!$L:$L,$C68,'Base DRE'!$K:$K,$H$2)</f>
        <v>0</v>
      </c>
      <c r="J68" s="94">
        <f>SUMIFS('Base DRE'!$E:$E,'Base DRE'!$I:$I,J$7,'Base DRE'!$L:$L,$C68,'Base DRE'!$K:$K,$H$2)</f>
        <v>0</v>
      </c>
      <c r="L68" s="94">
        <f>SUMIFS('Base DRE'!$E:$E,'Base DRE'!$I:$I,L$7,'Base DRE'!$L:$L,$C68,'Base DRE'!$K:$K,$H$2)</f>
        <v>0</v>
      </c>
      <c r="N68" s="94">
        <f>SUMIFS('Base DRE'!$E:$E,'Base DRE'!$I:$I,N$7,'Base DRE'!$L:$L,$C68,'Base DRE'!$K:$K,$H$2)</f>
        <v>0</v>
      </c>
      <c r="P68" s="94">
        <f>SUMIFS('Base DRE'!$E:$E,'Base DRE'!$I:$I,P$7,'Base DRE'!$L:$L,$C68,'Base DRE'!$K:$K,$H$2)</f>
        <v>0</v>
      </c>
      <c r="R68" s="94">
        <f>SUMIFS('Base DRE'!$E:$E,'Base DRE'!$I:$I,R$7,'Base DRE'!$L:$L,$C68,'Base DRE'!$K:$K,$H$2)</f>
        <v>0</v>
      </c>
      <c r="T68" s="94">
        <f>SUMIFS('Base DRE'!$E:$E,'Base DRE'!$I:$I,T$7,'Base DRE'!$L:$L,$C68,'Base DRE'!$K:$K,$H$2)</f>
        <v>0</v>
      </c>
      <c r="V68" s="94">
        <f>SUMIFS('Base DRE'!$E:$E,'Base DRE'!$I:$I,V$7,'Base DRE'!$L:$L,$C68,'Base DRE'!$K:$K,$H$2)</f>
        <v>0</v>
      </c>
      <c r="X68" s="94">
        <f>SUMIFS('Base DRE'!$E:$E,'Base DRE'!$I:$I,X$7,'Base DRE'!$L:$L,$C68,'Base DRE'!$K:$K,$H$2)</f>
        <v>0</v>
      </c>
      <c r="Z68" s="94">
        <f>SUMIFS('Base DRE'!$E:$E,'Base DRE'!$I:$I,Z$7,'Base DRE'!$L:$L,$C68,'Base DRE'!$K:$K,$H$2)</f>
        <v>0</v>
      </c>
    </row>
    <row r="69" spans="2:27" outlineLevel="1" x14ac:dyDescent="0.2">
      <c r="B69" s="162"/>
    </row>
    <row r="70" spans="2:27" x14ac:dyDescent="0.2">
      <c r="B70" s="162" t="s">
        <v>260</v>
      </c>
    </row>
    <row r="71" spans="2:27" x14ac:dyDescent="0.2">
      <c r="B71" s="102" t="s">
        <v>452</v>
      </c>
      <c r="C71" s="102" t="s">
        <v>130</v>
      </c>
      <c r="D71" s="103">
        <f>SUM(D72,D76)</f>
        <v>0</v>
      </c>
      <c r="E71" s="197"/>
      <c r="F71" s="103">
        <f>SUM(F72,F76)</f>
        <v>0</v>
      </c>
      <c r="G71" s="197"/>
      <c r="H71" s="103">
        <f>SUM(H72,H76)</f>
        <v>0</v>
      </c>
      <c r="I71" s="197"/>
      <c r="J71" s="103">
        <f>SUM(J72,J76)</f>
        <v>0</v>
      </c>
      <c r="K71" s="197"/>
      <c r="L71" s="103">
        <f>SUM(L72,L76)</f>
        <v>0</v>
      </c>
      <c r="M71" s="197"/>
      <c r="N71" s="103">
        <f>SUM(N72,N76)</f>
        <v>0</v>
      </c>
      <c r="O71" s="197"/>
      <c r="P71" s="103">
        <f>SUM(P72,P76)</f>
        <v>0</v>
      </c>
      <c r="Q71" s="197"/>
      <c r="R71" s="103">
        <f>SUM(R72,R76)</f>
        <v>0</v>
      </c>
      <c r="S71" s="197"/>
      <c r="T71" s="103">
        <f>SUM(T72,T76)</f>
        <v>0</v>
      </c>
      <c r="U71" s="197"/>
      <c r="V71" s="103">
        <f>SUM(V72,V76)</f>
        <v>0</v>
      </c>
      <c r="W71" s="197"/>
      <c r="X71" s="103">
        <f>SUM(X72,X76)</f>
        <v>0</v>
      </c>
      <c r="Y71" s="197"/>
      <c r="Z71" s="103">
        <f>SUM(Z72,Z76)</f>
        <v>0</v>
      </c>
      <c r="AA71" s="197"/>
    </row>
    <row r="72" spans="2:27" x14ac:dyDescent="0.2">
      <c r="B72" s="98" t="s">
        <v>453</v>
      </c>
      <c r="C72" s="98" t="s">
        <v>520</v>
      </c>
      <c r="D72" s="99">
        <f>SUM(D73:D75)</f>
        <v>0</v>
      </c>
      <c r="E72" s="196"/>
      <c r="F72" s="99">
        <f>SUM(F73:F75)</f>
        <v>0</v>
      </c>
      <c r="G72" s="196"/>
      <c r="H72" s="99">
        <f>SUM(H73:H75)</f>
        <v>0</v>
      </c>
      <c r="I72" s="196"/>
      <c r="J72" s="99">
        <f>SUM(J73:J75)</f>
        <v>0</v>
      </c>
      <c r="K72" s="196"/>
      <c r="L72" s="99">
        <f>SUM(L73:L75)</f>
        <v>0</v>
      </c>
      <c r="M72" s="196"/>
      <c r="N72" s="99">
        <f>SUM(N73:N75)</f>
        <v>0</v>
      </c>
      <c r="O72" s="196"/>
      <c r="P72" s="99">
        <f>SUM(P73:P75)</f>
        <v>0</v>
      </c>
      <c r="Q72" s="196"/>
      <c r="R72" s="99">
        <f>SUM(R73:R75)</f>
        <v>0</v>
      </c>
      <c r="S72" s="196"/>
      <c r="T72" s="99">
        <f>SUM(T73:T75)</f>
        <v>0</v>
      </c>
      <c r="U72" s="196"/>
      <c r="V72" s="99">
        <f>SUM(V73:V75)</f>
        <v>0</v>
      </c>
      <c r="W72" s="196"/>
      <c r="X72" s="99">
        <f>SUM(X73:X75)</f>
        <v>0</v>
      </c>
      <c r="Y72" s="196"/>
      <c r="Z72" s="99">
        <f>SUM(Z73:Z75)</f>
        <v>0</v>
      </c>
      <c r="AA72" s="196"/>
    </row>
    <row r="73" spans="2:27" outlineLevel="1" x14ac:dyDescent="0.2">
      <c r="B73" s="188" t="s">
        <v>261</v>
      </c>
      <c r="C73" t="s">
        <v>460</v>
      </c>
      <c r="D73" s="94">
        <f>SUMIFS('Base DRE'!$E:$E,'Base DRE'!$I:$I,D$7,'Base DRE'!$L:$L,$C73,'Base DRE'!$K:$K,$H$2)</f>
        <v>0</v>
      </c>
      <c r="F73" s="94">
        <f>SUMIFS('Base DRE'!$E:$E,'Base DRE'!$I:$I,F$7,'Base DRE'!$L:$L,$C73,'Base DRE'!$K:$K,$H$2)</f>
        <v>0</v>
      </c>
      <c r="H73" s="94">
        <f>SUMIFS('Base DRE'!$E:$E,'Base DRE'!$I:$I,H$7,'Base DRE'!$L:$L,$C73,'Base DRE'!$K:$K,$H$2)</f>
        <v>0</v>
      </c>
      <c r="J73" s="94">
        <f>SUMIFS('Base DRE'!$E:$E,'Base DRE'!$I:$I,J$7,'Base DRE'!$L:$L,$C73,'Base DRE'!$K:$K,$H$2)</f>
        <v>0</v>
      </c>
      <c r="L73" s="94">
        <f>SUMIFS('Base DRE'!$E:$E,'Base DRE'!$I:$I,L$7,'Base DRE'!$L:$L,$C73,'Base DRE'!$K:$K,$H$2)</f>
        <v>0</v>
      </c>
      <c r="N73" s="94">
        <f>SUMIFS('Base DRE'!$E:$E,'Base DRE'!$I:$I,N$7,'Base DRE'!$L:$L,$C73,'Base DRE'!$K:$K,$H$2)</f>
        <v>0</v>
      </c>
      <c r="P73" s="94">
        <f>SUMIFS('Base DRE'!$E:$E,'Base DRE'!$I:$I,P$7,'Base DRE'!$L:$L,$C73,'Base DRE'!$K:$K,$H$2)</f>
        <v>0</v>
      </c>
      <c r="R73" s="94">
        <f>SUMIFS('Base DRE'!$E:$E,'Base DRE'!$I:$I,R$7,'Base DRE'!$L:$L,$C73,'Base DRE'!$K:$K,$H$2)</f>
        <v>0</v>
      </c>
      <c r="T73" s="94">
        <f>SUMIFS('Base DRE'!$E:$E,'Base DRE'!$I:$I,T$7,'Base DRE'!$L:$L,$C73,'Base DRE'!$K:$K,$H$2)</f>
        <v>0</v>
      </c>
      <c r="V73" s="94">
        <f>SUMIFS('Base DRE'!$E:$E,'Base DRE'!$I:$I,V$7,'Base DRE'!$L:$L,$C73,'Base DRE'!$K:$K,$H$2)</f>
        <v>0</v>
      </c>
      <c r="X73" s="94">
        <f>SUMIFS('Base DRE'!$E:$E,'Base DRE'!$I:$I,X$7,'Base DRE'!$L:$L,$C73,'Base DRE'!$K:$K,$H$2)</f>
        <v>0</v>
      </c>
      <c r="Z73" s="94">
        <f>SUMIFS('Base DRE'!$E:$E,'Base DRE'!$I:$I,Z$7,'Base DRE'!$L:$L,$C73,'Base DRE'!$K:$K,$H$2)</f>
        <v>0</v>
      </c>
    </row>
    <row r="74" spans="2:27" outlineLevel="1" x14ac:dyDescent="0.2">
      <c r="B74" s="188"/>
    </row>
    <row r="75" spans="2:27" x14ac:dyDescent="0.2">
      <c r="B75" s="188"/>
    </row>
    <row r="76" spans="2:27" x14ac:dyDescent="0.2">
      <c r="B76" s="104" t="s">
        <v>454</v>
      </c>
      <c r="C76" s="104" t="s">
        <v>521</v>
      </c>
      <c r="D76" s="105">
        <f>SUM(D77:D77)</f>
        <v>0</v>
      </c>
      <c r="E76" s="198"/>
      <c r="F76" s="105">
        <f>SUM(F77:F77)</f>
        <v>0</v>
      </c>
      <c r="G76" s="198"/>
      <c r="H76" s="105">
        <f>SUM(H77:H77)</f>
        <v>0</v>
      </c>
      <c r="I76" s="198"/>
      <c r="J76" s="105">
        <f>SUM(J77:J77)</f>
        <v>0</v>
      </c>
      <c r="K76" s="198"/>
      <c r="L76" s="105">
        <f>SUM(L77:L77)</f>
        <v>0</v>
      </c>
      <c r="M76" s="198"/>
      <c r="N76" s="105">
        <f>SUM(N77:N77)</f>
        <v>0</v>
      </c>
      <c r="O76" s="198"/>
      <c r="P76" s="105">
        <f>SUM(P77:P77)</f>
        <v>0</v>
      </c>
      <c r="Q76" s="198"/>
      <c r="R76" s="105">
        <f>SUM(R77:R77)</f>
        <v>0</v>
      </c>
      <c r="S76" s="198"/>
      <c r="T76" s="105">
        <f>SUM(T77:T77)</f>
        <v>0</v>
      </c>
      <c r="U76" s="198"/>
      <c r="V76" s="105">
        <f>SUM(V77:V77)</f>
        <v>0</v>
      </c>
      <c r="W76" s="198"/>
      <c r="X76" s="105">
        <f>SUM(X77:X77)</f>
        <v>0</v>
      </c>
      <c r="Y76" s="198"/>
      <c r="Z76" s="105">
        <f>SUM(Z77:Z77)</f>
        <v>0</v>
      </c>
      <c r="AA76" s="198"/>
    </row>
    <row r="77" spans="2:27" x14ac:dyDescent="0.2">
      <c r="B77" s="162" t="s">
        <v>261</v>
      </c>
    </row>
    <row r="78" spans="2:27" x14ac:dyDescent="0.2">
      <c r="B78" s="96"/>
      <c r="C78" s="96" t="s">
        <v>132</v>
      </c>
      <c r="D78" s="97">
        <f>D60+D56+D71</f>
        <v>0</v>
      </c>
      <c r="E78" s="191"/>
      <c r="F78" s="97">
        <f>F60+F56+F71</f>
        <v>0</v>
      </c>
      <c r="G78" s="191"/>
      <c r="H78" s="97">
        <f>H60+H56+H71</f>
        <v>0</v>
      </c>
      <c r="I78" s="191"/>
      <c r="J78" s="97">
        <f>J60+J56+J71</f>
        <v>0</v>
      </c>
      <c r="K78" s="191"/>
      <c r="L78" s="97">
        <f>L60+L56+L71</f>
        <v>0</v>
      </c>
      <c r="M78" s="191"/>
      <c r="N78" s="97">
        <f>N60+N56+N71</f>
        <v>0</v>
      </c>
      <c r="O78" s="191"/>
      <c r="P78" s="97">
        <f>P60+P56+P71</f>
        <v>0</v>
      </c>
      <c r="Q78" s="191"/>
      <c r="R78" s="97">
        <f>R60+R56+R71</f>
        <v>0</v>
      </c>
      <c r="S78" s="191"/>
      <c r="T78" s="97">
        <f>T60+T56+T71</f>
        <v>0</v>
      </c>
      <c r="U78" s="191"/>
      <c r="V78" s="97">
        <f>V60+V56+V71</f>
        <v>0</v>
      </c>
      <c r="W78" s="191"/>
      <c r="X78" s="97">
        <f>X60+X56+X71</f>
        <v>0</v>
      </c>
      <c r="Y78" s="191"/>
      <c r="Z78" s="97">
        <f>Z60+Z56+Z71</f>
        <v>0</v>
      </c>
      <c r="AA78" s="191"/>
    </row>
    <row r="80" spans="2:27" x14ac:dyDescent="0.2">
      <c r="B80" s="102" t="s">
        <v>455</v>
      </c>
      <c r="C80" s="102" t="s">
        <v>523</v>
      </c>
      <c r="D80" s="103">
        <f>SUM(D81,D88,D85)</f>
        <v>0</v>
      </c>
      <c r="E80" s="197"/>
      <c r="F80" s="103">
        <f>SUM(F81,F88,F85)</f>
        <v>0</v>
      </c>
      <c r="G80" s="197"/>
      <c r="H80" s="103">
        <f>SUM(H81,H88,H85)</f>
        <v>0</v>
      </c>
      <c r="I80" s="197"/>
      <c r="J80" s="103">
        <f>SUM(J81,J88,J85)</f>
        <v>0</v>
      </c>
      <c r="K80" s="197"/>
      <c r="L80" s="103">
        <f>SUM(L81,L88,L85)</f>
        <v>0</v>
      </c>
      <c r="M80" s="197"/>
      <c r="N80" s="103">
        <f>SUM(N81,N88,N85)</f>
        <v>0</v>
      </c>
      <c r="O80" s="197"/>
      <c r="P80" s="103">
        <f>SUM(P81,P88,P85)</f>
        <v>0</v>
      </c>
      <c r="Q80" s="197"/>
      <c r="R80" s="103">
        <f>SUM(R81,R88,R85)</f>
        <v>0</v>
      </c>
      <c r="S80" s="197"/>
      <c r="T80" s="103">
        <f>SUM(T81,T88,T85)</f>
        <v>0</v>
      </c>
      <c r="U80" s="197"/>
      <c r="V80" s="103">
        <f>SUM(V81,V88,V85)</f>
        <v>0</v>
      </c>
      <c r="W80" s="197"/>
      <c r="X80" s="103">
        <f>SUM(X81,X88,X85)</f>
        <v>0</v>
      </c>
      <c r="Y80" s="197"/>
      <c r="Z80" s="103">
        <f>SUM(Z81,Z88,Z85)</f>
        <v>0</v>
      </c>
      <c r="AA80" s="197"/>
    </row>
    <row r="81" spans="2:27" x14ac:dyDescent="0.2">
      <c r="B81" s="186" t="s">
        <v>522</v>
      </c>
      <c r="C81" s="186" t="s">
        <v>133</v>
      </c>
      <c r="D81" s="187">
        <f>SUM(D82:D84)</f>
        <v>0</v>
      </c>
      <c r="E81" s="200"/>
      <c r="F81" s="187">
        <f>SUM(F82:F84)</f>
        <v>0</v>
      </c>
      <c r="G81" s="200"/>
      <c r="H81" s="187">
        <f>SUM(H82:H84)</f>
        <v>0</v>
      </c>
      <c r="I81" s="200"/>
      <c r="J81" s="187">
        <f>SUM(J82:J84)</f>
        <v>0</v>
      </c>
      <c r="K81" s="200"/>
      <c r="L81" s="187">
        <f>SUM(L82:L84)</f>
        <v>0</v>
      </c>
      <c r="M81" s="200"/>
      <c r="N81" s="187">
        <f>SUM(N82:N84)</f>
        <v>0</v>
      </c>
      <c r="O81" s="200"/>
      <c r="P81" s="187">
        <f>SUM(P82:P84)</f>
        <v>0</v>
      </c>
      <c r="Q81" s="200"/>
      <c r="R81" s="187">
        <f>SUM(R82:R84)</f>
        <v>0</v>
      </c>
      <c r="S81" s="200"/>
      <c r="T81" s="187">
        <f>SUM(T82:T84)</f>
        <v>0</v>
      </c>
      <c r="U81" s="200"/>
      <c r="V81" s="187">
        <f>SUM(V82:V84)</f>
        <v>0</v>
      </c>
      <c r="W81" s="200"/>
      <c r="X81" s="187">
        <f>SUM(X82:X84)</f>
        <v>0</v>
      </c>
      <c r="Y81" s="200"/>
      <c r="Z81" s="187">
        <f>SUM(Z82:Z84)</f>
        <v>0</v>
      </c>
      <c r="AA81" s="200"/>
    </row>
    <row r="82" spans="2:27" outlineLevel="1" x14ac:dyDescent="0.2">
      <c r="B82" s="162" t="s">
        <v>260</v>
      </c>
      <c r="C82" t="s">
        <v>133</v>
      </c>
      <c r="D82" s="94">
        <f>SUMIFS('Base DRE'!$E:$E,'Base DRE'!$I:$I,D$7,'Base DRE'!$L:$L,$C82,'Base DRE'!$K:$K,$H$2)</f>
        <v>0</v>
      </c>
      <c r="F82" s="94">
        <f>SUMIFS('Base DRE'!$E:$E,'Base DRE'!$I:$I,F$7,'Base DRE'!$L:$L,$C82,'Base DRE'!$K:$K,$H$2)</f>
        <v>0</v>
      </c>
      <c r="H82" s="94">
        <f>SUMIFS('Base DRE'!$E:$E,'Base DRE'!$I:$I,H$7,'Base DRE'!$L:$L,$C82,'Base DRE'!$K:$K,$H$2)</f>
        <v>0</v>
      </c>
      <c r="J82" s="94">
        <f>SUMIFS('Base DRE'!$E:$E,'Base DRE'!$I:$I,J$7,'Base DRE'!$L:$L,$C82,'Base DRE'!$K:$K,$H$2)</f>
        <v>0</v>
      </c>
      <c r="L82" s="94">
        <f>SUMIFS('Base DRE'!$E:$E,'Base DRE'!$I:$I,L$7,'Base DRE'!$L:$L,$C82,'Base DRE'!$K:$K,$H$2)</f>
        <v>0</v>
      </c>
      <c r="N82" s="94">
        <f>SUMIFS('Base DRE'!$E:$E,'Base DRE'!$I:$I,N$7,'Base DRE'!$L:$L,$C82,'Base DRE'!$K:$K,$H$2)</f>
        <v>0</v>
      </c>
      <c r="P82" s="94">
        <f>SUMIFS('Base DRE'!$E:$E,'Base DRE'!$I:$I,P$7,'Base DRE'!$L:$L,$C82,'Base DRE'!$K:$K,$H$2)</f>
        <v>0</v>
      </c>
      <c r="R82" s="94">
        <f>SUMIFS('Base DRE'!$E:$E,'Base DRE'!$I:$I,R$7,'Base DRE'!$L:$L,$C82,'Base DRE'!$K:$K,$H$2)</f>
        <v>0</v>
      </c>
      <c r="T82" s="94">
        <f>SUMIFS('Base DRE'!$E:$E,'Base DRE'!$I:$I,T$7,'Base DRE'!$L:$L,$C82,'Base DRE'!$K:$K,$H$2)</f>
        <v>0</v>
      </c>
      <c r="V82" s="94">
        <f>SUMIFS('Base DRE'!$E:$E,'Base DRE'!$I:$I,V$7,'Base DRE'!$L:$L,$C82,'Base DRE'!$K:$K,$H$2)</f>
        <v>0</v>
      </c>
      <c r="X82" s="94">
        <f>SUMIFS('Base DRE'!$E:$E,'Base DRE'!$I:$I,X$7,'Base DRE'!$L:$L,$C82,'Base DRE'!$K:$K,$H$2)</f>
        <v>0</v>
      </c>
      <c r="Z82" s="94">
        <f>SUMIFS('Base DRE'!$E:$E,'Base DRE'!$I:$I,Z$7,'Base DRE'!$L:$L,$C82,'Base DRE'!$K:$K,$H$2)</f>
        <v>0</v>
      </c>
    </row>
    <row r="83" spans="2:27" outlineLevel="1" x14ac:dyDescent="0.2">
      <c r="B83" s="162" t="s">
        <v>260</v>
      </c>
    </row>
    <row r="84" spans="2:27" x14ac:dyDescent="0.2">
      <c r="B84" s="162" t="s">
        <v>260</v>
      </c>
    </row>
    <row r="85" spans="2:27" x14ac:dyDescent="0.2">
      <c r="B85" s="186" t="s">
        <v>524</v>
      </c>
      <c r="C85" s="186" t="s">
        <v>134</v>
      </c>
      <c r="D85" s="187">
        <f>SUM(D86:D87)</f>
        <v>0</v>
      </c>
      <c r="E85" s="200"/>
      <c r="F85" s="187">
        <f t="shared" ref="F85:Z85" si="4">SUM(F86:F87)</f>
        <v>0</v>
      </c>
      <c r="G85" s="200"/>
      <c r="H85" s="187">
        <f t="shared" si="4"/>
        <v>0</v>
      </c>
      <c r="I85" s="200"/>
      <c r="J85" s="187">
        <f t="shared" si="4"/>
        <v>0</v>
      </c>
      <c r="K85" s="200"/>
      <c r="L85" s="187">
        <f t="shared" si="4"/>
        <v>0</v>
      </c>
      <c r="M85" s="200"/>
      <c r="N85" s="187">
        <f t="shared" si="4"/>
        <v>0</v>
      </c>
      <c r="O85" s="200"/>
      <c r="P85" s="187">
        <f t="shared" si="4"/>
        <v>0</v>
      </c>
      <c r="Q85" s="200"/>
      <c r="R85" s="187">
        <f t="shared" si="4"/>
        <v>0</v>
      </c>
      <c r="S85" s="200"/>
      <c r="T85" s="187">
        <f t="shared" si="4"/>
        <v>0</v>
      </c>
      <c r="U85" s="200"/>
      <c r="V85" s="187">
        <f t="shared" si="4"/>
        <v>0</v>
      </c>
      <c r="W85" s="200"/>
      <c r="X85" s="187">
        <f t="shared" si="4"/>
        <v>0</v>
      </c>
      <c r="Y85" s="200"/>
      <c r="Z85" s="187">
        <f t="shared" si="4"/>
        <v>0</v>
      </c>
      <c r="AA85" s="200"/>
    </row>
    <row r="86" spans="2:27" x14ac:dyDescent="0.2">
      <c r="B86" s="162" t="s">
        <v>260</v>
      </c>
      <c r="D86" s="94">
        <f>SUMIFS('Base DRE'!$E:$E,'Base DRE'!$I:$I,D$7,'Base DRE'!$L:$L,$C86,'Base DRE'!$K:$K,$H$2)</f>
        <v>0</v>
      </c>
      <c r="F86" s="94">
        <f>SUMIFS('Base DRE'!$E:$E,'Base DRE'!$I:$I,F$7,'Base DRE'!$L:$L,$C86,'Base DRE'!$K:$K,$H$2)</f>
        <v>0</v>
      </c>
      <c r="H86" s="94">
        <f>SUMIFS('Base DRE'!$E:$E,'Base DRE'!$I:$I,H$7,'Base DRE'!$L:$L,$C86,'Base DRE'!$K:$K,$H$2)</f>
        <v>0</v>
      </c>
      <c r="J86" s="94">
        <f>SUMIFS('Base DRE'!$E:$E,'Base DRE'!$I:$I,J$7,'Base DRE'!$L:$L,$C86,'Base DRE'!$K:$K,$H$2)</f>
        <v>0</v>
      </c>
      <c r="L86" s="94">
        <f>SUMIFS('Base DRE'!$E:$E,'Base DRE'!$I:$I,L$7,'Base DRE'!$L:$L,$C86,'Base DRE'!$K:$K,$H$2)</f>
        <v>0</v>
      </c>
      <c r="N86" s="94">
        <f>SUMIFS('Base DRE'!$E:$E,'Base DRE'!$I:$I,N$7,'Base DRE'!$L:$L,$C86,'Base DRE'!$K:$K,$H$2)</f>
        <v>0</v>
      </c>
      <c r="P86" s="94">
        <f>SUMIFS('Base DRE'!$E:$E,'Base DRE'!$I:$I,P$7,'Base DRE'!$L:$L,$C86,'Base DRE'!$K:$K,$H$2)</f>
        <v>0</v>
      </c>
      <c r="R86" s="94">
        <f>SUMIFS('Base DRE'!$E:$E,'Base DRE'!$I:$I,R$7,'Base DRE'!$L:$L,$C86,'Base DRE'!$K:$K,$H$2)</f>
        <v>0</v>
      </c>
      <c r="T86" s="94">
        <f>SUMIFS('Base DRE'!$E:$E,'Base DRE'!$I:$I,T$7,'Base DRE'!$L:$L,$C86,'Base DRE'!$K:$K,$H$2)</f>
        <v>0</v>
      </c>
      <c r="V86" s="94">
        <f>SUMIFS('Base DRE'!$E:$E,'Base DRE'!$I:$I,V$7,'Base DRE'!$L:$L,$C86,'Base DRE'!$K:$K,$H$2)</f>
        <v>0</v>
      </c>
      <c r="X86" s="94">
        <f>SUMIFS('Base DRE'!$E:$E,'Base DRE'!$I:$I,X$7,'Base DRE'!$L:$L,$C86,'Base DRE'!$K:$K,$H$2)</f>
        <v>0</v>
      </c>
      <c r="Z86" s="94">
        <f>SUMIFS('Base DRE'!$E:$E,'Base DRE'!$I:$I,Z$7,'Base DRE'!$L:$L,$C86,'Base DRE'!$K:$K,$H$2)</f>
        <v>0</v>
      </c>
    </row>
    <row r="87" spans="2:27" x14ac:dyDescent="0.2">
      <c r="B87" s="162"/>
    </row>
    <row r="88" spans="2:27" x14ac:dyDescent="0.2">
      <c r="B88" s="186" t="s">
        <v>525</v>
      </c>
      <c r="C88" s="186" t="s">
        <v>135</v>
      </c>
      <c r="D88" s="187">
        <f>SUM(D89:D90)</f>
        <v>0</v>
      </c>
      <c r="E88" s="200"/>
      <c r="F88" s="187">
        <f t="shared" ref="F88:T88" si="5">SUM(F89:F90)</f>
        <v>0</v>
      </c>
      <c r="G88" s="200"/>
      <c r="H88" s="187">
        <f t="shared" si="5"/>
        <v>0</v>
      </c>
      <c r="I88" s="200"/>
      <c r="J88" s="187">
        <f t="shared" si="5"/>
        <v>0</v>
      </c>
      <c r="K88" s="200"/>
      <c r="L88" s="187">
        <f t="shared" si="5"/>
        <v>0</v>
      </c>
      <c r="M88" s="200"/>
      <c r="N88" s="187">
        <f t="shared" si="5"/>
        <v>0</v>
      </c>
      <c r="O88" s="200"/>
      <c r="P88" s="187">
        <f t="shared" si="5"/>
        <v>0</v>
      </c>
      <c r="Q88" s="200"/>
      <c r="R88" s="187">
        <f t="shared" si="5"/>
        <v>0</v>
      </c>
      <c r="S88" s="200"/>
      <c r="T88" s="187">
        <f t="shared" si="5"/>
        <v>0</v>
      </c>
      <c r="U88" s="200"/>
      <c r="V88" s="187">
        <f>SUM(V89:V90)</f>
        <v>0</v>
      </c>
      <c r="W88" s="200"/>
      <c r="X88" s="187">
        <f>SUM(X89:X90)</f>
        <v>0</v>
      </c>
      <c r="Y88" s="200"/>
      <c r="Z88" s="187">
        <f>SUM(Z89:Z90)</f>
        <v>0</v>
      </c>
      <c r="AA88" s="200"/>
    </row>
    <row r="89" spans="2:27" outlineLevel="1" x14ac:dyDescent="0.2">
      <c r="B89" s="162" t="s">
        <v>260</v>
      </c>
      <c r="C89" t="s">
        <v>488</v>
      </c>
      <c r="D89" s="94">
        <f>SUMIFS('Base DRE'!$E:$E,'Base DRE'!$I:$I,D$7,'Base DRE'!$L:$L,$C89,'Base DRE'!$K:$K,$H$2)</f>
        <v>0</v>
      </c>
      <c r="F89" s="94">
        <f>SUMIFS('Base DRE'!$E:$E,'Base DRE'!$I:$I,F$7,'Base DRE'!$L:$L,$C89,'Base DRE'!$K:$K,$H$2)</f>
        <v>0</v>
      </c>
      <c r="H89" s="94">
        <f>SUMIFS('Base DRE'!$E:$E,'Base DRE'!$I:$I,H$7,'Base DRE'!$L:$L,$C89,'Base DRE'!$K:$K,$H$2)</f>
        <v>0</v>
      </c>
      <c r="J89" s="94">
        <f>SUMIFS('Base DRE'!$E:$E,'Base DRE'!$I:$I,J$7,'Base DRE'!$L:$L,$C89,'Base DRE'!$K:$K,$H$2)</f>
        <v>0</v>
      </c>
      <c r="L89" s="94">
        <f>SUMIFS('Base DRE'!$E:$E,'Base DRE'!$I:$I,L$7,'Base DRE'!$L:$L,$C89,'Base DRE'!$K:$K,$H$2)</f>
        <v>0</v>
      </c>
      <c r="N89" s="94">
        <f>SUMIFS('Base DRE'!$E:$E,'Base DRE'!$I:$I,N$7,'Base DRE'!$L:$L,$C89,'Base DRE'!$K:$K,$H$2)</f>
        <v>0</v>
      </c>
      <c r="P89" s="94">
        <f>SUMIFS('Base DRE'!$E:$E,'Base DRE'!$I:$I,P$7,'Base DRE'!$L:$L,$C89,'Base DRE'!$K:$K,$H$2)</f>
        <v>0</v>
      </c>
      <c r="R89" s="94">
        <f>SUMIFS('Base DRE'!$E:$E,'Base DRE'!$I:$I,R$7,'Base DRE'!$L:$L,$C89,'Base DRE'!$K:$K,$H$2)</f>
        <v>0</v>
      </c>
      <c r="T89" s="94">
        <f>SUMIFS('Base DRE'!$E:$E,'Base DRE'!$I:$I,T$7,'Base DRE'!$L:$L,$C89,'Base DRE'!$K:$K,$H$2)</f>
        <v>0</v>
      </c>
      <c r="V89" s="94">
        <f>SUMIFS('Base DRE'!$E:$E,'Base DRE'!$I:$I,V$7,'Base DRE'!$L:$L,$C89,'Base DRE'!$K:$K,$H$2)</f>
        <v>0</v>
      </c>
      <c r="X89" s="94">
        <f>SUMIFS('Base DRE'!$E:$E,'Base DRE'!$I:$I,X$7,'Base DRE'!$L:$L,$C89,'Base DRE'!$K:$K,$H$2)</f>
        <v>0</v>
      </c>
      <c r="Z89" s="94">
        <f>SUMIFS('Base DRE'!$E:$E,'Base DRE'!$I:$I,Z$7,'Base DRE'!$L:$L,$C89,'Base DRE'!$K:$K,$H$2)</f>
        <v>0</v>
      </c>
    </row>
    <row r="90" spans="2:27" outlineLevel="1" x14ac:dyDescent="0.2">
      <c r="B90" s="162" t="s">
        <v>261</v>
      </c>
    </row>
    <row r="91" spans="2:27" x14ac:dyDescent="0.2">
      <c r="B91" s="162"/>
      <c r="D91"/>
    </row>
    <row r="92" spans="2:27" x14ac:dyDescent="0.2">
      <c r="B92" s="102" t="s">
        <v>526</v>
      </c>
      <c r="C92" s="102" t="s">
        <v>136</v>
      </c>
      <c r="D92" s="103">
        <f>SUM(D93:D95)</f>
        <v>0</v>
      </c>
      <c r="E92" s="197"/>
      <c r="F92" s="103">
        <f>SUM(F93:F95)</f>
        <v>0</v>
      </c>
      <c r="G92" s="197"/>
      <c r="H92" s="103">
        <f t="shared" ref="H92:T92" si="6">SUM(H93:H95)</f>
        <v>0</v>
      </c>
      <c r="I92" s="197"/>
      <c r="J92" s="103">
        <f t="shared" si="6"/>
        <v>0</v>
      </c>
      <c r="K92" s="197"/>
      <c r="L92" s="103">
        <f t="shared" si="6"/>
        <v>0</v>
      </c>
      <c r="M92" s="197"/>
      <c r="N92" s="103">
        <f t="shared" si="6"/>
        <v>0</v>
      </c>
      <c r="O92" s="197"/>
      <c r="P92" s="103">
        <f t="shared" si="6"/>
        <v>0</v>
      </c>
      <c r="Q92" s="197"/>
      <c r="R92" s="103">
        <f t="shared" si="6"/>
        <v>0</v>
      </c>
      <c r="S92" s="197"/>
      <c r="T92" s="103">
        <f t="shared" si="6"/>
        <v>0</v>
      </c>
      <c r="U92" s="197"/>
      <c r="V92" s="103">
        <f>SUM(V93:V95)</f>
        <v>0</v>
      </c>
      <c r="W92" s="197"/>
      <c r="X92" s="103">
        <f>SUM(X93:X95)</f>
        <v>0</v>
      </c>
      <c r="Y92" s="197"/>
      <c r="Z92" s="103">
        <f>SUM(Z93:Z95)</f>
        <v>0</v>
      </c>
      <c r="AA92" s="197"/>
    </row>
    <row r="93" spans="2:27" outlineLevel="1" x14ac:dyDescent="0.2">
      <c r="B93" s="162" t="s">
        <v>260</v>
      </c>
      <c r="C93" t="s">
        <v>487</v>
      </c>
      <c r="D93" s="94">
        <f>SUMIFS('Base DRE'!$E:$E,'Base DRE'!$I:$I,D$7,'Base DRE'!$L:$L,$C93,'Base DRE'!$K:$K,$H$2)</f>
        <v>0</v>
      </c>
      <c r="F93" s="94">
        <f>SUMIFS('Base DRE'!$E:$E,'Base DRE'!$I:$I,F$7,'Base DRE'!$L:$L,$C93,'Base DRE'!$K:$K,$H$2)</f>
        <v>0</v>
      </c>
      <c r="H93" s="94">
        <f>SUMIFS('Base DRE'!$E:$E,'Base DRE'!$I:$I,H$7,'Base DRE'!$L:$L,$C93,'Base DRE'!$K:$K,$H$2)</f>
        <v>0</v>
      </c>
      <c r="J93" s="94">
        <f>SUMIFS('Base DRE'!$E:$E,'Base DRE'!$I:$I,J$7,'Base DRE'!$L:$L,$C93,'Base DRE'!$K:$K,$H$2)</f>
        <v>0</v>
      </c>
      <c r="L93" s="94">
        <f>SUMIFS('Base DRE'!$E:$E,'Base DRE'!$I:$I,L$7,'Base DRE'!$L:$L,$C93,'Base DRE'!$K:$K,$H$2)</f>
        <v>0</v>
      </c>
      <c r="N93" s="94">
        <f>SUMIFS('Base DRE'!$E:$E,'Base DRE'!$I:$I,N$7,'Base DRE'!$L:$L,$C93,'Base DRE'!$K:$K,$H$2)</f>
        <v>0</v>
      </c>
      <c r="P93" s="94">
        <f>SUMIFS('Base DRE'!$E:$E,'Base DRE'!$I:$I,P$7,'Base DRE'!$L:$L,$C93,'Base DRE'!$K:$K,$H$2)</f>
        <v>0</v>
      </c>
      <c r="R93" s="94">
        <f>SUMIFS('Base DRE'!$E:$E,'Base DRE'!$I:$I,R$7,'Base DRE'!$L:$L,$C93,'Base DRE'!$K:$K,$H$2)</f>
        <v>0</v>
      </c>
      <c r="T93" s="94">
        <f>SUMIFS('Base DRE'!$E:$E,'Base DRE'!$I:$I,T$7,'Base DRE'!$L:$L,$C93,'Base DRE'!$K:$K,$H$2)</f>
        <v>0</v>
      </c>
      <c r="V93" s="94">
        <f>SUMIFS('Base DRE'!$E:$E,'Base DRE'!$I:$I,V$7,'Base DRE'!$L:$L,$C93,'Base DRE'!$K:$K,$H$2)</f>
        <v>0</v>
      </c>
      <c r="X93" s="94">
        <f>SUMIFS('Base DRE'!$E:$E,'Base DRE'!$I:$I,X$7,'Base DRE'!$L:$L,$C93,'Base DRE'!$K:$K,$H$2)</f>
        <v>0</v>
      </c>
      <c r="Z93" s="94">
        <f>SUMIFS('Base DRE'!$E:$E,'Base DRE'!$I:$I,Z$7,'Base DRE'!$L:$L,$C93,'Base DRE'!$K:$K,$H$2)</f>
        <v>0</v>
      </c>
    </row>
    <row r="94" spans="2:27" outlineLevel="1" x14ac:dyDescent="0.2">
      <c r="B94" s="162" t="s">
        <v>260</v>
      </c>
      <c r="C94" t="s">
        <v>694</v>
      </c>
      <c r="D94" s="94">
        <f>SUMIFS('Base DRE'!$E:$E,'Base DRE'!$I:$I,D$7,'Base DRE'!$L:$L,$C94,'Base DRE'!$K:$K,$H$2)</f>
        <v>0</v>
      </c>
      <c r="F94" s="94">
        <f>SUMIFS('Base DRE'!$E:$E,'Base DRE'!$I:$I,F$7,'Base DRE'!$L:$L,$C94,'Base DRE'!$K:$K,$H$2)</f>
        <v>0</v>
      </c>
      <c r="H94" s="94">
        <f>SUMIFS('Base DRE'!$E:$E,'Base DRE'!$I:$I,H$7,'Base DRE'!$L:$L,$C94,'Base DRE'!$K:$K,$H$2)</f>
        <v>0</v>
      </c>
      <c r="J94" s="94">
        <f>SUMIFS('Base DRE'!$E:$E,'Base DRE'!$I:$I,J$7,'Base DRE'!$L:$L,$C94,'Base DRE'!$K:$K,$H$2)</f>
        <v>0</v>
      </c>
      <c r="L94" s="94">
        <f>SUMIFS('Base DRE'!$E:$E,'Base DRE'!$I:$I,L$7,'Base DRE'!$L:$L,$C94,'Base DRE'!$K:$K,$H$2)</f>
        <v>0</v>
      </c>
      <c r="N94" s="94">
        <f>SUMIFS('Base DRE'!$E:$E,'Base DRE'!$I:$I,N$7,'Base DRE'!$L:$L,$C94,'Base DRE'!$K:$K,$H$2)</f>
        <v>0</v>
      </c>
      <c r="P94" s="94">
        <f>SUMIFS('Base DRE'!$E:$E,'Base DRE'!$I:$I,P$7,'Base DRE'!$L:$L,$C94,'Base DRE'!$K:$K,$H$2)</f>
        <v>0</v>
      </c>
      <c r="R94" s="94">
        <f>SUMIFS('Base DRE'!$E:$E,'Base DRE'!$I:$I,R$7,'Base DRE'!$L:$L,$C94,'Base DRE'!$K:$K,$H$2)</f>
        <v>0</v>
      </c>
      <c r="T94" s="94">
        <f>SUMIFS('Base DRE'!$E:$E,'Base DRE'!$I:$I,T$7,'Base DRE'!$L:$L,$C94,'Base DRE'!$K:$K,$H$2)</f>
        <v>0</v>
      </c>
      <c r="V94" s="94">
        <f>SUMIFS('Base DRE'!$E:$E,'Base DRE'!$I:$I,V$7,'Base DRE'!$L:$L,$C94,'Base DRE'!$K:$K,$H$2)</f>
        <v>0</v>
      </c>
      <c r="X94" s="94">
        <f>SUMIFS('Base DRE'!$E:$E,'Base DRE'!$I:$I,X$7,'Base DRE'!$L:$L,$C94,'Base DRE'!$K:$K,$H$2)</f>
        <v>0</v>
      </c>
      <c r="Z94" s="94">
        <f>SUMIFS('Base DRE'!$E:$E,'Base DRE'!$I:$I,Z$7,'Base DRE'!$L:$L,$C94,'Base DRE'!$K:$K,$H$2)</f>
        <v>0</v>
      </c>
    </row>
    <row r="95" spans="2:27" outlineLevel="1" x14ac:dyDescent="0.2">
      <c r="B95" s="162" t="s">
        <v>260</v>
      </c>
    </row>
    <row r="96" spans="2:27" x14ac:dyDescent="0.2">
      <c r="B96" s="162"/>
    </row>
    <row r="97" spans="2:27" x14ac:dyDescent="0.2">
      <c r="B97" s="96"/>
      <c r="C97" s="96" t="s">
        <v>137</v>
      </c>
      <c r="D97" s="97">
        <f>D78+D80+D92</f>
        <v>0</v>
      </c>
      <c r="E97" s="191"/>
      <c r="F97" s="97">
        <f>F78+F80+F92</f>
        <v>0</v>
      </c>
      <c r="G97" s="191"/>
      <c r="H97" s="97">
        <f>H78+H80+H92</f>
        <v>0</v>
      </c>
      <c r="I97" s="191"/>
      <c r="J97" s="97">
        <f>J78+J80+J92</f>
        <v>0</v>
      </c>
      <c r="K97" s="191"/>
      <c r="L97" s="97">
        <f>L78+L80+L92</f>
        <v>0</v>
      </c>
      <c r="M97" s="191"/>
      <c r="N97" s="97">
        <f>N78+N80+N92</f>
        <v>0</v>
      </c>
      <c r="O97" s="191"/>
      <c r="P97" s="97">
        <f>P78+P80+P92</f>
        <v>0</v>
      </c>
      <c r="Q97" s="191"/>
      <c r="R97" s="97">
        <f>R78+R80+R92</f>
        <v>0</v>
      </c>
      <c r="S97" s="191"/>
      <c r="T97" s="97">
        <f>T78+T80+T92</f>
        <v>0</v>
      </c>
      <c r="U97" s="191"/>
      <c r="V97" s="97">
        <f>V78+V80+V92</f>
        <v>0</v>
      </c>
      <c r="W97" s="191"/>
      <c r="X97" s="97">
        <f>X78+X80+X92</f>
        <v>0</v>
      </c>
      <c r="Y97" s="191"/>
      <c r="Z97" s="97">
        <f>Z78+Z80+Z92</f>
        <v>0</v>
      </c>
      <c r="AA97" s="191"/>
    </row>
    <row r="99" spans="2:27" ht="16" x14ac:dyDescent="0.2">
      <c r="D99" s="108"/>
      <c r="E99" s="201"/>
      <c r="F99" s="108"/>
      <c r="G99" s="201"/>
      <c r="H99" s="108"/>
      <c r="I99" s="201"/>
      <c r="J99" s="108"/>
      <c r="K99" s="201"/>
      <c r="L99" s="108"/>
      <c r="M99" s="201"/>
      <c r="N99" s="108"/>
      <c r="O99" s="201"/>
      <c r="P99" s="108"/>
      <c r="Q99" s="201"/>
      <c r="R99" s="108"/>
      <c r="S99" s="201"/>
      <c r="T99" s="108"/>
      <c r="U99" s="201"/>
      <c r="V99" s="108"/>
      <c r="W99" s="201"/>
      <c r="X99" s="108"/>
      <c r="Y99" s="201"/>
      <c r="Z99" s="108"/>
      <c r="AA99" s="201"/>
    </row>
  </sheetData>
  <phoneticPr fontId="16" type="noConversion"/>
  <conditionalFormatting sqref="C29:C30">
    <cfRule type="duplicateValues" dxfId="253" priority="1"/>
  </conditionalFormatting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EB0FC6-E06F-904E-BDC1-A7CC8A615988}">
          <x14:formula1>
            <xm:f>'Base DRE'!$T$7:$T$16</xm:f>
          </x14:formula1>
          <xm:sqref>H2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4870F-5489-1C4F-8E3A-6FC35389F9D1}">
  <sheetPr>
    <tabColor theme="5" tint="0.59999389629810485"/>
  </sheetPr>
  <dimension ref="B1:AA625"/>
  <sheetViews>
    <sheetView showGridLines="0" zoomScale="107" workbookViewId="0">
      <pane ySplit="6" topLeftCell="A7" activePane="bottomLeft" state="frozen"/>
      <selection activeCell="D1" sqref="D1"/>
      <selection pane="bottomLeft" activeCell="M249" sqref="M249"/>
    </sheetView>
  </sheetViews>
  <sheetFormatPr baseColWidth="10" defaultColWidth="1.5" defaultRowHeight="15" x14ac:dyDescent="0.2"/>
  <cols>
    <col min="1" max="1" width="1.5" customWidth="1"/>
    <col min="2" max="2" width="10.5" style="265" bestFit="1" customWidth="1"/>
    <col min="3" max="3" width="48.33203125" bestFit="1" customWidth="1"/>
    <col min="4" max="4" width="15.33203125" style="159" bestFit="1" customWidth="1"/>
    <col min="5" max="5" width="17" style="273" bestFit="1" customWidth="1"/>
    <col min="6" max="6" width="15.5" style="100" customWidth="1"/>
    <col min="7" max="7" width="18.6640625" style="269" customWidth="1"/>
    <col min="8" max="9" width="18.6640625" customWidth="1"/>
    <col min="10" max="10" width="9.6640625" customWidth="1"/>
    <col min="11" max="11" width="14.1640625" customWidth="1"/>
    <col min="12" max="12" width="31.83203125" bestFit="1" customWidth="1"/>
    <col min="13" max="13" width="18.83203125" bestFit="1" customWidth="1"/>
    <col min="14" max="14" width="9.33203125" customWidth="1"/>
    <col min="15" max="15" width="16.5" customWidth="1"/>
    <col min="16" max="16" width="30.5" bestFit="1" customWidth="1"/>
    <col min="17" max="17" width="18.83203125" bestFit="1" customWidth="1"/>
    <col min="18" max="18" width="9.83203125" bestFit="1" customWidth="1"/>
    <col min="19" max="19" width="5.1640625" customWidth="1"/>
    <col min="20" max="20" width="17.5" bestFit="1" customWidth="1"/>
    <col min="21" max="21" width="5.1640625" customWidth="1"/>
    <col min="24" max="25" width="8.6640625" customWidth="1"/>
    <col min="26" max="26" width="48.1640625" style="269" bestFit="1" customWidth="1"/>
    <col min="27" max="27" width="30.5" bestFit="1" customWidth="1"/>
    <col min="28" max="308" width="8.6640625" customWidth="1"/>
  </cols>
  <sheetData>
    <row r="1" spans="2:27" ht="8" customHeight="1" thickBot="1" x14ac:dyDescent="0.25"/>
    <row r="2" spans="2:27" ht="23" customHeight="1" thickBot="1" x14ac:dyDescent="0.25">
      <c r="E2" s="274" t="s">
        <v>511</v>
      </c>
    </row>
    <row r="3" spans="2:27" s="42" customFormat="1" ht="9" customHeight="1" x14ac:dyDescent="0.25">
      <c r="B3" s="266"/>
      <c r="E3" s="45"/>
      <c r="F3" s="45"/>
      <c r="G3" s="66"/>
      <c r="Z3" s="66"/>
    </row>
    <row r="4" spans="2:27" s="42" customFormat="1" ht="68.5" customHeight="1" x14ac:dyDescent="0.25">
      <c r="B4" s="267"/>
      <c r="C4" s="50"/>
      <c r="D4" s="50"/>
      <c r="E4" s="275" t="str">
        <f>IF(E2="*","TODOS",E2)</f>
        <v>TODOS</v>
      </c>
      <c r="F4" s="276"/>
      <c r="G4" s="272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Z4" s="66"/>
    </row>
    <row r="5" spans="2:27" s="42" customFormat="1" ht="28" customHeight="1" x14ac:dyDescent="0.25">
      <c r="B5" s="266"/>
      <c r="E5" s="282">
        <f>SUBTOTAL(9,E6:E619)</f>
        <v>0</v>
      </c>
      <c r="F5" s="45"/>
      <c r="G5" s="66"/>
      <c r="Z5" s="66"/>
    </row>
    <row r="6" spans="2:27" x14ac:dyDescent="0.2">
      <c r="B6" s="268" t="s">
        <v>580</v>
      </c>
      <c r="C6" s="280" t="s">
        <v>562</v>
      </c>
      <c r="D6" s="142" t="s">
        <v>581</v>
      </c>
      <c r="E6" s="279" t="s">
        <v>582</v>
      </c>
      <c r="F6" s="144" t="s">
        <v>583</v>
      </c>
      <c r="G6" s="278" t="s">
        <v>656</v>
      </c>
      <c r="H6" s="144" t="s">
        <v>657</v>
      </c>
      <c r="I6" s="144" t="s">
        <v>691</v>
      </c>
      <c r="J6" s="145" t="s">
        <v>352</v>
      </c>
      <c r="K6" s="145" t="s">
        <v>509</v>
      </c>
      <c r="L6" s="145" t="s">
        <v>257</v>
      </c>
      <c r="M6" s="145" t="s">
        <v>259</v>
      </c>
      <c r="N6" s="145" t="s">
        <v>490</v>
      </c>
      <c r="P6" s="145" t="s">
        <v>257</v>
      </c>
      <c r="Q6" s="145" t="s">
        <v>259</v>
      </c>
      <c r="R6" s="262" t="s">
        <v>490</v>
      </c>
      <c r="T6" s="145" t="s">
        <v>510</v>
      </c>
      <c r="Z6" s="271" t="s">
        <v>692</v>
      </c>
      <c r="AA6" s="271" t="s">
        <v>693</v>
      </c>
    </row>
    <row r="7" spans="2:27" x14ac:dyDescent="0.2">
      <c r="B7" s="264"/>
      <c r="C7" s="281"/>
      <c r="D7" s="141"/>
      <c r="E7" s="160"/>
      <c r="F7" s="277"/>
      <c r="G7" s="148"/>
      <c r="H7" s="148"/>
      <c r="I7" s="148"/>
      <c r="J7" s="148"/>
      <c r="K7" s="148"/>
      <c r="L7" s="141"/>
      <c r="M7" s="141" t="str">
        <f t="shared" ref="M7:M70" si="0">IFERROR(VLOOKUP(L7,P:R,2,0),"")</f>
        <v/>
      </c>
      <c r="N7" s="263" t="str">
        <f t="shared" ref="N7:N70" si="1">IFERROR(VLOOKUP(L7,P:R,3,0),"")</f>
        <v/>
      </c>
      <c r="P7" s="141" t="s">
        <v>456</v>
      </c>
      <c r="Q7" s="141" t="s">
        <v>337</v>
      </c>
      <c r="R7" s="263">
        <v>1</v>
      </c>
      <c r="T7" s="141" t="s">
        <v>346</v>
      </c>
      <c r="Z7" s="270" t="s">
        <v>584</v>
      </c>
      <c r="AA7" s="270" t="s">
        <v>479</v>
      </c>
    </row>
    <row r="8" spans="2:27" x14ac:dyDescent="0.2">
      <c r="B8" s="264"/>
      <c r="C8" s="281"/>
      <c r="D8" s="141"/>
      <c r="E8" s="160"/>
      <c r="F8" s="277"/>
      <c r="G8" s="148"/>
      <c r="H8" s="148"/>
      <c r="I8" s="148"/>
      <c r="J8" s="148"/>
      <c r="K8" s="148"/>
      <c r="L8" s="141"/>
      <c r="M8" s="141" t="str">
        <f t="shared" si="0"/>
        <v/>
      </c>
      <c r="N8" s="263" t="str">
        <f t="shared" si="1"/>
        <v/>
      </c>
      <c r="P8" s="141" t="s">
        <v>457</v>
      </c>
      <c r="Q8" s="141" t="s">
        <v>337</v>
      </c>
      <c r="R8" s="263">
        <v>1</v>
      </c>
      <c r="T8" s="141" t="s">
        <v>696</v>
      </c>
      <c r="Z8" s="270" t="s">
        <v>585</v>
      </c>
      <c r="AA8" s="270" t="s">
        <v>694</v>
      </c>
    </row>
    <row r="9" spans="2:27" x14ac:dyDescent="0.2">
      <c r="B9" s="264"/>
      <c r="C9" s="281"/>
      <c r="D9" s="141"/>
      <c r="E9" s="160"/>
      <c r="F9" s="277"/>
      <c r="G9" s="148"/>
      <c r="H9" s="148"/>
      <c r="I9" s="148"/>
      <c r="J9" s="148"/>
      <c r="K9" s="148"/>
      <c r="L9" s="141"/>
      <c r="M9" s="141" t="str">
        <f t="shared" si="0"/>
        <v/>
      </c>
      <c r="N9" s="263" t="str">
        <f t="shared" si="1"/>
        <v/>
      </c>
      <c r="P9" s="141" t="s">
        <v>458</v>
      </c>
      <c r="Q9" s="141" t="s">
        <v>337</v>
      </c>
      <c r="R9" s="263">
        <v>1</v>
      </c>
      <c r="T9" s="141"/>
      <c r="Z9" s="270" t="s">
        <v>586</v>
      </c>
      <c r="AA9" s="270" t="s">
        <v>694</v>
      </c>
    </row>
    <row r="10" spans="2:27" ht="15" customHeight="1" x14ac:dyDescent="0.2">
      <c r="B10" s="264"/>
      <c r="C10" s="281"/>
      <c r="D10" s="141"/>
      <c r="E10" s="160"/>
      <c r="F10" s="277"/>
      <c r="G10" s="148"/>
      <c r="H10" s="148"/>
      <c r="I10" s="148"/>
      <c r="J10" s="148"/>
      <c r="K10" s="148"/>
      <c r="L10" s="141"/>
      <c r="M10" s="141" t="str">
        <f t="shared" si="0"/>
        <v/>
      </c>
      <c r="N10" s="263" t="str">
        <f t="shared" si="1"/>
        <v/>
      </c>
      <c r="P10" s="141" t="s">
        <v>459</v>
      </c>
      <c r="Q10" s="141" t="s">
        <v>337</v>
      </c>
      <c r="R10" s="263" t="s">
        <v>451</v>
      </c>
      <c r="T10" s="141"/>
      <c r="Z10" s="270" t="s">
        <v>587</v>
      </c>
      <c r="AA10" s="270" t="s">
        <v>694</v>
      </c>
    </row>
    <row r="11" spans="2:27" ht="15" customHeight="1" x14ac:dyDescent="0.2">
      <c r="B11" s="264"/>
      <c r="C11" s="281"/>
      <c r="D11" s="141"/>
      <c r="E11" s="160"/>
      <c r="F11" s="277"/>
      <c r="G11" s="148"/>
      <c r="H11" s="148"/>
      <c r="I11" s="148"/>
      <c r="J11" s="148"/>
      <c r="K11" s="148"/>
      <c r="L11" s="141"/>
      <c r="M11" s="141" t="str">
        <f t="shared" si="0"/>
        <v/>
      </c>
      <c r="N11" s="263" t="str">
        <f t="shared" si="1"/>
        <v/>
      </c>
      <c r="P11" s="141" t="s">
        <v>460</v>
      </c>
      <c r="Q11" s="141" t="s">
        <v>337</v>
      </c>
      <c r="R11" s="263" t="s">
        <v>453</v>
      </c>
      <c r="T11" s="141"/>
      <c r="Z11" s="270" t="s">
        <v>588</v>
      </c>
      <c r="AA11" s="270" t="s">
        <v>457</v>
      </c>
    </row>
    <row r="12" spans="2:27" x14ac:dyDescent="0.2">
      <c r="B12" s="264"/>
      <c r="C12" s="281"/>
      <c r="D12" s="141"/>
      <c r="E12" s="160"/>
      <c r="F12" s="277"/>
      <c r="G12" s="148"/>
      <c r="H12" s="148"/>
      <c r="I12" s="148"/>
      <c r="J12" s="148"/>
      <c r="K12" s="148"/>
      <c r="L12" s="141"/>
      <c r="M12" s="141" t="str">
        <f t="shared" si="0"/>
        <v/>
      </c>
      <c r="N12" s="263" t="str">
        <f t="shared" si="1"/>
        <v/>
      </c>
      <c r="P12" s="141" t="s">
        <v>461</v>
      </c>
      <c r="Q12" s="141" t="s">
        <v>462</v>
      </c>
      <c r="R12" s="263">
        <v>3</v>
      </c>
      <c r="T12" s="141"/>
      <c r="Z12" s="270" t="s">
        <v>589</v>
      </c>
      <c r="AA12" s="270" t="s">
        <v>483</v>
      </c>
    </row>
    <row r="13" spans="2:27" x14ac:dyDescent="0.2">
      <c r="B13" s="264"/>
      <c r="C13" s="281"/>
      <c r="D13" s="141"/>
      <c r="E13" s="160"/>
      <c r="F13" s="277"/>
      <c r="G13" s="148"/>
      <c r="H13" s="148"/>
      <c r="I13" s="148"/>
      <c r="J13" s="148"/>
      <c r="K13" s="148"/>
      <c r="L13" s="141"/>
      <c r="M13" s="141" t="str">
        <f t="shared" si="0"/>
        <v/>
      </c>
      <c r="N13" s="263" t="str">
        <f t="shared" si="1"/>
        <v/>
      </c>
      <c r="P13" s="141" t="s">
        <v>463</v>
      </c>
      <c r="Q13" s="141" t="s">
        <v>462</v>
      </c>
      <c r="R13" s="263">
        <v>3</v>
      </c>
      <c r="T13" s="141"/>
      <c r="Z13" s="270" t="s">
        <v>658</v>
      </c>
      <c r="AA13" s="270" t="s">
        <v>456</v>
      </c>
    </row>
    <row r="14" spans="2:27" x14ac:dyDescent="0.2">
      <c r="B14" s="264"/>
      <c r="C14" s="281"/>
      <c r="D14" s="141"/>
      <c r="E14" s="160"/>
      <c r="F14" s="277"/>
      <c r="G14" s="148"/>
      <c r="H14" s="148"/>
      <c r="I14" s="148"/>
      <c r="J14" s="148"/>
      <c r="K14" s="148"/>
      <c r="L14" s="141"/>
      <c r="M14" s="141" t="str">
        <f t="shared" si="0"/>
        <v/>
      </c>
      <c r="N14" s="263" t="str">
        <f t="shared" si="1"/>
        <v/>
      </c>
      <c r="P14" s="141" t="s">
        <v>464</v>
      </c>
      <c r="Q14" s="141" t="s">
        <v>462</v>
      </c>
      <c r="R14" s="263">
        <v>2</v>
      </c>
      <c r="T14" s="141"/>
      <c r="Z14" s="270" t="s">
        <v>659</v>
      </c>
      <c r="AA14" s="270" t="s">
        <v>456</v>
      </c>
    </row>
    <row r="15" spans="2:27" ht="15" customHeight="1" x14ac:dyDescent="0.2">
      <c r="B15" s="264"/>
      <c r="C15" s="281"/>
      <c r="D15" s="141"/>
      <c r="E15" s="160"/>
      <c r="F15" s="277"/>
      <c r="G15" s="148"/>
      <c r="H15" s="148"/>
      <c r="I15" s="148"/>
      <c r="J15" s="148"/>
      <c r="K15" s="148"/>
      <c r="L15" s="141"/>
      <c r="M15" s="141" t="str">
        <f t="shared" si="0"/>
        <v/>
      </c>
      <c r="N15" s="263" t="str">
        <f t="shared" si="1"/>
        <v/>
      </c>
      <c r="P15" s="141" t="s">
        <v>465</v>
      </c>
      <c r="Q15" s="141" t="s">
        <v>462</v>
      </c>
      <c r="R15" s="263">
        <v>3</v>
      </c>
      <c r="T15" s="141"/>
      <c r="Z15" s="270" t="s">
        <v>660</v>
      </c>
      <c r="AA15" s="270" t="s">
        <v>456</v>
      </c>
    </row>
    <row r="16" spans="2:27" x14ac:dyDescent="0.2">
      <c r="B16" s="264"/>
      <c r="C16" s="281"/>
      <c r="D16" s="141"/>
      <c r="E16" s="160"/>
      <c r="F16" s="277"/>
      <c r="G16" s="148"/>
      <c r="H16" s="148"/>
      <c r="I16" s="148"/>
      <c r="J16" s="148"/>
      <c r="K16" s="148"/>
      <c r="L16" s="141"/>
      <c r="M16" s="141" t="str">
        <f t="shared" si="0"/>
        <v/>
      </c>
      <c r="N16" s="263" t="str">
        <f t="shared" si="1"/>
        <v/>
      </c>
      <c r="P16" s="141" t="s">
        <v>466</v>
      </c>
      <c r="Q16" s="141" t="s">
        <v>462</v>
      </c>
      <c r="R16" s="263">
        <v>2</v>
      </c>
      <c r="T16" s="141" t="s">
        <v>511</v>
      </c>
      <c r="Z16" s="270" t="s">
        <v>661</v>
      </c>
      <c r="AA16" s="270" t="s">
        <v>457</v>
      </c>
    </row>
    <row r="17" spans="2:27" x14ac:dyDescent="0.2">
      <c r="B17" s="264"/>
      <c r="C17" s="281"/>
      <c r="D17" s="141"/>
      <c r="E17" s="160"/>
      <c r="F17" s="277"/>
      <c r="G17" s="148"/>
      <c r="H17" s="148"/>
      <c r="I17" s="148"/>
      <c r="J17" s="148"/>
      <c r="K17" s="148"/>
      <c r="L17" s="141"/>
      <c r="M17" s="141" t="str">
        <f t="shared" si="0"/>
        <v/>
      </c>
      <c r="N17" s="263" t="str">
        <f t="shared" si="1"/>
        <v/>
      </c>
      <c r="P17" s="141" t="s">
        <v>467</v>
      </c>
      <c r="Q17" s="141" t="s">
        <v>468</v>
      </c>
      <c r="R17" s="263" t="s">
        <v>446</v>
      </c>
      <c r="Z17" s="270" t="s">
        <v>590</v>
      </c>
      <c r="AA17" s="270" t="s">
        <v>694</v>
      </c>
    </row>
    <row r="18" spans="2:27" x14ac:dyDescent="0.2">
      <c r="B18" s="264"/>
      <c r="C18" s="281"/>
      <c r="D18" s="141"/>
      <c r="E18" s="160"/>
      <c r="F18" s="277"/>
      <c r="G18" s="148"/>
      <c r="H18" s="148"/>
      <c r="I18" s="148"/>
      <c r="J18" s="148"/>
      <c r="K18" s="148"/>
      <c r="L18" s="141"/>
      <c r="M18" s="141" t="str">
        <f t="shared" si="0"/>
        <v/>
      </c>
      <c r="N18" s="263" t="str">
        <f t="shared" si="1"/>
        <v/>
      </c>
      <c r="P18" s="141" t="s">
        <v>422</v>
      </c>
      <c r="Q18" s="141" t="s">
        <v>468</v>
      </c>
      <c r="R18" s="263" t="s">
        <v>447</v>
      </c>
      <c r="Z18" s="270" t="s">
        <v>591</v>
      </c>
      <c r="AA18" s="270" t="s">
        <v>460</v>
      </c>
    </row>
    <row r="19" spans="2:27" x14ac:dyDescent="0.2">
      <c r="B19" s="264"/>
      <c r="C19" s="281"/>
      <c r="D19" s="141"/>
      <c r="E19" s="160"/>
      <c r="F19" s="277"/>
      <c r="G19" s="148"/>
      <c r="H19" s="148"/>
      <c r="I19" s="148"/>
      <c r="J19" s="148"/>
      <c r="K19" s="148"/>
      <c r="L19" s="141"/>
      <c r="M19" s="141" t="str">
        <f t="shared" si="0"/>
        <v/>
      </c>
      <c r="N19" s="263" t="str">
        <f t="shared" si="1"/>
        <v/>
      </c>
      <c r="P19" s="141" t="s">
        <v>469</v>
      </c>
      <c r="Q19" s="141" t="s">
        <v>468</v>
      </c>
      <c r="R19" s="263" t="s">
        <v>447</v>
      </c>
      <c r="Z19" s="270" t="s">
        <v>592</v>
      </c>
      <c r="AA19" s="270" t="s">
        <v>694</v>
      </c>
    </row>
    <row r="20" spans="2:27" x14ac:dyDescent="0.2">
      <c r="B20" s="264"/>
      <c r="C20" s="281"/>
      <c r="D20" s="141"/>
      <c r="E20" s="160"/>
      <c r="F20" s="277"/>
      <c r="G20" s="148"/>
      <c r="H20" s="148"/>
      <c r="I20" s="148"/>
      <c r="J20" s="148"/>
      <c r="K20" s="148"/>
      <c r="L20" s="141"/>
      <c r="M20" s="141" t="str">
        <f t="shared" si="0"/>
        <v/>
      </c>
      <c r="N20" s="263" t="str">
        <f t="shared" si="1"/>
        <v/>
      </c>
      <c r="P20" s="141" t="s">
        <v>470</v>
      </c>
      <c r="Q20" s="141" t="s">
        <v>468</v>
      </c>
      <c r="R20" s="263" t="s">
        <v>447</v>
      </c>
      <c r="Z20" s="270" t="s">
        <v>593</v>
      </c>
      <c r="AA20" s="270" t="s">
        <v>467</v>
      </c>
    </row>
    <row r="21" spans="2:27" x14ac:dyDescent="0.2">
      <c r="B21" s="264"/>
      <c r="C21" s="281"/>
      <c r="D21" s="141"/>
      <c r="E21" s="160"/>
      <c r="F21" s="277"/>
      <c r="G21" s="148"/>
      <c r="H21" s="148"/>
      <c r="I21" s="148"/>
      <c r="J21" s="148"/>
      <c r="K21" s="148"/>
      <c r="L21" s="141"/>
      <c r="M21" s="141" t="str">
        <f t="shared" si="0"/>
        <v/>
      </c>
      <c r="N21" s="263" t="str">
        <f t="shared" si="1"/>
        <v/>
      </c>
      <c r="P21" s="141" t="s">
        <v>695</v>
      </c>
      <c r="Q21" s="141" t="s">
        <v>468</v>
      </c>
      <c r="R21" s="263" t="s">
        <v>447</v>
      </c>
      <c r="Z21" s="270" t="s">
        <v>594</v>
      </c>
      <c r="AA21" s="270" t="s">
        <v>467</v>
      </c>
    </row>
    <row r="22" spans="2:27" x14ac:dyDescent="0.2">
      <c r="B22" s="264"/>
      <c r="C22" s="281"/>
      <c r="D22" s="141"/>
      <c r="E22" s="160"/>
      <c r="F22" s="277"/>
      <c r="G22" s="148"/>
      <c r="H22" s="148"/>
      <c r="I22" s="148"/>
      <c r="J22" s="148"/>
      <c r="K22" s="148"/>
      <c r="L22" s="141"/>
      <c r="M22" s="141" t="str">
        <f t="shared" si="0"/>
        <v/>
      </c>
      <c r="N22" s="263" t="str">
        <f t="shared" si="1"/>
        <v/>
      </c>
      <c r="P22" s="141" t="s">
        <v>471</v>
      </c>
      <c r="Q22" s="141" t="s">
        <v>472</v>
      </c>
      <c r="R22" s="263" t="s">
        <v>446</v>
      </c>
      <c r="Z22" s="270" t="s">
        <v>595</v>
      </c>
      <c r="AA22" s="270" t="s">
        <v>467</v>
      </c>
    </row>
    <row r="23" spans="2:27" x14ac:dyDescent="0.2">
      <c r="B23" s="264"/>
      <c r="C23" s="281"/>
      <c r="D23" s="141"/>
      <c r="E23" s="160"/>
      <c r="F23" s="277"/>
      <c r="G23" s="148"/>
      <c r="H23" s="148"/>
      <c r="I23" s="148"/>
      <c r="J23" s="148"/>
      <c r="K23" s="148"/>
      <c r="L23" s="141"/>
      <c r="M23" s="141" t="str">
        <f t="shared" si="0"/>
        <v/>
      </c>
      <c r="N23" s="263" t="str">
        <f t="shared" si="1"/>
        <v/>
      </c>
      <c r="P23" s="141" t="s">
        <v>473</v>
      </c>
      <c r="Q23" s="141" t="s">
        <v>472</v>
      </c>
      <c r="R23" s="263" t="s">
        <v>447</v>
      </c>
      <c r="Z23" s="270" t="s">
        <v>596</v>
      </c>
      <c r="AA23" s="270" t="s">
        <v>467</v>
      </c>
    </row>
    <row r="24" spans="2:27" x14ac:dyDescent="0.2">
      <c r="B24" s="264"/>
      <c r="C24" s="281"/>
      <c r="D24" s="141"/>
      <c r="E24" s="160"/>
      <c r="F24" s="277"/>
      <c r="G24" s="148"/>
      <c r="H24" s="148"/>
      <c r="I24" s="148"/>
      <c r="J24" s="148"/>
      <c r="K24" s="148"/>
      <c r="L24" s="141"/>
      <c r="M24" s="141" t="str">
        <f t="shared" si="0"/>
        <v/>
      </c>
      <c r="N24" s="263" t="str">
        <f t="shared" si="1"/>
        <v/>
      </c>
      <c r="P24" s="141" t="s">
        <v>474</v>
      </c>
      <c r="Q24" s="141" t="s">
        <v>472</v>
      </c>
      <c r="R24" s="263" t="s">
        <v>447</v>
      </c>
      <c r="Z24" s="270" t="s">
        <v>597</v>
      </c>
      <c r="AA24" s="270" t="s">
        <v>480</v>
      </c>
    </row>
    <row r="25" spans="2:27" x14ac:dyDescent="0.2">
      <c r="B25" s="264"/>
      <c r="C25" s="281"/>
      <c r="D25" s="141"/>
      <c r="E25" s="160"/>
      <c r="F25" s="277"/>
      <c r="G25" s="148"/>
      <c r="H25" s="148"/>
      <c r="I25" s="148"/>
      <c r="J25" s="148"/>
      <c r="K25" s="148"/>
      <c r="L25" s="141"/>
      <c r="M25" s="141" t="str">
        <f t="shared" si="0"/>
        <v/>
      </c>
      <c r="N25" s="263" t="str">
        <f t="shared" si="1"/>
        <v/>
      </c>
      <c r="P25" s="141" t="s">
        <v>475</v>
      </c>
      <c r="Q25" s="141" t="s">
        <v>472</v>
      </c>
      <c r="R25" s="263" t="s">
        <v>447</v>
      </c>
      <c r="Z25" s="270" t="s">
        <v>598</v>
      </c>
      <c r="AA25" s="270" t="s">
        <v>467</v>
      </c>
    </row>
    <row r="26" spans="2:27" ht="15" customHeight="1" x14ac:dyDescent="0.2">
      <c r="B26" s="264"/>
      <c r="C26" s="281"/>
      <c r="D26" s="141"/>
      <c r="E26" s="160"/>
      <c r="F26" s="277"/>
      <c r="G26" s="148"/>
      <c r="H26" s="148"/>
      <c r="I26" s="148"/>
      <c r="J26" s="148"/>
      <c r="K26" s="148"/>
      <c r="L26" s="141"/>
      <c r="M26" s="141" t="str">
        <f t="shared" si="0"/>
        <v/>
      </c>
      <c r="N26" s="263" t="str">
        <f t="shared" si="1"/>
        <v/>
      </c>
      <c r="P26" s="141" t="s">
        <v>476</v>
      </c>
      <c r="Q26" s="141" t="s">
        <v>477</v>
      </c>
      <c r="R26" s="263" t="s">
        <v>447</v>
      </c>
      <c r="Z26" s="270" t="s">
        <v>599</v>
      </c>
      <c r="AA26" s="270" t="s">
        <v>467</v>
      </c>
    </row>
    <row r="27" spans="2:27" x14ac:dyDescent="0.2">
      <c r="B27" s="264"/>
      <c r="C27" s="281"/>
      <c r="D27" s="141"/>
      <c r="E27" s="160"/>
      <c r="F27" s="277"/>
      <c r="G27" s="148"/>
      <c r="H27" s="148"/>
      <c r="I27" s="148"/>
      <c r="J27" s="148"/>
      <c r="K27" s="148"/>
      <c r="L27" s="141"/>
      <c r="M27" s="141" t="str">
        <f t="shared" si="0"/>
        <v/>
      </c>
      <c r="N27" s="263" t="str">
        <f t="shared" si="1"/>
        <v/>
      </c>
      <c r="P27" s="141" t="s">
        <v>478</v>
      </c>
      <c r="Q27" s="141" t="s">
        <v>477</v>
      </c>
      <c r="R27" s="263" t="s">
        <v>447</v>
      </c>
      <c r="Z27" s="270" t="s">
        <v>600</v>
      </c>
      <c r="AA27" s="270" t="s">
        <v>484</v>
      </c>
    </row>
    <row r="28" spans="2:27" x14ac:dyDescent="0.2">
      <c r="B28" s="264"/>
      <c r="C28" s="281"/>
      <c r="D28" s="141"/>
      <c r="E28" s="160"/>
      <c r="F28" s="277"/>
      <c r="G28" s="148"/>
      <c r="H28" s="148"/>
      <c r="I28" s="148"/>
      <c r="J28" s="148"/>
      <c r="K28" s="148"/>
      <c r="L28" s="141"/>
      <c r="M28" s="141" t="str">
        <f t="shared" si="0"/>
        <v/>
      </c>
      <c r="N28" s="263" t="str">
        <f t="shared" si="1"/>
        <v/>
      </c>
      <c r="P28" s="141" t="s">
        <v>479</v>
      </c>
      <c r="Q28" s="141" t="s">
        <v>477</v>
      </c>
      <c r="R28" s="263" t="s">
        <v>447</v>
      </c>
      <c r="Z28" s="270" t="s">
        <v>601</v>
      </c>
      <c r="AA28" s="270" t="s">
        <v>483</v>
      </c>
    </row>
    <row r="29" spans="2:27" x14ac:dyDescent="0.2">
      <c r="B29" s="264"/>
      <c r="C29" s="281"/>
      <c r="D29" s="141"/>
      <c r="E29" s="160"/>
      <c r="F29" s="277"/>
      <c r="G29" s="148"/>
      <c r="H29" s="148"/>
      <c r="I29" s="148"/>
      <c r="J29" s="148"/>
      <c r="K29" s="148"/>
      <c r="L29" s="141"/>
      <c r="M29" s="141" t="str">
        <f t="shared" si="0"/>
        <v/>
      </c>
      <c r="N29" s="263" t="str">
        <f t="shared" si="1"/>
        <v/>
      </c>
      <c r="P29" s="141" t="s">
        <v>480</v>
      </c>
      <c r="Q29" s="141" t="s">
        <v>477</v>
      </c>
      <c r="R29" s="263" t="s">
        <v>447</v>
      </c>
      <c r="Z29" s="270" t="s">
        <v>662</v>
      </c>
      <c r="AA29" s="270" t="s">
        <v>456</v>
      </c>
    </row>
    <row r="30" spans="2:27" ht="15" customHeight="1" x14ac:dyDescent="0.2">
      <c r="B30" s="264"/>
      <c r="C30" s="281"/>
      <c r="D30" s="141"/>
      <c r="E30" s="160"/>
      <c r="F30" s="277"/>
      <c r="G30" s="148"/>
      <c r="H30" s="148"/>
      <c r="I30" s="148"/>
      <c r="J30" s="148"/>
      <c r="K30" s="148"/>
      <c r="L30" s="141"/>
      <c r="M30" s="141" t="str">
        <f t="shared" si="0"/>
        <v/>
      </c>
      <c r="N30" s="263" t="str">
        <f t="shared" si="1"/>
        <v/>
      </c>
      <c r="P30" s="141" t="s">
        <v>481</v>
      </c>
      <c r="Q30" s="141" t="s">
        <v>482</v>
      </c>
      <c r="R30" s="263" t="s">
        <v>450</v>
      </c>
      <c r="Z30" s="270" t="s">
        <v>663</v>
      </c>
      <c r="AA30" s="270" t="s">
        <v>467</v>
      </c>
    </row>
    <row r="31" spans="2:27" ht="15" customHeight="1" x14ac:dyDescent="0.2">
      <c r="B31" s="264"/>
      <c r="C31" s="281"/>
      <c r="D31" s="141"/>
      <c r="E31" s="160"/>
      <c r="F31" s="277"/>
      <c r="G31" s="148"/>
      <c r="H31" s="148"/>
      <c r="I31" s="148"/>
      <c r="J31" s="148"/>
      <c r="K31" s="148"/>
      <c r="L31" s="141"/>
      <c r="M31" s="141" t="str">
        <f t="shared" si="0"/>
        <v/>
      </c>
      <c r="N31" s="263" t="str">
        <f t="shared" si="1"/>
        <v/>
      </c>
      <c r="P31" s="141" t="s">
        <v>483</v>
      </c>
      <c r="Q31" s="141" t="s">
        <v>482</v>
      </c>
      <c r="R31" s="263" t="s">
        <v>450</v>
      </c>
      <c r="Z31" s="270" t="s">
        <v>664</v>
      </c>
      <c r="AA31" s="270" t="s">
        <v>467</v>
      </c>
    </row>
    <row r="32" spans="2:27" x14ac:dyDescent="0.2">
      <c r="B32" s="264"/>
      <c r="C32" s="281"/>
      <c r="D32" s="141"/>
      <c r="E32" s="160"/>
      <c r="F32" s="277"/>
      <c r="G32" s="148"/>
      <c r="H32" s="148"/>
      <c r="I32" s="148"/>
      <c r="J32" s="148"/>
      <c r="K32" s="148"/>
      <c r="L32" s="141"/>
      <c r="M32" s="141" t="str">
        <f t="shared" si="0"/>
        <v/>
      </c>
      <c r="N32" s="263" t="str">
        <f t="shared" si="1"/>
        <v/>
      </c>
      <c r="P32" s="141" t="s">
        <v>484</v>
      </c>
      <c r="Q32" s="141" t="s">
        <v>482</v>
      </c>
      <c r="R32" s="263" t="s">
        <v>450</v>
      </c>
      <c r="Z32" s="270" t="s">
        <v>665</v>
      </c>
      <c r="AA32" s="270" t="s">
        <v>467</v>
      </c>
    </row>
    <row r="33" spans="2:27" ht="15" customHeight="1" x14ac:dyDescent="0.2">
      <c r="B33" s="264"/>
      <c r="C33" s="281"/>
      <c r="D33" s="141"/>
      <c r="E33" s="160"/>
      <c r="F33" s="277"/>
      <c r="G33" s="148"/>
      <c r="H33" s="148"/>
      <c r="I33" s="148"/>
      <c r="J33" s="148"/>
      <c r="K33" s="148"/>
      <c r="L33" s="141"/>
      <c r="M33" s="141" t="str">
        <f t="shared" si="0"/>
        <v/>
      </c>
      <c r="N33" s="263" t="str">
        <f t="shared" si="1"/>
        <v/>
      </c>
      <c r="P33" s="141" t="s">
        <v>485</v>
      </c>
      <c r="Q33" s="141" t="s">
        <v>482</v>
      </c>
      <c r="R33" s="263" t="s">
        <v>450</v>
      </c>
      <c r="Z33" s="270" t="s">
        <v>666</v>
      </c>
      <c r="AA33" s="270" t="s">
        <v>467</v>
      </c>
    </row>
    <row r="34" spans="2:27" x14ac:dyDescent="0.2">
      <c r="B34" s="264"/>
      <c r="C34" s="281"/>
      <c r="D34" s="141"/>
      <c r="E34" s="160"/>
      <c r="F34" s="277"/>
      <c r="G34" s="148"/>
      <c r="H34" s="148"/>
      <c r="I34" s="148"/>
      <c r="J34" s="148"/>
      <c r="K34" s="148"/>
      <c r="L34" s="141"/>
      <c r="M34" s="141" t="str">
        <f t="shared" si="0"/>
        <v/>
      </c>
      <c r="N34" s="263" t="str">
        <f t="shared" si="1"/>
        <v/>
      </c>
      <c r="P34" s="141" t="s">
        <v>486</v>
      </c>
      <c r="Q34" s="141" t="s">
        <v>336</v>
      </c>
      <c r="R34" s="263" t="s">
        <v>448</v>
      </c>
      <c r="Z34" s="270" t="s">
        <v>667</v>
      </c>
      <c r="AA34" s="270" t="s">
        <v>467</v>
      </c>
    </row>
    <row r="35" spans="2:27" x14ac:dyDescent="0.2">
      <c r="B35" s="264"/>
      <c r="C35" s="281"/>
      <c r="D35" s="141"/>
      <c r="E35" s="160"/>
      <c r="F35" s="277"/>
      <c r="G35" s="148"/>
      <c r="H35" s="148"/>
      <c r="I35" s="148"/>
      <c r="J35" s="148"/>
      <c r="K35" s="148"/>
      <c r="L35" s="141"/>
      <c r="M35" s="141" t="str">
        <f t="shared" si="0"/>
        <v/>
      </c>
      <c r="N35" s="263" t="str">
        <f t="shared" si="1"/>
        <v/>
      </c>
      <c r="P35" s="141" t="s">
        <v>487</v>
      </c>
      <c r="Q35" s="141" t="s">
        <v>336</v>
      </c>
      <c r="R35" s="263">
        <v>8</v>
      </c>
      <c r="Z35" s="270" t="s">
        <v>668</v>
      </c>
      <c r="AA35" s="270" t="s">
        <v>456</v>
      </c>
    </row>
    <row r="36" spans="2:27" x14ac:dyDescent="0.2">
      <c r="B36" s="264"/>
      <c r="C36" s="281"/>
      <c r="D36" s="141"/>
      <c r="E36" s="160"/>
      <c r="F36" s="277"/>
      <c r="G36" s="148"/>
      <c r="H36" s="148"/>
      <c r="I36" s="148"/>
      <c r="J36" s="148"/>
      <c r="K36" s="148"/>
      <c r="L36" s="141"/>
      <c r="M36" s="141" t="str">
        <f t="shared" si="0"/>
        <v/>
      </c>
      <c r="N36" s="263" t="str">
        <f t="shared" si="1"/>
        <v/>
      </c>
      <c r="P36" s="141" t="s">
        <v>133</v>
      </c>
      <c r="Q36" s="141" t="s">
        <v>336</v>
      </c>
      <c r="R36" s="263" t="s">
        <v>522</v>
      </c>
      <c r="Z36" s="270" t="s">
        <v>602</v>
      </c>
      <c r="AA36" s="270" t="s">
        <v>457</v>
      </c>
    </row>
    <row r="37" spans="2:27" x14ac:dyDescent="0.2">
      <c r="B37" s="264"/>
      <c r="C37" s="281"/>
      <c r="D37" s="141"/>
      <c r="E37" s="160"/>
      <c r="F37" s="277"/>
      <c r="G37" s="148"/>
      <c r="H37" s="148"/>
      <c r="I37" s="148"/>
      <c r="J37" s="148"/>
      <c r="K37" s="148"/>
      <c r="L37" s="141"/>
      <c r="M37" s="141" t="str">
        <f t="shared" si="0"/>
        <v/>
      </c>
      <c r="N37" s="263" t="str">
        <f t="shared" si="1"/>
        <v/>
      </c>
      <c r="P37" s="141" t="s">
        <v>488</v>
      </c>
      <c r="Q37" s="141" t="s">
        <v>336</v>
      </c>
      <c r="R37" s="263" t="s">
        <v>525</v>
      </c>
      <c r="Z37" s="270" t="s">
        <v>603</v>
      </c>
      <c r="AA37" s="270" t="s">
        <v>457</v>
      </c>
    </row>
    <row r="38" spans="2:27" x14ac:dyDescent="0.2">
      <c r="B38" s="264"/>
      <c r="C38" s="281"/>
      <c r="D38" s="141"/>
      <c r="E38" s="160"/>
      <c r="F38" s="277"/>
      <c r="G38" s="148"/>
      <c r="H38" s="148"/>
      <c r="I38" s="148"/>
      <c r="J38" s="148"/>
      <c r="K38" s="148"/>
      <c r="L38" s="141"/>
      <c r="M38" s="141" t="str">
        <f t="shared" si="0"/>
        <v/>
      </c>
      <c r="N38" s="263" t="str">
        <f t="shared" si="1"/>
        <v/>
      </c>
      <c r="P38" s="141" t="s">
        <v>489</v>
      </c>
      <c r="Q38" s="141" t="s">
        <v>336</v>
      </c>
      <c r="R38" s="263" t="s">
        <v>446</v>
      </c>
      <c r="Z38" s="270" t="s">
        <v>605</v>
      </c>
      <c r="AA38" s="270" t="s">
        <v>483</v>
      </c>
    </row>
    <row r="39" spans="2:27" ht="15" customHeight="1" x14ac:dyDescent="0.2">
      <c r="B39" s="264"/>
      <c r="C39" s="281"/>
      <c r="D39" s="141"/>
      <c r="E39" s="160"/>
      <c r="F39" s="277"/>
      <c r="G39" s="148"/>
      <c r="H39" s="148"/>
      <c r="I39" s="148"/>
      <c r="J39" s="148"/>
      <c r="K39" s="148"/>
      <c r="L39" s="141"/>
      <c r="M39" s="141" t="str">
        <f t="shared" si="0"/>
        <v/>
      </c>
      <c r="N39" s="263" t="str">
        <f t="shared" si="1"/>
        <v/>
      </c>
      <c r="P39" s="270" t="s">
        <v>694</v>
      </c>
      <c r="Q39" s="141" t="s">
        <v>336</v>
      </c>
      <c r="R39" s="263">
        <v>8</v>
      </c>
      <c r="Z39" s="270" t="s">
        <v>669</v>
      </c>
      <c r="AA39" s="270" t="s">
        <v>456</v>
      </c>
    </row>
    <row r="40" spans="2:27" x14ac:dyDescent="0.2">
      <c r="B40" s="264"/>
      <c r="C40" s="281"/>
      <c r="D40" s="141"/>
      <c r="E40" s="160"/>
      <c r="F40" s="277"/>
      <c r="G40" s="148"/>
      <c r="H40" s="148"/>
      <c r="I40" s="148"/>
      <c r="J40" s="148"/>
      <c r="K40" s="148"/>
      <c r="L40" s="141"/>
      <c r="M40" s="141" t="str">
        <f t="shared" si="0"/>
        <v/>
      </c>
      <c r="N40" s="263" t="str">
        <f t="shared" si="1"/>
        <v/>
      </c>
      <c r="Z40" s="270" t="s">
        <v>604</v>
      </c>
      <c r="AA40" s="270" t="s">
        <v>457</v>
      </c>
    </row>
    <row r="41" spans="2:27" x14ac:dyDescent="0.2">
      <c r="B41" s="264"/>
      <c r="C41" s="281"/>
      <c r="D41" s="141"/>
      <c r="E41" s="160"/>
      <c r="F41" s="277"/>
      <c r="G41" s="148"/>
      <c r="H41" s="148"/>
      <c r="I41" s="148"/>
      <c r="J41" s="148"/>
      <c r="K41" s="148"/>
      <c r="L41" s="141"/>
      <c r="M41" s="141" t="str">
        <f t="shared" si="0"/>
        <v/>
      </c>
      <c r="N41" s="263" t="str">
        <f t="shared" si="1"/>
        <v/>
      </c>
      <c r="Z41" s="270" t="s">
        <v>606</v>
      </c>
      <c r="AA41" s="270" t="s">
        <v>467</v>
      </c>
    </row>
    <row r="42" spans="2:27" x14ac:dyDescent="0.2">
      <c r="B42" s="264"/>
      <c r="C42" s="281"/>
      <c r="D42" s="141"/>
      <c r="E42" s="160"/>
      <c r="F42" s="277"/>
      <c r="G42" s="148"/>
      <c r="H42" s="148"/>
      <c r="I42" s="148"/>
      <c r="J42" s="148"/>
      <c r="K42" s="148"/>
      <c r="L42" s="141"/>
      <c r="M42" s="141" t="str">
        <f t="shared" si="0"/>
        <v/>
      </c>
      <c r="N42" s="263" t="str">
        <f t="shared" si="1"/>
        <v/>
      </c>
      <c r="Z42" s="270" t="s">
        <v>607</v>
      </c>
      <c r="AA42" s="270" t="s">
        <v>480</v>
      </c>
    </row>
    <row r="43" spans="2:27" x14ac:dyDescent="0.2">
      <c r="B43" s="264"/>
      <c r="C43" s="281"/>
      <c r="D43" s="141"/>
      <c r="E43" s="160"/>
      <c r="F43" s="277"/>
      <c r="G43" s="148"/>
      <c r="H43" s="148"/>
      <c r="I43" s="148"/>
      <c r="J43" s="148"/>
      <c r="K43" s="148"/>
      <c r="L43" s="141"/>
      <c r="M43" s="141" t="str">
        <f t="shared" si="0"/>
        <v/>
      </c>
      <c r="N43" s="263" t="str">
        <f t="shared" si="1"/>
        <v/>
      </c>
      <c r="Z43" s="270" t="s">
        <v>608</v>
      </c>
      <c r="AA43" s="270" t="s">
        <v>480</v>
      </c>
    </row>
    <row r="44" spans="2:27" x14ac:dyDescent="0.2">
      <c r="B44" s="264"/>
      <c r="C44" s="281"/>
      <c r="D44" s="141"/>
      <c r="E44" s="160"/>
      <c r="F44" s="277"/>
      <c r="G44" s="148"/>
      <c r="H44" s="148"/>
      <c r="I44" s="148"/>
      <c r="J44" s="148"/>
      <c r="K44" s="148"/>
      <c r="L44" s="141"/>
      <c r="M44" s="141" t="str">
        <f t="shared" si="0"/>
        <v/>
      </c>
      <c r="N44" s="263" t="str">
        <f t="shared" si="1"/>
        <v/>
      </c>
      <c r="Z44" s="270" t="s">
        <v>609</v>
      </c>
      <c r="AA44" s="270" t="s">
        <v>456</v>
      </c>
    </row>
    <row r="45" spans="2:27" x14ac:dyDescent="0.2">
      <c r="B45" s="264"/>
      <c r="C45" s="281"/>
      <c r="D45" s="141"/>
      <c r="E45" s="160"/>
      <c r="F45" s="277"/>
      <c r="G45" s="148"/>
      <c r="H45" s="148"/>
      <c r="I45" s="148"/>
      <c r="J45" s="148"/>
      <c r="K45" s="148"/>
      <c r="L45" s="141"/>
      <c r="M45" s="141" t="str">
        <f t="shared" si="0"/>
        <v/>
      </c>
      <c r="N45" s="263" t="str">
        <f t="shared" si="1"/>
        <v/>
      </c>
      <c r="Z45" s="270" t="s">
        <v>610</v>
      </c>
      <c r="AA45" s="270" t="s">
        <v>695</v>
      </c>
    </row>
    <row r="46" spans="2:27" x14ac:dyDescent="0.2">
      <c r="B46" s="264"/>
      <c r="C46" s="281"/>
      <c r="D46" s="141"/>
      <c r="E46" s="160"/>
      <c r="F46" s="277"/>
      <c r="G46" s="148"/>
      <c r="H46" s="148"/>
      <c r="I46" s="148"/>
      <c r="J46" s="148"/>
      <c r="K46" s="148"/>
      <c r="L46" s="141"/>
      <c r="M46" s="141" t="str">
        <f t="shared" si="0"/>
        <v/>
      </c>
      <c r="N46" s="263" t="str">
        <f t="shared" si="1"/>
        <v/>
      </c>
      <c r="Z46" s="270" t="s">
        <v>611</v>
      </c>
      <c r="AA46" s="270" t="s">
        <v>467</v>
      </c>
    </row>
    <row r="47" spans="2:27" x14ac:dyDescent="0.2">
      <c r="B47" s="264"/>
      <c r="C47" s="281"/>
      <c r="D47" s="141"/>
      <c r="E47" s="160"/>
      <c r="F47" s="277"/>
      <c r="G47" s="148"/>
      <c r="H47" s="148"/>
      <c r="I47" s="148"/>
      <c r="J47" s="148"/>
      <c r="K47" s="148"/>
      <c r="L47" s="141"/>
      <c r="M47" s="141" t="str">
        <f t="shared" si="0"/>
        <v/>
      </c>
      <c r="N47" s="263" t="str">
        <f t="shared" si="1"/>
        <v/>
      </c>
      <c r="Z47" s="270" t="s">
        <v>612</v>
      </c>
      <c r="AA47" s="270" t="s">
        <v>467</v>
      </c>
    </row>
    <row r="48" spans="2:27" x14ac:dyDescent="0.2">
      <c r="B48" s="264"/>
      <c r="C48" s="281"/>
      <c r="D48" s="141"/>
      <c r="E48" s="160"/>
      <c r="F48" s="277"/>
      <c r="G48" s="148"/>
      <c r="H48" s="148"/>
      <c r="I48" s="148"/>
      <c r="J48" s="148"/>
      <c r="K48" s="148"/>
      <c r="L48" s="141"/>
      <c r="M48" s="141" t="str">
        <f t="shared" si="0"/>
        <v/>
      </c>
      <c r="N48" s="263" t="str">
        <f t="shared" si="1"/>
        <v/>
      </c>
      <c r="Z48" s="270" t="s">
        <v>613</v>
      </c>
      <c r="AA48" s="270" t="s">
        <v>485</v>
      </c>
    </row>
    <row r="49" spans="2:27" x14ac:dyDescent="0.2">
      <c r="B49" s="264"/>
      <c r="C49" s="281"/>
      <c r="D49" s="141"/>
      <c r="E49" s="160"/>
      <c r="F49" s="277"/>
      <c r="G49" s="148"/>
      <c r="H49" s="148"/>
      <c r="I49" s="148"/>
      <c r="J49" s="148"/>
      <c r="K49" s="148"/>
      <c r="L49" s="141"/>
      <c r="M49" s="141" t="str">
        <f t="shared" si="0"/>
        <v/>
      </c>
      <c r="N49" s="263" t="str">
        <f t="shared" si="1"/>
        <v/>
      </c>
      <c r="Z49" s="270" t="s">
        <v>614</v>
      </c>
      <c r="AA49" s="270" t="s">
        <v>467</v>
      </c>
    </row>
    <row r="50" spans="2:27" x14ac:dyDescent="0.2">
      <c r="B50" s="264"/>
      <c r="C50" s="281"/>
      <c r="D50" s="141"/>
      <c r="E50" s="160"/>
      <c r="F50" s="277"/>
      <c r="G50" s="148"/>
      <c r="H50" s="148"/>
      <c r="I50" s="148"/>
      <c r="J50" s="148"/>
      <c r="K50" s="148"/>
      <c r="L50" s="141"/>
      <c r="M50" s="141" t="str">
        <f t="shared" si="0"/>
        <v/>
      </c>
      <c r="N50" s="263" t="str">
        <f t="shared" si="1"/>
        <v/>
      </c>
      <c r="Z50" s="270" t="s">
        <v>615</v>
      </c>
      <c r="AA50" s="270" t="s">
        <v>467</v>
      </c>
    </row>
    <row r="51" spans="2:27" x14ac:dyDescent="0.2">
      <c r="B51" s="264"/>
      <c r="C51" s="281"/>
      <c r="D51" s="141"/>
      <c r="E51" s="160"/>
      <c r="F51" s="277"/>
      <c r="G51" s="148"/>
      <c r="H51" s="148"/>
      <c r="I51" s="148"/>
      <c r="J51" s="148"/>
      <c r="K51" s="148"/>
      <c r="L51" s="141"/>
      <c r="M51" s="141" t="str">
        <f t="shared" si="0"/>
        <v/>
      </c>
      <c r="N51" s="263" t="str">
        <f t="shared" si="1"/>
        <v/>
      </c>
      <c r="Z51" s="270" t="s">
        <v>616</v>
      </c>
      <c r="AA51" s="270" t="s">
        <v>479</v>
      </c>
    </row>
    <row r="52" spans="2:27" x14ac:dyDescent="0.2">
      <c r="B52" s="264"/>
      <c r="C52" s="281"/>
      <c r="D52" s="141"/>
      <c r="E52" s="160"/>
      <c r="F52" s="277"/>
      <c r="G52" s="148"/>
      <c r="H52" s="148"/>
      <c r="I52" s="148"/>
      <c r="J52" s="148"/>
      <c r="K52" s="148"/>
      <c r="L52" s="141"/>
      <c r="M52" s="141" t="str">
        <f t="shared" si="0"/>
        <v/>
      </c>
      <c r="N52" s="263" t="str">
        <f t="shared" si="1"/>
        <v/>
      </c>
      <c r="Z52" s="270" t="s">
        <v>617</v>
      </c>
      <c r="AA52" s="270" t="s">
        <v>457</v>
      </c>
    </row>
    <row r="53" spans="2:27" x14ac:dyDescent="0.2">
      <c r="B53" s="264"/>
      <c r="C53" s="281"/>
      <c r="D53" s="141"/>
      <c r="E53" s="160"/>
      <c r="F53" s="277"/>
      <c r="G53" s="148"/>
      <c r="H53" s="148"/>
      <c r="I53" s="148"/>
      <c r="J53" s="148"/>
      <c r="K53" s="148"/>
      <c r="L53" s="141"/>
      <c r="M53" s="141" t="str">
        <f t="shared" si="0"/>
        <v/>
      </c>
      <c r="N53" s="263" t="str">
        <f t="shared" si="1"/>
        <v/>
      </c>
      <c r="Z53" s="270" t="s">
        <v>618</v>
      </c>
      <c r="AA53" s="270" t="s">
        <v>694</v>
      </c>
    </row>
    <row r="54" spans="2:27" x14ac:dyDescent="0.2">
      <c r="B54" s="264"/>
      <c r="C54" s="281"/>
      <c r="D54" s="141"/>
      <c r="E54" s="160"/>
      <c r="F54" s="277"/>
      <c r="G54" s="148"/>
      <c r="H54" s="148"/>
      <c r="I54" s="148"/>
      <c r="J54" s="148"/>
      <c r="K54" s="148"/>
      <c r="L54" s="141"/>
      <c r="M54" s="141" t="str">
        <f t="shared" si="0"/>
        <v/>
      </c>
      <c r="N54" s="263" t="str">
        <f t="shared" si="1"/>
        <v/>
      </c>
      <c r="Z54" s="270" t="s">
        <v>619</v>
      </c>
      <c r="AA54" s="270" t="s">
        <v>694</v>
      </c>
    </row>
    <row r="55" spans="2:27" x14ac:dyDescent="0.2">
      <c r="B55" s="264"/>
      <c r="C55" s="281"/>
      <c r="D55" s="141"/>
      <c r="E55" s="160"/>
      <c r="F55" s="277"/>
      <c r="G55" s="148"/>
      <c r="H55" s="148"/>
      <c r="I55" s="148"/>
      <c r="J55" s="148"/>
      <c r="K55" s="148"/>
      <c r="L55" s="141"/>
      <c r="M55" s="141" t="str">
        <f t="shared" si="0"/>
        <v/>
      </c>
      <c r="N55" s="263" t="str">
        <f t="shared" si="1"/>
        <v/>
      </c>
      <c r="Z55" s="270" t="s">
        <v>620</v>
      </c>
      <c r="AA55" s="270" t="s">
        <v>475</v>
      </c>
    </row>
    <row r="56" spans="2:27" x14ac:dyDescent="0.2">
      <c r="B56" s="264"/>
      <c r="C56" s="281"/>
      <c r="D56" s="141"/>
      <c r="E56" s="160"/>
      <c r="F56" s="277"/>
      <c r="G56" s="148"/>
      <c r="H56" s="148"/>
      <c r="I56" s="148"/>
      <c r="J56" s="148"/>
      <c r="K56" s="148"/>
      <c r="L56" s="141"/>
      <c r="M56" s="141" t="str">
        <f t="shared" si="0"/>
        <v/>
      </c>
      <c r="N56" s="263" t="str">
        <f t="shared" si="1"/>
        <v/>
      </c>
      <c r="Z56" s="270" t="s">
        <v>621</v>
      </c>
      <c r="AA56" s="270" t="s">
        <v>457</v>
      </c>
    </row>
    <row r="57" spans="2:27" x14ac:dyDescent="0.2">
      <c r="B57" s="264"/>
      <c r="C57" s="281"/>
      <c r="D57" s="141"/>
      <c r="E57" s="160"/>
      <c r="F57" s="277"/>
      <c r="G57" s="148"/>
      <c r="H57" s="148"/>
      <c r="I57" s="148"/>
      <c r="J57" s="148"/>
      <c r="K57" s="148"/>
      <c r="L57" s="141"/>
      <c r="M57" s="141" t="str">
        <f t="shared" si="0"/>
        <v/>
      </c>
      <c r="N57" s="263" t="str">
        <f t="shared" si="1"/>
        <v/>
      </c>
      <c r="Z57" s="270" t="s">
        <v>622</v>
      </c>
      <c r="AA57" s="270" t="s">
        <v>474</v>
      </c>
    </row>
    <row r="58" spans="2:27" x14ac:dyDescent="0.2">
      <c r="B58" s="264"/>
      <c r="C58" s="281"/>
      <c r="D58" s="141"/>
      <c r="E58" s="160"/>
      <c r="F58" s="277"/>
      <c r="G58" s="148"/>
      <c r="H58" s="148"/>
      <c r="I58" s="148"/>
      <c r="J58" s="148"/>
      <c r="K58" s="148"/>
      <c r="L58" s="141"/>
      <c r="M58" s="141" t="str">
        <f t="shared" si="0"/>
        <v/>
      </c>
      <c r="N58" s="263" t="str">
        <f t="shared" si="1"/>
        <v/>
      </c>
      <c r="Z58" s="270" t="s">
        <v>670</v>
      </c>
      <c r="AA58" s="270" t="s">
        <v>467</v>
      </c>
    </row>
    <row r="59" spans="2:27" x14ac:dyDescent="0.2">
      <c r="B59" s="264"/>
      <c r="C59" s="281"/>
      <c r="D59" s="141"/>
      <c r="E59" s="160"/>
      <c r="F59" s="277"/>
      <c r="G59" s="148"/>
      <c r="H59" s="148"/>
      <c r="I59" s="148"/>
      <c r="J59" s="148"/>
      <c r="K59" s="148"/>
      <c r="L59" s="141"/>
      <c r="M59" s="141" t="str">
        <f t="shared" si="0"/>
        <v/>
      </c>
      <c r="N59" s="263" t="str">
        <f t="shared" si="1"/>
        <v/>
      </c>
      <c r="Z59" s="270" t="s">
        <v>671</v>
      </c>
      <c r="AA59" s="270" t="s">
        <v>457</v>
      </c>
    </row>
    <row r="60" spans="2:27" x14ac:dyDescent="0.2">
      <c r="B60" s="264"/>
      <c r="C60" s="281"/>
      <c r="D60" s="141"/>
      <c r="E60" s="160"/>
      <c r="F60" s="277"/>
      <c r="G60" s="148"/>
      <c r="H60" s="148"/>
      <c r="I60" s="148"/>
      <c r="J60" s="148"/>
      <c r="K60" s="148"/>
      <c r="L60" s="141"/>
      <c r="M60" s="141" t="str">
        <f t="shared" si="0"/>
        <v/>
      </c>
      <c r="N60" s="263" t="str">
        <f t="shared" si="1"/>
        <v/>
      </c>
      <c r="Z60" s="270" t="s">
        <v>672</v>
      </c>
      <c r="AA60" s="270" t="s">
        <v>483</v>
      </c>
    </row>
    <row r="61" spans="2:27" x14ac:dyDescent="0.2">
      <c r="B61" s="264"/>
      <c r="C61" s="281"/>
      <c r="D61" s="141"/>
      <c r="E61" s="160"/>
      <c r="F61" s="277"/>
      <c r="G61" s="148"/>
      <c r="H61" s="148"/>
      <c r="I61" s="148"/>
      <c r="J61" s="148"/>
      <c r="K61" s="148"/>
      <c r="L61" s="141"/>
      <c r="M61" s="141" t="str">
        <f t="shared" si="0"/>
        <v/>
      </c>
      <c r="N61" s="263" t="str">
        <f t="shared" si="1"/>
        <v/>
      </c>
      <c r="Z61" s="270" t="s">
        <v>623</v>
      </c>
      <c r="AA61" s="270" t="s">
        <v>694</v>
      </c>
    </row>
    <row r="62" spans="2:27" x14ac:dyDescent="0.2">
      <c r="B62" s="264"/>
      <c r="C62" s="281"/>
      <c r="D62" s="141"/>
      <c r="E62" s="160"/>
      <c r="F62" s="277"/>
      <c r="G62" s="148"/>
      <c r="H62" s="148"/>
      <c r="I62" s="148"/>
      <c r="J62" s="148"/>
      <c r="K62" s="148"/>
      <c r="L62" s="141"/>
      <c r="M62" s="141" t="str">
        <f t="shared" si="0"/>
        <v/>
      </c>
      <c r="N62" s="263" t="str">
        <f t="shared" si="1"/>
        <v/>
      </c>
      <c r="Z62" s="270" t="s">
        <v>624</v>
      </c>
      <c r="AA62" s="270" t="s">
        <v>480</v>
      </c>
    </row>
    <row r="63" spans="2:27" x14ac:dyDescent="0.2">
      <c r="B63" s="264"/>
      <c r="C63" s="281"/>
      <c r="D63" s="141"/>
      <c r="E63" s="160"/>
      <c r="F63" s="277"/>
      <c r="G63" s="148"/>
      <c r="H63" s="148"/>
      <c r="I63" s="148"/>
      <c r="J63" s="148"/>
      <c r="K63" s="148"/>
      <c r="L63" s="141"/>
      <c r="M63" s="141" t="str">
        <f t="shared" si="0"/>
        <v/>
      </c>
      <c r="N63" s="263" t="str">
        <f t="shared" si="1"/>
        <v/>
      </c>
      <c r="Z63" s="270" t="s">
        <v>673</v>
      </c>
      <c r="AA63" s="270" t="s">
        <v>456</v>
      </c>
    </row>
    <row r="64" spans="2:27" x14ac:dyDescent="0.2">
      <c r="B64" s="264"/>
      <c r="C64" s="281"/>
      <c r="D64" s="141"/>
      <c r="E64" s="160"/>
      <c r="F64" s="277"/>
      <c r="G64" s="148"/>
      <c r="H64" s="148"/>
      <c r="I64" s="148"/>
      <c r="J64" s="148"/>
      <c r="K64" s="148"/>
      <c r="L64" s="141"/>
      <c r="M64" s="141" t="str">
        <f t="shared" si="0"/>
        <v/>
      </c>
      <c r="N64" s="263" t="str">
        <f t="shared" si="1"/>
        <v/>
      </c>
      <c r="Z64" s="270" t="s">
        <v>674</v>
      </c>
      <c r="AA64" s="270" t="s">
        <v>694</v>
      </c>
    </row>
    <row r="65" spans="2:27" x14ac:dyDescent="0.2">
      <c r="B65" s="264"/>
      <c r="C65" s="281"/>
      <c r="D65" s="141"/>
      <c r="E65" s="160"/>
      <c r="F65" s="277"/>
      <c r="G65" s="148"/>
      <c r="H65" s="148"/>
      <c r="I65" s="148"/>
      <c r="J65" s="148"/>
      <c r="K65" s="148"/>
      <c r="L65" s="141"/>
      <c r="M65" s="141" t="str">
        <f t="shared" si="0"/>
        <v/>
      </c>
      <c r="N65" s="263" t="str">
        <f t="shared" si="1"/>
        <v/>
      </c>
      <c r="Z65" s="270" t="s">
        <v>645</v>
      </c>
      <c r="AA65" s="270" t="s">
        <v>422</v>
      </c>
    </row>
    <row r="66" spans="2:27" x14ac:dyDescent="0.2">
      <c r="B66" s="264"/>
      <c r="C66" s="281"/>
      <c r="D66" s="141"/>
      <c r="E66" s="160"/>
      <c r="F66" s="277"/>
      <c r="G66" s="148"/>
      <c r="H66" s="148"/>
      <c r="I66" s="148"/>
      <c r="J66" s="148"/>
      <c r="K66" s="148"/>
      <c r="L66" s="141"/>
      <c r="M66" s="141" t="str">
        <f t="shared" si="0"/>
        <v/>
      </c>
      <c r="N66" s="263" t="str">
        <f t="shared" si="1"/>
        <v/>
      </c>
      <c r="Z66" s="270" t="s">
        <v>675</v>
      </c>
      <c r="AA66" s="270" t="s">
        <v>694</v>
      </c>
    </row>
    <row r="67" spans="2:27" x14ac:dyDescent="0.2">
      <c r="B67" s="264"/>
      <c r="C67" s="281"/>
      <c r="D67" s="141"/>
      <c r="E67" s="160"/>
      <c r="F67" s="277"/>
      <c r="G67" s="148"/>
      <c r="H67" s="148"/>
      <c r="I67" s="148"/>
      <c r="J67" s="148"/>
      <c r="K67" s="148"/>
      <c r="L67" s="141"/>
      <c r="M67" s="141" t="str">
        <f t="shared" si="0"/>
        <v/>
      </c>
      <c r="N67" s="263" t="str">
        <f t="shared" si="1"/>
        <v/>
      </c>
      <c r="Z67" s="270" t="s">
        <v>676</v>
      </c>
      <c r="AA67" s="270" t="s">
        <v>133</v>
      </c>
    </row>
    <row r="68" spans="2:27" x14ac:dyDescent="0.2">
      <c r="B68" s="264"/>
      <c r="C68" s="281"/>
      <c r="D68" s="141"/>
      <c r="E68" s="160"/>
      <c r="F68" s="277"/>
      <c r="G68" s="148"/>
      <c r="H68" s="148"/>
      <c r="I68" s="148"/>
      <c r="J68" s="148"/>
      <c r="K68" s="148"/>
      <c r="L68" s="141"/>
      <c r="M68" s="141" t="str">
        <f t="shared" si="0"/>
        <v/>
      </c>
      <c r="N68" s="263" t="str">
        <f t="shared" si="1"/>
        <v/>
      </c>
      <c r="Z68" s="270" t="s">
        <v>677</v>
      </c>
      <c r="AA68" s="270" t="s">
        <v>476</v>
      </c>
    </row>
    <row r="69" spans="2:27" x14ac:dyDescent="0.2">
      <c r="B69" s="264"/>
      <c r="C69" s="281"/>
      <c r="D69" s="141"/>
      <c r="E69" s="160"/>
      <c r="F69" s="277"/>
      <c r="G69" s="148"/>
      <c r="H69" s="148"/>
      <c r="I69" s="148"/>
      <c r="J69" s="148"/>
      <c r="K69" s="148"/>
      <c r="L69" s="141"/>
      <c r="M69" s="141" t="str">
        <f t="shared" si="0"/>
        <v/>
      </c>
      <c r="N69" s="263" t="str">
        <f t="shared" si="1"/>
        <v/>
      </c>
      <c r="Z69" s="270" t="s">
        <v>625</v>
      </c>
      <c r="AA69" s="270" t="s">
        <v>461</v>
      </c>
    </row>
    <row r="70" spans="2:27" x14ac:dyDescent="0.2">
      <c r="B70" s="264"/>
      <c r="C70" s="281"/>
      <c r="D70" s="141"/>
      <c r="E70" s="160"/>
      <c r="F70" s="277"/>
      <c r="G70" s="148"/>
      <c r="H70" s="148"/>
      <c r="I70" s="148"/>
      <c r="J70" s="148"/>
      <c r="K70" s="148"/>
      <c r="L70" s="141"/>
      <c r="M70" s="141" t="str">
        <f t="shared" si="0"/>
        <v/>
      </c>
      <c r="N70" s="263" t="str">
        <f t="shared" si="1"/>
        <v/>
      </c>
      <c r="Z70" s="270" t="s">
        <v>626</v>
      </c>
      <c r="AA70" s="270" t="s">
        <v>467</v>
      </c>
    </row>
    <row r="71" spans="2:27" x14ac:dyDescent="0.2">
      <c r="B71" s="264"/>
      <c r="C71" s="281"/>
      <c r="D71" s="141"/>
      <c r="E71" s="160"/>
      <c r="F71" s="277"/>
      <c r="G71" s="148"/>
      <c r="H71" s="148"/>
      <c r="I71" s="148"/>
      <c r="J71" s="148"/>
      <c r="K71" s="148"/>
      <c r="L71" s="141"/>
      <c r="M71" s="141" t="str">
        <f t="shared" ref="M71:M134" si="2">IFERROR(VLOOKUP(L71,P:R,2,0),"")</f>
        <v/>
      </c>
      <c r="N71" s="263" t="str">
        <f t="shared" ref="N71:N134" si="3">IFERROR(VLOOKUP(L71,P:R,3,0),"")</f>
        <v/>
      </c>
      <c r="Z71" s="270" t="s">
        <v>627</v>
      </c>
      <c r="AA71" s="270" t="s">
        <v>480</v>
      </c>
    </row>
    <row r="72" spans="2:27" x14ac:dyDescent="0.2">
      <c r="B72" s="264"/>
      <c r="C72" s="281"/>
      <c r="D72" s="141"/>
      <c r="E72" s="160"/>
      <c r="F72" s="277"/>
      <c r="G72" s="148"/>
      <c r="H72" s="148"/>
      <c r="I72" s="148"/>
      <c r="J72" s="148"/>
      <c r="K72" s="148"/>
      <c r="L72" s="141"/>
      <c r="M72" s="141" t="str">
        <f t="shared" si="2"/>
        <v/>
      </c>
      <c r="N72" s="263" t="str">
        <f t="shared" si="3"/>
        <v/>
      </c>
      <c r="Z72" s="270" t="s">
        <v>628</v>
      </c>
      <c r="AA72" s="270" t="s">
        <v>467</v>
      </c>
    </row>
    <row r="73" spans="2:27" x14ac:dyDescent="0.2">
      <c r="B73" s="264"/>
      <c r="C73" s="281"/>
      <c r="D73" s="141"/>
      <c r="E73" s="160"/>
      <c r="F73" s="277"/>
      <c r="G73" s="148"/>
      <c r="H73" s="148"/>
      <c r="I73" s="148"/>
      <c r="J73" s="148"/>
      <c r="K73" s="148"/>
      <c r="L73" s="141"/>
      <c r="M73" s="141" t="str">
        <f t="shared" si="2"/>
        <v/>
      </c>
      <c r="N73" s="263" t="str">
        <f t="shared" si="3"/>
        <v/>
      </c>
      <c r="Z73" s="270" t="s">
        <v>678</v>
      </c>
      <c r="AA73" s="270" t="s">
        <v>694</v>
      </c>
    </row>
    <row r="74" spans="2:27" x14ac:dyDescent="0.2">
      <c r="B74" s="264"/>
      <c r="C74" s="281"/>
      <c r="D74" s="141"/>
      <c r="E74" s="160"/>
      <c r="F74" s="277"/>
      <c r="G74" s="148"/>
      <c r="H74" s="148"/>
      <c r="I74" s="148"/>
      <c r="J74" s="148"/>
      <c r="K74" s="148"/>
      <c r="L74" s="141"/>
      <c r="M74" s="141" t="str">
        <f t="shared" si="2"/>
        <v/>
      </c>
      <c r="N74" s="263" t="str">
        <f t="shared" si="3"/>
        <v/>
      </c>
      <c r="Z74" s="270" t="s">
        <v>679</v>
      </c>
      <c r="AA74" s="270" t="s">
        <v>480</v>
      </c>
    </row>
    <row r="75" spans="2:27" x14ac:dyDescent="0.2">
      <c r="B75" s="264"/>
      <c r="C75" s="281"/>
      <c r="D75" s="141"/>
      <c r="E75" s="160"/>
      <c r="F75" s="277"/>
      <c r="G75" s="148"/>
      <c r="H75" s="148"/>
      <c r="I75" s="148"/>
      <c r="J75" s="148"/>
      <c r="K75" s="148"/>
      <c r="L75" s="141"/>
      <c r="M75" s="141" t="str">
        <f t="shared" si="2"/>
        <v/>
      </c>
      <c r="N75" s="263" t="str">
        <f t="shared" si="3"/>
        <v/>
      </c>
      <c r="Z75" s="270" t="s">
        <v>680</v>
      </c>
      <c r="AA75" s="270" t="s">
        <v>457</v>
      </c>
    </row>
    <row r="76" spans="2:27" x14ac:dyDescent="0.2">
      <c r="B76" s="264"/>
      <c r="C76" s="281"/>
      <c r="D76" s="141"/>
      <c r="E76" s="160"/>
      <c r="F76" s="277"/>
      <c r="G76" s="148"/>
      <c r="H76" s="148"/>
      <c r="I76" s="148"/>
      <c r="J76" s="148"/>
      <c r="K76" s="148"/>
      <c r="L76" s="141"/>
      <c r="M76" s="141" t="str">
        <f t="shared" si="2"/>
        <v/>
      </c>
      <c r="N76" s="263" t="str">
        <f t="shared" si="3"/>
        <v/>
      </c>
      <c r="Z76" s="270" t="s">
        <v>629</v>
      </c>
      <c r="AA76" s="270" t="s">
        <v>483</v>
      </c>
    </row>
    <row r="77" spans="2:27" x14ac:dyDescent="0.2">
      <c r="B77" s="264"/>
      <c r="C77" s="281"/>
      <c r="D77" s="141"/>
      <c r="E77" s="160"/>
      <c r="F77" s="277"/>
      <c r="G77" s="148"/>
      <c r="H77" s="148"/>
      <c r="I77" s="148"/>
      <c r="J77" s="148"/>
      <c r="K77" s="148"/>
      <c r="L77" s="141"/>
      <c r="M77" s="141" t="str">
        <f t="shared" si="2"/>
        <v/>
      </c>
      <c r="N77" s="263" t="str">
        <f t="shared" si="3"/>
        <v/>
      </c>
      <c r="Z77" s="270" t="s">
        <v>630</v>
      </c>
      <c r="AA77" s="270" t="s">
        <v>457</v>
      </c>
    </row>
    <row r="78" spans="2:27" x14ac:dyDescent="0.2">
      <c r="B78" s="264"/>
      <c r="C78" s="281"/>
      <c r="D78" s="141"/>
      <c r="E78" s="160"/>
      <c r="F78" s="277"/>
      <c r="G78" s="148"/>
      <c r="H78" s="148"/>
      <c r="I78" s="148"/>
      <c r="J78" s="148"/>
      <c r="K78" s="148"/>
      <c r="L78" s="141"/>
      <c r="M78" s="141" t="str">
        <f t="shared" si="2"/>
        <v/>
      </c>
      <c r="N78" s="263" t="str">
        <f t="shared" si="3"/>
        <v/>
      </c>
      <c r="Z78" s="270" t="s">
        <v>631</v>
      </c>
      <c r="AA78" s="270" t="s">
        <v>461</v>
      </c>
    </row>
    <row r="79" spans="2:27" x14ac:dyDescent="0.2">
      <c r="B79" s="264"/>
      <c r="C79" s="281"/>
      <c r="D79" s="141"/>
      <c r="E79" s="160"/>
      <c r="F79" s="277"/>
      <c r="G79" s="148"/>
      <c r="H79" s="148"/>
      <c r="I79" s="148"/>
      <c r="J79" s="148"/>
      <c r="K79" s="148"/>
      <c r="L79" s="141"/>
      <c r="M79" s="141" t="str">
        <f t="shared" si="2"/>
        <v/>
      </c>
      <c r="N79" s="263" t="str">
        <f t="shared" si="3"/>
        <v/>
      </c>
      <c r="Z79" s="270" t="s">
        <v>632</v>
      </c>
      <c r="AA79" s="270" t="s">
        <v>470</v>
      </c>
    </row>
    <row r="80" spans="2:27" x14ac:dyDescent="0.2">
      <c r="B80" s="264"/>
      <c r="C80" s="281"/>
      <c r="D80" s="141"/>
      <c r="E80" s="160"/>
      <c r="F80" s="277"/>
      <c r="G80" s="148"/>
      <c r="H80" s="148"/>
      <c r="I80" s="148"/>
      <c r="J80" s="148"/>
      <c r="K80" s="148"/>
      <c r="L80" s="141"/>
      <c r="M80" s="141" t="str">
        <f t="shared" si="2"/>
        <v/>
      </c>
      <c r="N80" s="263" t="str">
        <f t="shared" si="3"/>
        <v/>
      </c>
      <c r="Z80" s="270" t="s">
        <v>633</v>
      </c>
      <c r="AA80" s="270" t="s">
        <v>467</v>
      </c>
    </row>
    <row r="81" spans="2:27" x14ac:dyDescent="0.2">
      <c r="B81" s="264"/>
      <c r="C81" s="281"/>
      <c r="D81" s="141"/>
      <c r="E81" s="160"/>
      <c r="F81" s="277"/>
      <c r="G81" s="148"/>
      <c r="H81" s="148"/>
      <c r="I81" s="148"/>
      <c r="J81" s="148"/>
      <c r="K81" s="148"/>
      <c r="L81" s="141"/>
      <c r="M81" s="141" t="str">
        <f t="shared" si="2"/>
        <v/>
      </c>
      <c r="N81" s="263" t="str">
        <f t="shared" si="3"/>
        <v/>
      </c>
      <c r="Z81" s="270" t="s">
        <v>634</v>
      </c>
      <c r="AA81" s="270" t="s">
        <v>475</v>
      </c>
    </row>
    <row r="82" spans="2:27" x14ac:dyDescent="0.2">
      <c r="B82" s="264"/>
      <c r="C82" s="281"/>
      <c r="D82" s="141"/>
      <c r="E82" s="160"/>
      <c r="F82" s="277"/>
      <c r="G82" s="148"/>
      <c r="H82" s="148"/>
      <c r="I82" s="148"/>
      <c r="J82" s="148"/>
      <c r="K82" s="148"/>
      <c r="L82" s="141"/>
      <c r="M82" s="141" t="str">
        <f t="shared" si="2"/>
        <v/>
      </c>
      <c r="N82" s="263" t="str">
        <f t="shared" si="3"/>
        <v/>
      </c>
      <c r="Z82" s="270" t="s">
        <v>635</v>
      </c>
      <c r="AA82" s="270" t="s">
        <v>474</v>
      </c>
    </row>
    <row r="83" spans="2:27" x14ac:dyDescent="0.2">
      <c r="B83" s="264"/>
      <c r="C83" s="281"/>
      <c r="D83" s="141"/>
      <c r="E83" s="160"/>
      <c r="F83" s="277"/>
      <c r="G83" s="148"/>
      <c r="H83" s="148"/>
      <c r="I83" s="148"/>
      <c r="J83" s="148"/>
      <c r="K83" s="148"/>
      <c r="L83" s="141"/>
      <c r="M83" s="141" t="str">
        <f t="shared" si="2"/>
        <v/>
      </c>
      <c r="N83" s="263" t="str">
        <f t="shared" si="3"/>
        <v/>
      </c>
      <c r="Z83" s="270" t="s">
        <v>636</v>
      </c>
      <c r="AA83" s="270" t="s">
        <v>461</v>
      </c>
    </row>
    <row r="84" spans="2:27" x14ac:dyDescent="0.2">
      <c r="B84" s="264"/>
      <c r="C84" s="281"/>
      <c r="D84" s="141"/>
      <c r="E84" s="160"/>
      <c r="F84" s="277"/>
      <c r="G84" s="148"/>
      <c r="H84" s="148"/>
      <c r="I84" s="148"/>
      <c r="J84" s="148"/>
      <c r="K84" s="148"/>
      <c r="L84" s="141"/>
      <c r="M84" s="141" t="str">
        <f t="shared" si="2"/>
        <v/>
      </c>
      <c r="N84" s="263" t="str">
        <f t="shared" si="3"/>
        <v/>
      </c>
      <c r="Z84" s="270" t="s">
        <v>637</v>
      </c>
      <c r="AA84" s="270" t="s">
        <v>694</v>
      </c>
    </row>
    <row r="85" spans="2:27" x14ac:dyDescent="0.2">
      <c r="B85" s="264"/>
      <c r="C85" s="281"/>
      <c r="D85" s="141"/>
      <c r="E85" s="160"/>
      <c r="F85" s="277"/>
      <c r="G85" s="148"/>
      <c r="H85" s="148"/>
      <c r="I85" s="148"/>
      <c r="J85" s="148"/>
      <c r="K85" s="148"/>
      <c r="L85" s="141"/>
      <c r="M85" s="141" t="str">
        <f t="shared" si="2"/>
        <v/>
      </c>
      <c r="N85" s="263" t="str">
        <f t="shared" si="3"/>
        <v/>
      </c>
      <c r="Z85" s="270" t="s">
        <v>681</v>
      </c>
      <c r="AA85" s="270" t="s">
        <v>457</v>
      </c>
    </row>
    <row r="86" spans="2:27" x14ac:dyDescent="0.2">
      <c r="B86" s="264"/>
      <c r="C86" s="281"/>
      <c r="D86" s="141"/>
      <c r="E86" s="160"/>
      <c r="F86" s="277"/>
      <c r="G86" s="148"/>
      <c r="H86" s="148"/>
      <c r="I86" s="148"/>
      <c r="J86" s="148"/>
      <c r="K86" s="148"/>
      <c r="L86" s="141"/>
      <c r="M86" s="141" t="str">
        <f t="shared" si="2"/>
        <v/>
      </c>
      <c r="N86" s="263" t="str">
        <f t="shared" si="3"/>
        <v/>
      </c>
      <c r="Z86" s="270" t="s">
        <v>638</v>
      </c>
      <c r="AA86" s="270" t="s">
        <v>467</v>
      </c>
    </row>
    <row r="87" spans="2:27" x14ac:dyDescent="0.2">
      <c r="B87" s="264"/>
      <c r="C87" s="281"/>
      <c r="D87" s="141"/>
      <c r="E87" s="160"/>
      <c r="F87" s="277"/>
      <c r="G87" s="148"/>
      <c r="H87" s="148"/>
      <c r="I87" s="148"/>
      <c r="J87" s="148"/>
      <c r="K87" s="148"/>
      <c r="L87" s="141"/>
      <c r="M87" s="141" t="str">
        <f t="shared" si="2"/>
        <v/>
      </c>
      <c r="N87" s="263" t="str">
        <f t="shared" si="3"/>
        <v/>
      </c>
      <c r="Z87" s="270" t="s">
        <v>639</v>
      </c>
      <c r="AA87" s="270" t="s">
        <v>470</v>
      </c>
    </row>
    <row r="88" spans="2:27" x14ac:dyDescent="0.2">
      <c r="B88" s="264"/>
      <c r="C88" s="281"/>
      <c r="D88" s="141"/>
      <c r="E88" s="160"/>
      <c r="F88" s="277"/>
      <c r="G88" s="148"/>
      <c r="H88" s="148"/>
      <c r="I88" s="148"/>
      <c r="J88" s="148"/>
      <c r="K88" s="148"/>
      <c r="L88" s="141"/>
      <c r="M88" s="141" t="str">
        <f t="shared" si="2"/>
        <v/>
      </c>
      <c r="N88" s="263" t="str">
        <f t="shared" si="3"/>
        <v/>
      </c>
      <c r="Z88" s="270" t="s">
        <v>640</v>
      </c>
      <c r="AA88" s="270" t="s">
        <v>457</v>
      </c>
    </row>
    <row r="89" spans="2:27" x14ac:dyDescent="0.2">
      <c r="B89" s="264"/>
      <c r="C89" s="281"/>
      <c r="D89" s="141"/>
      <c r="E89" s="160"/>
      <c r="F89" s="277"/>
      <c r="G89" s="148"/>
      <c r="H89" s="148"/>
      <c r="I89" s="148"/>
      <c r="J89" s="148"/>
      <c r="K89" s="148"/>
      <c r="L89" s="141"/>
      <c r="M89" s="141" t="str">
        <f t="shared" si="2"/>
        <v/>
      </c>
      <c r="N89" s="263" t="str">
        <f t="shared" si="3"/>
        <v/>
      </c>
      <c r="Z89" s="270" t="s">
        <v>641</v>
      </c>
      <c r="AA89" s="270" t="s">
        <v>457</v>
      </c>
    </row>
    <row r="90" spans="2:27" x14ac:dyDescent="0.2">
      <c r="B90" s="264"/>
      <c r="C90" s="281"/>
      <c r="D90" s="141"/>
      <c r="E90" s="160"/>
      <c r="F90" s="277"/>
      <c r="G90" s="148"/>
      <c r="H90" s="148"/>
      <c r="I90" s="148"/>
      <c r="J90" s="148"/>
      <c r="K90" s="148"/>
      <c r="L90" s="141"/>
      <c r="M90" s="141" t="str">
        <f t="shared" si="2"/>
        <v/>
      </c>
      <c r="N90" s="263" t="str">
        <f t="shared" si="3"/>
        <v/>
      </c>
      <c r="Z90" s="270" t="s">
        <v>682</v>
      </c>
      <c r="AA90" s="270" t="s">
        <v>488</v>
      </c>
    </row>
    <row r="91" spans="2:27" x14ac:dyDescent="0.2">
      <c r="B91" s="264"/>
      <c r="C91" s="281"/>
      <c r="D91" s="141"/>
      <c r="E91" s="160"/>
      <c r="F91" s="277"/>
      <c r="G91" s="148"/>
      <c r="H91" s="148"/>
      <c r="I91" s="148"/>
      <c r="J91" s="148"/>
      <c r="K91" s="148"/>
      <c r="L91" s="141"/>
      <c r="M91" s="141" t="str">
        <f t="shared" si="2"/>
        <v/>
      </c>
      <c r="N91" s="263" t="str">
        <f t="shared" si="3"/>
        <v/>
      </c>
      <c r="Z91" s="270" t="s">
        <v>683</v>
      </c>
      <c r="AA91" s="270" t="s">
        <v>466</v>
      </c>
    </row>
    <row r="92" spans="2:27" x14ac:dyDescent="0.2">
      <c r="B92" s="264"/>
      <c r="C92" s="281"/>
      <c r="D92" s="141"/>
      <c r="E92" s="160"/>
      <c r="F92" s="277"/>
      <c r="G92" s="148"/>
      <c r="H92" s="148"/>
      <c r="I92" s="148"/>
      <c r="J92" s="148"/>
      <c r="K92" s="148"/>
      <c r="L92" s="141"/>
      <c r="M92" s="141" t="str">
        <f t="shared" si="2"/>
        <v/>
      </c>
      <c r="N92" s="263" t="str">
        <f t="shared" si="3"/>
        <v/>
      </c>
      <c r="Z92" s="270" t="s">
        <v>684</v>
      </c>
      <c r="AA92" s="270" t="s">
        <v>466</v>
      </c>
    </row>
    <row r="93" spans="2:27" x14ac:dyDescent="0.2">
      <c r="B93" s="264"/>
      <c r="C93" s="281"/>
      <c r="D93" s="141"/>
      <c r="E93" s="160"/>
      <c r="F93" s="277"/>
      <c r="G93" s="148"/>
      <c r="H93" s="148"/>
      <c r="I93" s="148"/>
      <c r="J93" s="148"/>
      <c r="K93" s="148"/>
      <c r="L93" s="141"/>
      <c r="M93" s="141" t="str">
        <f t="shared" si="2"/>
        <v/>
      </c>
      <c r="N93" s="263" t="str">
        <f t="shared" si="3"/>
        <v/>
      </c>
      <c r="Z93" s="270" t="s">
        <v>642</v>
      </c>
      <c r="AA93" s="270" t="s">
        <v>694</v>
      </c>
    </row>
    <row r="94" spans="2:27" x14ac:dyDescent="0.2">
      <c r="B94" s="264"/>
      <c r="C94" s="281"/>
      <c r="D94" s="141"/>
      <c r="E94" s="160"/>
      <c r="F94" s="277"/>
      <c r="G94" s="148"/>
      <c r="H94" s="148"/>
      <c r="I94" s="148"/>
      <c r="J94" s="148"/>
      <c r="K94" s="148"/>
      <c r="L94" s="141"/>
      <c r="M94" s="141" t="str">
        <f t="shared" si="2"/>
        <v/>
      </c>
      <c r="N94" s="263" t="str">
        <f t="shared" si="3"/>
        <v/>
      </c>
      <c r="Z94" s="270" t="s">
        <v>643</v>
      </c>
      <c r="AA94" s="270" t="s">
        <v>470</v>
      </c>
    </row>
    <row r="95" spans="2:27" x14ac:dyDescent="0.2">
      <c r="B95" s="264"/>
      <c r="C95" s="281"/>
      <c r="D95" s="141"/>
      <c r="E95" s="160"/>
      <c r="F95" s="277"/>
      <c r="G95" s="148"/>
      <c r="H95" s="148"/>
      <c r="I95" s="148"/>
      <c r="J95" s="148"/>
      <c r="K95" s="148"/>
      <c r="L95" s="141"/>
      <c r="M95" s="141" t="str">
        <f t="shared" si="2"/>
        <v/>
      </c>
      <c r="N95" s="263" t="str">
        <f t="shared" si="3"/>
        <v/>
      </c>
      <c r="Z95" s="270" t="s">
        <v>644</v>
      </c>
      <c r="AA95" s="270" t="s">
        <v>475</v>
      </c>
    </row>
    <row r="96" spans="2:27" x14ac:dyDescent="0.2">
      <c r="B96" s="264"/>
      <c r="C96" s="281"/>
      <c r="D96" s="141"/>
      <c r="E96" s="160"/>
      <c r="F96" s="277"/>
      <c r="G96" s="148"/>
      <c r="H96" s="148"/>
      <c r="I96" s="148"/>
      <c r="J96" s="148"/>
      <c r="K96" s="148"/>
      <c r="L96" s="141"/>
      <c r="M96" s="141" t="str">
        <f t="shared" si="2"/>
        <v/>
      </c>
      <c r="N96" s="263" t="str">
        <f t="shared" si="3"/>
        <v/>
      </c>
      <c r="Z96" s="270" t="s">
        <v>646</v>
      </c>
      <c r="AA96" s="270" t="s">
        <v>470</v>
      </c>
    </row>
    <row r="97" spans="2:27" x14ac:dyDescent="0.2">
      <c r="B97" s="264"/>
      <c r="C97" s="281"/>
      <c r="D97" s="141"/>
      <c r="E97" s="160"/>
      <c r="F97" s="277"/>
      <c r="G97" s="148"/>
      <c r="H97" s="148"/>
      <c r="I97" s="148"/>
      <c r="J97" s="148"/>
      <c r="K97" s="148"/>
      <c r="L97" s="141"/>
      <c r="M97" s="141" t="str">
        <f t="shared" si="2"/>
        <v/>
      </c>
      <c r="N97" s="263" t="str">
        <f t="shared" si="3"/>
        <v/>
      </c>
      <c r="Z97" s="270" t="s">
        <v>647</v>
      </c>
      <c r="AA97" s="270" t="s">
        <v>470</v>
      </c>
    </row>
    <row r="98" spans="2:27" x14ac:dyDescent="0.2">
      <c r="B98" s="264"/>
      <c r="C98" s="281"/>
      <c r="D98" s="141"/>
      <c r="E98" s="160"/>
      <c r="F98" s="277"/>
      <c r="G98" s="148"/>
      <c r="H98" s="148"/>
      <c r="I98" s="148"/>
      <c r="J98" s="148"/>
      <c r="K98" s="148"/>
      <c r="L98" s="141"/>
      <c r="M98" s="141" t="str">
        <f t="shared" si="2"/>
        <v/>
      </c>
      <c r="N98" s="263" t="str">
        <f t="shared" si="3"/>
        <v/>
      </c>
      <c r="Z98" s="270" t="s">
        <v>648</v>
      </c>
      <c r="AA98" s="270" t="s">
        <v>457</v>
      </c>
    </row>
    <row r="99" spans="2:27" x14ac:dyDescent="0.2">
      <c r="B99" s="264"/>
      <c r="C99" s="281"/>
      <c r="D99" s="141"/>
      <c r="E99" s="160"/>
      <c r="F99" s="277"/>
      <c r="G99" s="148"/>
      <c r="H99" s="148"/>
      <c r="I99" s="148"/>
      <c r="J99" s="148"/>
      <c r="K99" s="148"/>
      <c r="L99" s="141"/>
      <c r="M99" s="141" t="str">
        <f t="shared" si="2"/>
        <v/>
      </c>
      <c r="N99" s="263" t="str">
        <f t="shared" si="3"/>
        <v/>
      </c>
      <c r="Z99" s="270" t="s">
        <v>685</v>
      </c>
      <c r="AA99" s="270" t="s">
        <v>480</v>
      </c>
    </row>
    <row r="100" spans="2:27" x14ac:dyDescent="0.2">
      <c r="B100" s="264"/>
      <c r="C100" s="281"/>
      <c r="D100" s="141"/>
      <c r="E100" s="160"/>
      <c r="F100" s="277"/>
      <c r="G100" s="148"/>
      <c r="H100" s="148"/>
      <c r="I100" s="148"/>
      <c r="J100" s="148"/>
      <c r="K100" s="148"/>
      <c r="L100" s="141"/>
      <c r="M100" s="141" t="str">
        <f t="shared" si="2"/>
        <v/>
      </c>
      <c r="N100" s="263" t="str">
        <f t="shared" si="3"/>
        <v/>
      </c>
      <c r="Z100" s="270" t="s">
        <v>686</v>
      </c>
      <c r="AA100" s="270" t="s">
        <v>466</v>
      </c>
    </row>
    <row r="101" spans="2:27" x14ac:dyDescent="0.2">
      <c r="B101" s="264"/>
      <c r="C101" s="281"/>
      <c r="D101" s="141"/>
      <c r="E101" s="160"/>
      <c r="F101" s="277"/>
      <c r="G101" s="148"/>
      <c r="H101" s="148"/>
      <c r="I101" s="148"/>
      <c r="J101" s="148"/>
      <c r="K101" s="148"/>
      <c r="L101" s="141"/>
      <c r="M101" s="141" t="str">
        <f t="shared" si="2"/>
        <v/>
      </c>
      <c r="N101" s="263" t="str">
        <f t="shared" si="3"/>
        <v/>
      </c>
      <c r="Z101" s="270" t="s">
        <v>649</v>
      </c>
      <c r="AA101" s="270" t="s">
        <v>460</v>
      </c>
    </row>
    <row r="102" spans="2:27" x14ac:dyDescent="0.2">
      <c r="B102" s="264"/>
      <c r="C102" s="281"/>
      <c r="D102" s="141"/>
      <c r="E102" s="160"/>
      <c r="F102" s="277"/>
      <c r="G102" s="148"/>
      <c r="H102" s="148"/>
      <c r="I102" s="148"/>
      <c r="J102" s="148"/>
      <c r="K102" s="148"/>
      <c r="L102" s="141"/>
      <c r="M102" s="141" t="str">
        <f t="shared" si="2"/>
        <v/>
      </c>
      <c r="N102" s="263" t="str">
        <f t="shared" si="3"/>
        <v/>
      </c>
      <c r="Z102" s="270" t="s">
        <v>650</v>
      </c>
      <c r="AA102" s="270" t="s">
        <v>694</v>
      </c>
    </row>
    <row r="103" spans="2:27" x14ac:dyDescent="0.2">
      <c r="B103" s="264"/>
      <c r="C103" s="281"/>
      <c r="D103" s="141"/>
      <c r="E103" s="160"/>
      <c r="F103" s="277"/>
      <c r="G103" s="148"/>
      <c r="H103" s="148"/>
      <c r="I103" s="148"/>
      <c r="J103" s="148"/>
      <c r="K103" s="148"/>
      <c r="L103" s="141"/>
      <c r="M103" s="141" t="str">
        <f t="shared" si="2"/>
        <v/>
      </c>
      <c r="N103" s="263" t="str">
        <f t="shared" si="3"/>
        <v/>
      </c>
      <c r="Z103" s="270" t="s">
        <v>651</v>
      </c>
      <c r="AA103" s="270" t="s">
        <v>457</v>
      </c>
    </row>
    <row r="104" spans="2:27" x14ac:dyDescent="0.2">
      <c r="B104" s="264"/>
      <c r="C104" s="281"/>
      <c r="D104" s="141"/>
      <c r="E104" s="160"/>
      <c r="F104" s="277"/>
      <c r="G104" s="148"/>
      <c r="H104" s="148"/>
      <c r="I104" s="148"/>
      <c r="J104" s="148"/>
      <c r="K104" s="148"/>
      <c r="L104" s="141"/>
      <c r="M104" s="141" t="str">
        <f t="shared" si="2"/>
        <v/>
      </c>
      <c r="N104" s="263" t="str">
        <f t="shared" si="3"/>
        <v/>
      </c>
      <c r="Z104" s="270" t="s">
        <v>687</v>
      </c>
      <c r="AA104" s="270" t="s">
        <v>478</v>
      </c>
    </row>
    <row r="105" spans="2:27" x14ac:dyDescent="0.2">
      <c r="B105" s="264"/>
      <c r="C105" s="281"/>
      <c r="D105" s="141"/>
      <c r="E105" s="160"/>
      <c r="F105" s="277"/>
      <c r="G105" s="148"/>
      <c r="H105" s="148"/>
      <c r="I105" s="148"/>
      <c r="J105" s="148"/>
      <c r="K105" s="148"/>
      <c r="L105" s="141"/>
      <c r="M105" s="141" t="str">
        <f t="shared" si="2"/>
        <v/>
      </c>
      <c r="N105" s="263" t="str">
        <f t="shared" si="3"/>
        <v/>
      </c>
      <c r="Z105" s="270" t="s">
        <v>688</v>
      </c>
      <c r="AA105" s="270" t="s">
        <v>457</v>
      </c>
    </row>
    <row r="106" spans="2:27" x14ac:dyDescent="0.2">
      <c r="B106" s="264"/>
      <c r="C106" s="281"/>
      <c r="D106" s="141"/>
      <c r="E106" s="160"/>
      <c r="F106" s="277"/>
      <c r="G106" s="148"/>
      <c r="H106" s="148"/>
      <c r="I106" s="148"/>
      <c r="J106" s="148"/>
      <c r="K106" s="148"/>
      <c r="L106" s="141"/>
      <c r="M106" s="141" t="str">
        <f t="shared" si="2"/>
        <v/>
      </c>
      <c r="N106" s="263" t="str">
        <f t="shared" si="3"/>
        <v/>
      </c>
      <c r="Z106" s="270" t="s">
        <v>652</v>
      </c>
      <c r="AA106" s="270" t="s">
        <v>476</v>
      </c>
    </row>
    <row r="107" spans="2:27" x14ac:dyDescent="0.2">
      <c r="B107" s="264"/>
      <c r="C107" s="281"/>
      <c r="D107" s="141"/>
      <c r="E107" s="160"/>
      <c r="F107" s="277"/>
      <c r="G107" s="148"/>
      <c r="H107" s="148"/>
      <c r="I107" s="148"/>
      <c r="J107" s="148"/>
      <c r="K107" s="148"/>
      <c r="L107" s="141"/>
      <c r="M107" s="141" t="str">
        <f t="shared" si="2"/>
        <v/>
      </c>
      <c r="N107" s="263" t="str">
        <f t="shared" si="3"/>
        <v/>
      </c>
      <c r="Z107" s="270" t="s">
        <v>653</v>
      </c>
      <c r="AA107" s="270" t="s">
        <v>467</v>
      </c>
    </row>
    <row r="108" spans="2:27" x14ac:dyDescent="0.2">
      <c r="B108" s="264"/>
      <c r="C108" s="281"/>
      <c r="D108" s="141"/>
      <c r="E108" s="160"/>
      <c r="F108" s="277"/>
      <c r="G108" s="148"/>
      <c r="H108" s="148"/>
      <c r="I108" s="148"/>
      <c r="J108" s="148"/>
      <c r="K108" s="148"/>
      <c r="L108" s="141"/>
      <c r="M108" s="141" t="str">
        <f t="shared" si="2"/>
        <v/>
      </c>
      <c r="N108" s="263" t="str">
        <f t="shared" si="3"/>
        <v/>
      </c>
      <c r="Z108" s="270" t="s">
        <v>689</v>
      </c>
      <c r="AA108" s="270" t="s">
        <v>457</v>
      </c>
    </row>
    <row r="109" spans="2:27" x14ac:dyDescent="0.2">
      <c r="B109" s="264"/>
      <c r="C109" s="281"/>
      <c r="D109" s="141"/>
      <c r="E109" s="160"/>
      <c r="F109" s="277"/>
      <c r="G109" s="148"/>
      <c r="H109" s="148"/>
      <c r="I109" s="148"/>
      <c r="J109" s="148"/>
      <c r="K109" s="148"/>
      <c r="L109" s="141"/>
      <c r="M109" s="141" t="str">
        <f t="shared" si="2"/>
        <v/>
      </c>
      <c r="N109" s="263" t="str">
        <f t="shared" si="3"/>
        <v/>
      </c>
      <c r="Z109" s="270" t="s">
        <v>654</v>
      </c>
      <c r="AA109" s="270" t="s">
        <v>694</v>
      </c>
    </row>
    <row r="110" spans="2:27" x14ac:dyDescent="0.2">
      <c r="B110" s="264"/>
      <c r="C110" s="281"/>
      <c r="D110" s="141"/>
      <c r="E110" s="160"/>
      <c r="F110" s="277"/>
      <c r="G110" s="148"/>
      <c r="H110" s="148"/>
      <c r="I110" s="148"/>
      <c r="J110" s="148"/>
      <c r="K110" s="148"/>
      <c r="L110" s="141"/>
      <c r="M110" s="141" t="str">
        <f t="shared" si="2"/>
        <v/>
      </c>
      <c r="N110" s="263" t="str">
        <f t="shared" si="3"/>
        <v/>
      </c>
      <c r="Z110" s="270" t="s">
        <v>655</v>
      </c>
      <c r="AA110" s="270" t="s">
        <v>695</v>
      </c>
    </row>
    <row r="111" spans="2:27" x14ac:dyDescent="0.2">
      <c r="B111" s="264"/>
      <c r="C111" s="281"/>
      <c r="D111" s="141"/>
      <c r="E111" s="160"/>
      <c r="F111" s="277"/>
      <c r="G111" s="148"/>
      <c r="H111" s="148"/>
      <c r="I111" s="148"/>
      <c r="J111" s="148"/>
      <c r="K111" s="148"/>
      <c r="L111" s="141"/>
      <c r="M111" s="141" t="str">
        <f t="shared" si="2"/>
        <v/>
      </c>
      <c r="N111" s="263" t="str">
        <f t="shared" si="3"/>
        <v/>
      </c>
      <c r="Z111" s="270" t="s">
        <v>690</v>
      </c>
      <c r="AA111" s="270" t="s">
        <v>694</v>
      </c>
    </row>
    <row r="112" spans="2:27" x14ac:dyDescent="0.2">
      <c r="B112" s="264"/>
      <c r="C112" s="281"/>
      <c r="D112" s="141"/>
      <c r="E112" s="160"/>
      <c r="F112" s="277"/>
      <c r="G112" s="148"/>
      <c r="H112" s="148"/>
      <c r="I112" s="148"/>
      <c r="J112" s="148"/>
      <c r="K112" s="148"/>
      <c r="L112" s="141"/>
      <c r="M112" s="141" t="str">
        <f t="shared" si="2"/>
        <v/>
      </c>
      <c r="N112" s="263" t="str">
        <f t="shared" si="3"/>
        <v/>
      </c>
    </row>
    <row r="113" spans="2:14" x14ac:dyDescent="0.2">
      <c r="B113" s="264"/>
      <c r="C113" s="281"/>
      <c r="D113" s="141"/>
      <c r="E113" s="160"/>
      <c r="F113" s="277"/>
      <c r="G113" s="148"/>
      <c r="H113" s="148"/>
      <c r="I113" s="148"/>
      <c r="J113" s="148"/>
      <c r="K113" s="148"/>
      <c r="L113" s="141"/>
      <c r="M113" s="141" t="str">
        <f t="shared" si="2"/>
        <v/>
      </c>
      <c r="N113" s="263" t="str">
        <f t="shared" si="3"/>
        <v/>
      </c>
    </row>
    <row r="114" spans="2:14" x14ac:dyDescent="0.2">
      <c r="B114" s="264"/>
      <c r="C114" s="281"/>
      <c r="D114" s="141"/>
      <c r="E114" s="160"/>
      <c r="F114" s="277"/>
      <c r="G114" s="148"/>
      <c r="H114" s="148"/>
      <c r="I114" s="148"/>
      <c r="J114" s="148"/>
      <c r="K114" s="148"/>
      <c r="L114" s="141"/>
      <c r="M114" s="141" t="str">
        <f t="shared" si="2"/>
        <v/>
      </c>
      <c r="N114" s="263" t="str">
        <f t="shared" si="3"/>
        <v/>
      </c>
    </row>
    <row r="115" spans="2:14" x14ac:dyDescent="0.2">
      <c r="B115" s="264"/>
      <c r="C115" s="281"/>
      <c r="D115" s="141"/>
      <c r="E115" s="160"/>
      <c r="F115" s="277"/>
      <c r="G115" s="148"/>
      <c r="H115" s="148"/>
      <c r="I115" s="148"/>
      <c r="J115" s="148"/>
      <c r="K115" s="148"/>
      <c r="L115" s="141"/>
      <c r="M115" s="141" t="str">
        <f t="shared" si="2"/>
        <v/>
      </c>
      <c r="N115" s="263" t="str">
        <f t="shared" si="3"/>
        <v/>
      </c>
    </row>
    <row r="116" spans="2:14" x14ac:dyDescent="0.2">
      <c r="B116" s="264"/>
      <c r="C116" s="281"/>
      <c r="D116" s="141"/>
      <c r="E116" s="160"/>
      <c r="F116" s="277"/>
      <c r="G116" s="148"/>
      <c r="H116" s="148"/>
      <c r="I116" s="148"/>
      <c r="J116" s="148"/>
      <c r="K116" s="148"/>
      <c r="L116" s="141"/>
      <c r="M116" s="141" t="str">
        <f t="shared" si="2"/>
        <v/>
      </c>
      <c r="N116" s="263" t="str">
        <f t="shared" si="3"/>
        <v/>
      </c>
    </row>
    <row r="117" spans="2:14" x14ac:dyDescent="0.2">
      <c r="B117" s="264"/>
      <c r="C117" s="281"/>
      <c r="D117" s="141"/>
      <c r="E117" s="160"/>
      <c r="F117" s="277"/>
      <c r="G117" s="148"/>
      <c r="H117" s="148"/>
      <c r="I117" s="148"/>
      <c r="J117" s="148"/>
      <c r="K117" s="148"/>
      <c r="L117" s="141"/>
      <c r="M117" s="141" t="str">
        <f t="shared" si="2"/>
        <v/>
      </c>
      <c r="N117" s="263" t="str">
        <f t="shared" si="3"/>
        <v/>
      </c>
    </row>
    <row r="118" spans="2:14" x14ac:dyDescent="0.2">
      <c r="B118" s="264"/>
      <c r="C118" s="281"/>
      <c r="D118" s="141"/>
      <c r="E118" s="160"/>
      <c r="F118" s="277"/>
      <c r="G118" s="148"/>
      <c r="H118" s="148"/>
      <c r="I118" s="148"/>
      <c r="J118" s="148"/>
      <c r="K118" s="148"/>
      <c r="L118" s="141"/>
      <c r="M118" s="141" t="str">
        <f t="shared" si="2"/>
        <v/>
      </c>
      <c r="N118" s="263" t="str">
        <f t="shared" si="3"/>
        <v/>
      </c>
    </row>
    <row r="119" spans="2:14" x14ac:dyDescent="0.2">
      <c r="B119" s="264"/>
      <c r="C119" s="281"/>
      <c r="D119" s="141"/>
      <c r="E119" s="160"/>
      <c r="F119" s="277"/>
      <c r="G119" s="148"/>
      <c r="H119" s="148"/>
      <c r="I119" s="148"/>
      <c r="J119" s="148"/>
      <c r="K119" s="148"/>
      <c r="L119" s="141"/>
      <c r="M119" s="141" t="str">
        <f t="shared" si="2"/>
        <v/>
      </c>
      <c r="N119" s="263" t="str">
        <f t="shared" si="3"/>
        <v/>
      </c>
    </row>
    <row r="120" spans="2:14" x14ac:dyDescent="0.2">
      <c r="B120" s="264"/>
      <c r="C120" s="281"/>
      <c r="D120" s="141"/>
      <c r="E120" s="160"/>
      <c r="F120" s="277"/>
      <c r="G120" s="148"/>
      <c r="H120" s="148"/>
      <c r="I120" s="148"/>
      <c r="J120" s="148"/>
      <c r="K120" s="148"/>
      <c r="L120" s="141"/>
      <c r="M120" s="141" t="str">
        <f t="shared" si="2"/>
        <v/>
      </c>
      <c r="N120" s="263" t="str">
        <f t="shared" si="3"/>
        <v/>
      </c>
    </row>
    <row r="121" spans="2:14" x14ac:dyDescent="0.2">
      <c r="B121" s="264"/>
      <c r="C121" s="281"/>
      <c r="D121" s="141"/>
      <c r="E121" s="160"/>
      <c r="F121" s="277"/>
      <c r="G121" s="148"/>
      <c r="H121" s="148"/>
      <c r="I121" s="148"/>
      <c r="J121" s="148"/>
      <c r="K121" s="148"/>
      <c r="L121" s="141"/>
      <c r="M121" s="141" t="str">
        <f t="shared" si="2"/>
        <v/>
      </c>
      <c r="N121" s="263" t="str">
        <f t="shared" si="3"/>
        <v/>
      </c>
    </row>
    <row r="122" spans="2:14" x14ac:dyDescent="0.2">
      <c r="B122" s="264"/>
      <c r="C122" s="281"/>
      <c r="D122" s="141"/>
      <c r="E122" s="160"/>
      <c r="F122" s="277"/>
      <c r="G122" s="148"/>
      <c r="H122" s="148"/>
      <c r="I122" s="148"/>
      <c r="J122" s="148"/>
      <c r="K122" s="148"/>
      <c r="L122" s="141"/>
      <c r="M122" s="141" t="str">
        <f t="shared" si="2"/>
        <v/>
      </c>
      <c r="N122" s="263" t="str">
        <f t="shared" si="3"/>
        <v/>
      </c>
    </row>
    <row r="123" spans="2:14" x14ac:dyDescent="0.2">
      <c r="B123" s="264"/>
      <c r="C123" s="281"/>
      <c r="D123" s="141"/>
      <c r="E123" s="160"/>
      <c r="F123" s="277"/>
      <c r="G123" s="148"/>
      <c r="H123" s="148"/>
      <c r="I123" s="148"/>
      <c r="J123" s="148"/>
      <c r="K123" s="148"/>
      <c r="L123" s="141"/>
      <c r="M123" s="141" t="str">
        <f t="shared" si="2"/>
        <v/>
      </c>
      <c r="N123" s="263" t="str">
        <f t="shared" si="3"/>
        <v/>
      </c>
    </row>
    <row r="124" spans="2:14" x14ac:dyDescent="0.2">
      <c r="B124" s="264"/>
      <c r="C124" s="281"/>
      <c r="D124" s="141"/>
      <c r="E124" s="160"/>
      <c r="F124" s="277"/>
      <c r="G124" s="148"/>
      <c r="H124" s="148"/>
      <c r="I124" s="148"/>
      <c r="J124" s="148"/>
      <c r="K124" s="148"/>
      <c r="L124" s="141"/>
      <c r="M124" s="141" t="str">
        <f t="shared" si="2"/>
        <v/>
      </c>
      <c r="N124" s="263" t="str">
        <f t="shared" si="3"/>
        <v/>
      </c>
    </row>
    <row r="125" spans="2:14" x14ac:dyDescent="0.2">
      <c r="B125" s="264"/>
      <c r="C125" s="281"/>
      <c r="D125" s="141"/>
      <c r="E125" s="160"/>
      <c r="F125" s="277"/>
      <c r="G125" s="148"/>
      <c r="H125" s="148"/>
      <c r="I125" s="148"/>
      <c r="J125" s="148"/>
      <c r="K125" s="148"/>
      <c r="L125" s="141"/>
      <c r="M125" s="141" t="str">
        <f t="shared" si="2"/>
        <v/>
      </c>
      <c r="N125" s="263" t="str">
        <f t="shared" si="3"/>
        <v/>
      </c>
    </row>
    <row r="126" spans="2:14" x14ac:dyDescent="0.2">
      <c r="B126" s="264"/>
      <c r="C126" s="281"/>
      <c r="D126" s="141"/>
      <c r="E126" s="160"/>
      <c r="F126" s="277"/>
      <c r="G126" s="148"/>
      <c r="H126" s="148"/>
      <c r="I126" s="148"/>
      <c r="J126" s="148"/>
      <c r="K126" s="148"/>
      <c r="L126" s="141"/>
      <c r="M126" s="141" t="str">
        <f t="shared" si="2"/>
        <v/>
      </c>
      <c r="N126" s="263" t="str">
        <f t="shared" si="3"/>
        <v/>
      </c>
    </row>
    <row r="127" spans="2:14" x14ac:dyDescent="0.2">
      <c r="B127" s="264"/>
      <c r="C127" s="281"/>
      <c r="D127" s="141"/>
      <c r="E127" s="160"/>
      <c r="F127" s="277"/>
      <c r="G127" s="148"/>
      <c r="H127" s="148"/>
      <c r="I127" s="148"/>
      <c r="J127" s="148"/>
      <c r="K127" s="148"/>
      <c r="L127" s="141"/>
      <c r="M127" s="141" t="str">
        <f t="shared" si="2"/>
        <v/>
      </c>
      <c r="N127" s="263" t="str">
        <f t="shared" si="3"/>
        <v/>
      </c>
    </row>
    <row r="128" spans="2:14" x14ac:dyDescent="0.2">
      <c r="B128" s="264"/>
      <c r="C128" s="281"/>
      <c r="D128" s="141"/>
      <c r="E128" s="160"/>
      <c r="F128" s="277"/>
      <c r="G128" s="148"/>
      <c r="H128" s="148"/>
      <c r="I128" s="148"/>
      <c r="J128" s="148"/>
      <c r="K128" s="148"/>
      <c r="L128" s="141"/>
      <c r="M128" s="141" t="str">
        <f t="shared" si="2"/>
        <v/>
      </c>
      <c r="N128" s="263" t="str">
        <f t="shared" si="3"/>
        <v/>
      </c>
    </row>
    <row r="129" spans="2:14" x14ac:dyDescent="0.2">
      <c r="B129" s="264"/>
      <c r="C129" s="281"/>
      <c r="D129" s="141"/>
      <c r="E129" s="160"/>
      <c r="F129" s="277"/>
      <c r="G129" s="148"/>
      <c r="H129" s="148"/>
      <c r="I129" s="148"/>
      <c r="J129" s="148"/>
      <c r="K129" s="148"/>
      <c r="L129" s="141"/>
      <c r="M129" s="141" t="str">
        <f t="shared" si="2"/>
        <v/>
      </c>
      <c r="N129" s="263" t="str">
        <f t="shared" si="3"/>
        <v/>
      </c>
    </row>
    <row r="130" spans="2:14" x14ac:dyDescent="0.2">
      <c r="B130" s="264"/>
      <c r="C130" s="281"/>
      <c r="D130" s="141"/>
      <c r="E130" s="160"/>
      <c r="F130" s="277"/>
      <c r="G130" s="148"/>
      <c r="H130" s="148"/>
      <c r="I130" s="148"/>
      <c r="J130" s="148"/>
      <c r="K130" s="148"/>
      <c r="L130" s="141"/>
      <c r="M130" s="141" t="str">
        <f t="shared" si="2"/>
        <v/>
      </c>
      <c r="N130" s="263" t="str">
        <f t="shared" si="3"/>
        <v/>
      </c>
    </row>
    <row r="131" spans="2:14" x14ac:dyDescent="0.2">
      <c r="B131" s="264"/>
      <c r="C131" s="281"/>
      <c r="D131" s="141"/>
      <c r="E131" s="160"/>
      <c r="F131" s="277"/>
      <c r="G131" s="148"/>
      <c r="H131" s="148"/>
      <c r="I131" s="148"/>
      <c r="J131" s="148"/>
      <c r="K131" s="148"/>
      <c r="L131" s="141"/>
      <c r="M131" s="141" t="str">
        <f t="shared" si="2"/>
        <v/>
      </c>
      <c r="N131" s="263" t="str">
        <f t="shared" si="3"/>
        <v/>
      </c>
    </row>
    <row r="132" spans="2:14" x14ac:dyDescent="0.2">
      <c r="B132" s="264"/>
      <c r="C132" s="281"/>
      <c r="D132" s="141"/>
      <c r="E132" s="160"/>
      <c r="F132" s="277"/>
      <c r="G132" s="148"/>
      <c r="H132" s="148"/>
      <c r="I132" s="148"/>
      <c r="J132" s="148"/>
      <c r="K132" s="148"/>
      <c r="L132" s="141"/>
      <c r="M132" s="141" t="str">
        <f t="shared" si="2"/>
        <v/>
      </c>
      <c r="N132" s="263" t="str">
        <f t="shared" si="3"/>
        <v/>
      </c>
    </row>
    <row r="133" spans="2:14" x14ac:dyDescent="0.2">
      <c r="B133" s="264"/>
      <c r="C133" s="281"/>
      <c r="D133" s="141"/>
      <c r="E133" s="160"/>
      <c r="F133" s="277"/>
      <c r="G133" s="148"/>
      <c r="H133" s="148"/>
      <c r="I133" s="148"/>
      <c r="J133" s="148"/>
      <c r="K133" s="148"/>
      <c r="L133" s="141"/>
      <c r="M133" s="141" t="str">
        <f t="shared" si="2"/>
        <v/>
      </c>
      <c r="N133" s="263" t="str">
        <f t="shared" si="3"/>
        <v/>
      </c>
    </row>
    <row r="134" spans="2:14" x14ac:dyDescent="0.2">
      <c r="B134" s="264"/>
      <c r="C134" s="281"/>
      <c r="D134" s="141"/>
      <c r="E134" s="160"/>
      <c r="F134" s="277"/>
      <c r="G134" s="148"/>
      <c r="H134" s="148"/>
      <c r="I134" s="148"/>
      <c r="J134" s="148"/>
      <c r="K134" s="148"/>
      <c r="L134" s="141"/>
      <c r="M134" s="141" t="str">
        <f t="shared" si="2"/>
        <v/>
      </c>
      <c r="N134" s="263" t="str">
        <f t="shared" si="3"/>
        <v/>
      </c>
    </row>
    <row r="135" spans="2:14" x14ac:dyDescent="0.2">
      <c r="B135" s="264"/>
      <c r="C135" s="281"/>
      <c r="D135" s="141"/>
      <c r="E135" s="160"/>
      <c r="F135" s="277"/>
      <c r="G135" s="148"/>
      <c r="H135" s="148"/>
      <c r="I135" s="148"/>
      <c r="J135" s="148"/>
      <c r="K135" s="148"/>
      <c r="L135" s="141"/>
      <c r="M135" s="141" t="str">
        <f t="shared" ref="M135:M198" si="4">IFERROR(VLOOKUP(L135,P:R,2,0),"")</f>
        <v/>
      </c>
      <c r="N135" s="263" t="str">
        <f t="shared" ref="N135:N198" si="5">IFERROR(VLOOKUP(L135,P:R,3,0),"")</f>
        <v/>
      </c>
    </row>
    <row r="136" spans="2:14" x14ac:dyDescent="0.2">
      <c r="B136" s="264"/>
      <c r="C136" s="281"/>
      <c r="D136" s="141"/>
      <c r="E136" s="160"/>
      <c r="F136" s="277"/>
      <c r="G136" s="148"/>
      <c r="H136" s="148"/>
      <c r="I136" s="148"/>
      <c r="J136" s="148"/>
      <c r="K136" s="148"/>
      <c r="L136" s="141"/>
      <c r="M136" s="141" t="str">
        <f t="shared" si="4"/>
        <v/>
      </c>
      <c r="N136" s="263" t="str">
        <f t="shared" si="5"/>
        <v/>
      </c>
    </row>
    <row r="137" spans="2:14" x14ac:dyDescent="0.2">
      <c r="B137" s="264"/>
      <c r="C137" s="281"/>
      <c r="D137" s="141"/>
      <c r="E137" s="160"/>
      <c r="F137" s="277"/>
      <c r="G137" s="148"/>
      <c r="H137" s="148"/>
      <c r="I137" s="148"/>
      <c r="J137" s="148"/>
      <c r="K137" s="148"/>
      <c r="L137" s="141"/>
      <c r="M137" s="141" t="str">
        <f t="shared" si="4"/>
        <v/>
      </c>
      <c r="N137" s="263" t="str">
        <f t="shared" si="5"/>
        <v/>
      </c>
    </row>
    <row r="138" spans="2:14" x14ac:dyDescent="0.2">
      <c r="B138" s="264"/>
      <c r="C138" s="281"/>
      <c r="D138" s="141"/>
      <c r="E138" s="160"/>
      <c r="F138" s="277"/>
      <c r="G138" s="148"/>
      <c r="H138" s="148"/>
      <c r="I138" s="148"/>
      <c r="J138" s="148"/>
      <c r="K138" s="148"/>
      <c r="L138" s="141"/>
      <c r="M138" s="141" t="str">
        <f t="shared" si="4"/>
        <v/>
      </c>
      <c r="N138" s="263" t="str">
        <f t="shared" si="5"/>
        <v/>
      </c>
    </row>
    <row r="139" spans="2:14" x14ac:dyDescent="0.2">
      <c r="B139" s="264"/>
      <c r="C139" s="281"/>
      <c r="D139" s="141"/>
      <c r="E139" s="160"/>
      <c r="F139" s="277"/>
      <c r="G139" s="148"/>
      <c r="H139" s="148"/>
      <c r="I139" s="148"/>
      <c r="J139" s="148"/>
      <c r="K139" s="148"/>
      <c r="L139" s="141"/>
      <c r="M139" s="141" t="str">
        <f t="shared" si="4"/>
        <v/>
      </c>
      <c r="N139" s="263" t="str">
        <f t="shared" si="5"/>
        <v/>
      </c>
    </row>
    <row r="140" spans="2:14" x14ac:dyDescent="0.2">
      <c r="B140" s="264"/>
      <c r="C140" s="281"/>
      <c r="D140" s="141"/>
      <c r="E140" s="160"/>
      <c r="F140" s="277"/>
      <c r="G140" s="148"/>
      <c r="H140" s="148"/>
      <c r="I140" s="148"/>
      <c r="J140" s="148"/>
      <c r="K140" s="148"/>
      <c r="L140" s="141"/>
      <c r="M140" s="141" t="str">
        <f t="shared" si="4"/>
        <v/>
      </c>
      <c r="N140" s="263" t="str">
        <f t="shared" si="5"/>
        <v/>
      </c>
    </row>
    <row r="141" spans="2:14" x14ac:dyDescent="0.2">
      <c r="B141" s="264"/>
      <c r="C141" s="281"/>
      <c r="D141" s="141"/>
      <c r="E141" s="160"/>
      <c r="F141" s="277"/>
      <c r="G141" s="148"/>
      <c r="H141" s="148"/>
      <c r="I141" s="148"/>
      <c r="J141" s="148"/>
      <c r="K141" s="148"/>
      <c r="L141" s="141"/>
      <c r="M141" s="141" t="str">
        <f t="shared" si="4"/>
        <v/>
      </c>
      <c r="N141" s="263" t="str">
        <f t="shared" si="5"/>
        <v/>
      </c>
    </row>
    <row r="142" spans="2:14" x14ac:dyDescent="0.2">
      <c r="B142" s="264"/>
      <c r="C142" s="281"/>
      <c r="D142" s="141"/>
      <c r="E142" s="160"/>
      <c r="F142" s="277"/>
      <c r="G142" s="148"/>
      <c r="H142" s="148"/>
      <c r="I142" s="148"/>
      <c r="J142" s="148"/>
      <c r="K142" s="148"/>
      <c r="L142" s="141"/>
      <c r="M142" s="141" t="str">
        <f t="shared" si="4"/>
        <v/>
      </c>
      <c r="N142" s="263" t="str">
        <f t="shared" si="5"/>
        <v/>
      </c>
    </row>
    <row r="143" spans="2:14" x14ac:dyDescent="0.2">
      <c r="B143" s="264"/>
      <c r="C143" s="281"/>
      <c r="D143" s="141"/>
      <c r="E143" s="160"/>
      <c r="F143" s="277"/>
      <c r="G143" s="148"/>
      <c r="H143" s="148"/>
      <c r="I143" s="148"/>
      <c r="J143" s="148"/>
      <c r="K143" s="148"/>
      <c r="L143" s="141"/>
      <c r="M143" s="141" t="str">
        <f t="shared" si="4"/>
        <v/>
      </c>
      <c r="N143" s="263" t="str">
        <f t="shared" si="5"/>
        <v/>
      </c>
    </row>
    <row r="144" spans="2:14" x14ac:dyDescent="0.2">
      <c r="B144" s="264"/>
      <c r="C144" s="281"/>
      <c r="D144" s="141"/>
      <c r="E144" s="160"/>
      <c r="F144" s="277"/>
      <c r="G144" s="148"/>
      <c r="H144" s="148"/>
      <c r="I144" s="148"/>
      <c r="J144" s="148"/>
      <c r="K144" s="148"/>
      <c r="L144" s="141"/>
      <c r="M144" s="141" t="str">
        <f t="shared" si="4"/>
        <v/>
      </c>
      <c r="N144" s="263" t="str">
        <f t="shared" si="5"/>
        <v/>
      </c>
    </row>
    <row r="145" spans="2:14" x14ac:dyDescent="0.2">
      <c r="B145" s="264"/>
      <c r="C145" s="281"/>
      <c r="D145" s="141"/>
      <c r="E145" s="160"/>
      <c r="F145" s="277"/>
      <c r="G145" s="148"/>
      <c r="H145" s="148"/>
      <c r="I145" s="148"/>
      <c r="J145" s="148"/>
      <c r="K145" s="148"/>
      <c r="L145" s="141"/>
      <c r="M145" s="141" t="str">
        <f t="shared" si="4"/>
        <v/>
      </c>
      <c r="N145" s="263" t="str">
        <f t="shared" si="5"/>
        <v/>
      </c>
    </row>
    <row r="146" spans="2:14" x14ac:dyDescent="0.2">
      <c r="B146" s="264"/>
      <c r="C146" s="281"/>
      <c r="D146" s="141"/>
      <c r="E146" s="160"/>
      <c r="F146" s="277"/>
      <c r="G146" s="148"/>
      <c r="H146" s="148"/>
      <c r="I146" s="148"/>
      <c r="J146" s="148"/>
      <c r="K146" s="148"/>
      <c r="L146" s="141"/>
      <c r="M146" s="141" t="str">
        <f t="shared" si="4"/>
        <v/>
      </c>
      <c r="N146" s="263" t="str">
        <f t="shared" si="5"/>
        <v/>
      </c>
    </row>
    <row r="147" spans="2:14" x14ac:dyDescent="0.2">
      <c r="B147" s="264"/>
      <c r="C147" s="281"/>
      <c r="D147" s="141"/>
      <c r="E147" s="160"/>
      <c r="F147" s="277"/>
      <c r="G147" s="148"/>
      <c r="H147" s="148"/>
      <c r="I147" s="148"/>
      <c r="J147" s="148"/>
      <c r="K147" s="148"/>
      <c r="L147" s="141"/>
      <c r="M147" s="141" t="str">
        <f t="shared" si="4"/>
        <v/>
      </c>
      <c r="N147" s="263" t="str">
        <f t="shared" si="5"/>
        <v/>
      </c>
    </row>
    <row r="148" spans="2:14" x14ac:dyDescent="0.2">
      <c r="B148" s="264"/>
      <c r="C148" s="281"/>
      <c r="D148" s="141"/>
      <c r="E148" s="160"/>
      <c r="F148" s="277"/>
      <c r="G148" s="148"/>
      <c r="H148" s="148"/>
      <c r="I148" s="148"/>
      <c r="J148" s="148"/>
      <c r="K148" s="148"/>
      <c r="L148" s="141"/>
      <c r="M148" s="141" t="str">
        <f t="shared" si="4"/>
        <v/>
      </c>
      <c r="N148" s="263" t="str">
        <f t="shared" si="5"/>
        <v/>
      </c>
    </row>
    <row r="149" spans="2:14" x14ac:dyDescent="0.2">
      <c r="B149" s="264"/>
      <c r="C149" s="281"/>
      <c r="D149" s="141"/>
      <c r="E149" s="160"/>
      <c r="F149" s="277"/>
      <c r="G149" s="148"/>
      <c r="H149" s="148"/>
      <c r="I149" s="148"/>
      <c r="J149" s="148"/>
      <c r="K149" s="148"/>
      <c r="L149" s="141"/>
      <c r="M149" s="141" t="str">
        <f t="shared" si="4"/>
        <v/>
      </c>
      <c r="N149" s="263" t="str">
        <f t="shared" si="5"/>
        <v/>
      </c>
    </row>
    <row r="150" spans="2:14" x14ac:dyDescent="0.2">
      <c r="B150" s="264"/>
      <c r="C150" s="281"/>
      <c r="D150" s="141"/>
      <c r="E150" s="160"/>
      <c r="F150" s="277"/>
      <c r="G150" s="148"/>
      <c r="H150" s="148"/>
      <c r="I150" s="148"/>
      <c r="J150" s="148"/>
      <c r="K150" s="148"/>
      <c r="L150" s="141"/>
      <c r="M150" s="141" t="str">
        <f t="shared" si="4"/>
        <v/>
      </c>
      <c r="N150" s="263" t="str">
        <f t="shared" si="5"/>
        <v/>
      </c>
    </row>
    <row r="151" spans="2:14" x14ac:dyDescent="0.2">
      <c r="B151" s="264"/>
      <c r="C151" s="281"/>
      <c r="D151" s="141"/>
      <c r="E151" s="160"/>
      <c r="F151" s="277"/>
      <c r="G151" s="148"/>
      <c r="H151" s="148"/>
      <c r="I151" s="148"/>
      <c r="J151" s="148"/>
      <c r="K151" s="148"/>
      <c r="L151" s="141"/>
      <c r="M151" s="141" t="str">
        <f t="shared" si="4"/>
        <v/>
      </c>
      <c r="N151" s="263" t="str">
        <f t="shared" si="5"/>
        <v/>
      </c>
    </row>
    <row r="152" spans="2:14" x14ac:dyDescent="0.2">
      <c r="B152" s="264"/>
      <c r="C152" s="281"/>
      <c r="D152" s="141"/>
      <c r="E152" s="160"/>
      <c r="F152" s="277"/>
      <c r="G152" s="148"/>
      <c r="H152" s="148"/>
      <c r="I152" s="148"/>
      <c r="J152" s="148"/>
      <c r="K152" s="148"/>
      <c r="L152" s="141"/>
      <c r="M152" s="141" t="str">
        <f t="shared" si="4"/>
        <v/>
      </c>
      <c r="N152" s="263" t="str">
        <f t="shared" si="5"/>
        <v/>
      </c>
    </row>
    <row r="153" spans="2:14" x14ac:dyDescent="0.2">
      <c r="B153" s="264"/>
      <c r="C153" s="281"/>
      <c r="D153" s="141"/>
      <c r="E153" s="160"/>
      <c r="F153" s="277"/>
      <c r="G153" s="148"/>
      <c r="H153" s="148"/>
      <c r="I153" s="148"/>
      <c r="J153" s="148"/>
      <c r="K153" s="148"/>
      <c r="L153" s="141"/>
      <c r="M153" s="141" t="str">
        <f t="shared" si="4"/>
        <v/>
      </c>
      <c r="N153" s="263" t="str">
        <f t="shared" si="5"/>
        <v/>
      </c>
    </row>
    <row r="154" spans="2:14" x14ac:dyDescent="0.2">
      <c r="B154" s="264"/>
      <c r="C154" s="281"/>
      <c r="D154" s="141"/>
      <c r="E154" s="160"/>
      <c r="F154" s="277"/>
      <c r="G154" s="148"/>
      <c r="H154" s="148"/>
      <c r="I154" s="148"/>
      <c r="J154" s="148"/>
      <c r="K154" s="148"/>
      <c r="L154" s="141"/>
      <c r="M154" s="141" t="str">
        <f t="shared" si="4"/>
        <v/>
      </c>
      <c r="N154" s="263" t="str">
        <f t="shared" si="5"/>
        <v/>
      </c>
    </row>
    <row r="155" spans="2:14" x14ac:dyDescent="0.2">
      <c r="B155" s="264"/>
      <c r="C155" s="281"/>
      <c r="D155" s="141"/>
      <c r="E155" s="160"/>
      <c r="F155" s="277"/>
      <c r="G155" s="148"/>
      <c r="H155" s="148"/>
      <c r="I155" s="148"/>
      <c r="J155" s="148"/>
      <c r="K155" s="148"/>
      <c r="L155" s="141"/>
      <c r="M155" s="141" t="str">
        <f t="shared" si="4"/>
        <v/>
      </c>
      <c r="N155" s="263" t="str">
        <f t="shared" si="5"/>
        <v/>
      </c>
    </row>
    <row r="156" spans="2:14" x14ac:dyDescent="0.2">
      <c r="B156" s="264"/>
      <c r="C156" s="281"/>
      <c r="D156" s="141"/>
      <c r="E156" s="160"/>
      <c r="F156" s="277"/>
      <c r="G156" s="148"/>
      <c r="H156" s="148"/>
      <c r="I156" s="148"/>
      <c r="J156" s="148"/>
      <c r="K156" s="148"/>
      <c r="L156" s="141"/>
      <c r="M156" s="141" t="str">
        <f t="shared" si="4"/>
        <v/>
      </c>
      <c r="N156" s="263" t="str">
        <f t="shared" si="5"/>
        <v/>
      </c>
    </row>
    <row r="157" spans="2:14" x14ac:dyDescent="0.2">
      <c r="B157" s="264"/>
      <c r="C157" s="281"/>
      <c r="D157" s="141"/>
      <c r="E157" s="160"/>
      <c r="F157" s="277"/>
      <c r="G157" s="148"/>
      <c r="H157" s="148"/>
      <c r="I157" s="148"/>
      <c r="J157" s="148"/>
      <c r="K157" s="148"/>
      <c r="L157" s="141"/>
      <c r="M157" s="141" t="str">
        <f t="shared" si="4"/>
        <v/>
      </c>
      <c r="N157" s="263" t="str">
        <f t="shared" si="5"/>
        <v/>
      </c>
    </row>
    <row r="158" spans="2:14" x14ac:dyDescent="0.2">
      <c r="B158" s="264"/>
      <c r="C158" s="281"/>
      <c r="D158" s="141"/>
      <c r="E158" s="160"/>
      <c r="F158" s="277"/>
      <c r="G158" s="148"/>
      <c r="H158" s="148"/>
      <c r="I158" s="148"/>
      <c r="J158" s="148"/>
      <c r="K158" s="148"/>
      <c r="L158" s="141"/>
      <c r="M158" s="141" t="str">
        <f t="shared" si="4"/>
        <v/>
      </c>
      <c r="N158" s="263" t="str">
        <f t="shared" si="5"/>
        <v/>
      </c>
    </row>
    <row r="159" spans="2:14" x14ac:dyDescent="0.2">
      <c r="B159" s="264"/>
      <c r="C159" s="281"/>
      <c r="D159" s="141"/>
      <c r="E159" s="160"/>
      <c r="F159" s="277"/>
      <c r="G159" s="148"/>
      <c r="H159" s="148"/>
      <c r="I159" s="148"/>
      <c r="J159" s="148"/>
      <c r="K159" s="148"/>
      <c r="L159" s="141"/>
      <c r="M159" s="141" t="str">
        <f t="shared" si="4"/>
        <v/>
      </c>
      <c r="N159" s="263" t="str">
        <f t="shared" si="5"/>
        <v/>
      </c>
    </row>
    <row r="160" spans="2:14" x14ac:dyDescent="0.2">
      <c r="B160" s="264"/>
      <c r="C160" s="281"/>
      <c r="D160" s="141"/>
      <c r="E160" s="160"/>
      <c r="F160" s="277"/>
      <c r="G160" s="148"/>
      <c r="H160" s="148"/>
      <c r="I160" s="148"/>
      <c r="J160" s="148"/>
      <c r="K160" s="148"/>
      <c r="L160" s="141"/>
      <c r="M160" s="141" t="str">
        <f t="shared" si="4"/>
        <v/>
      </c>
      <c r="N160" s="263" t="str">
        <f t="shared" si="5"/>
        <v/>
      </c>
    </row>
    <row r="161" spans="2:14" x14ac:dyDescent="0.2">
      <c r="B161" s="264"/>
      <c r="C161" s="281"/>
      <c r="D161" s="141"/>
      <c r="E161" s="160"/>
      <c r="F161" s="277"/>
      <c r="G161" s="148"/>
      <c r="H161" s="148"/>
      <c r="I161" s="148"/>
      <c r="J161" s="148"/>
      <c r="K161" s="148"/>
      <c r="L161" s="141"/>
      <c r="M161" s="141" t="str">
        <f t="shared" si="4"/>
        <v/>
      </c>
      <c r="N161" s="263" t="str">
        <f t="shared" si="5"/>
        <v/>
      </c>
    </row>
    <row r="162" spans="2:14" x14ac:dyDescent="0.2">
      <c r="B162" s="264"/>
      <c r="C162" s="281"/>
      <c r="D162" s="141"/>
      <c r="E162" s="160"/>
      <c r="F162" s="277"/>
      <c r="G162" s="148"/>
      <c r="H162" s="148"/>
      <c r="I162" s="148"/>
      <c r="J162" s="148"/>
      <c r="K162" s="148"/>
      <c r="L162" s="141"/>
      <c r="M162" s="141" t="str">
        <f t="shared" si="4"/>
        <v/>
      </c>
      <c r="N162" s="263" t="str">
        <f t="shared" si="5"/>
        <v/>
      </c>
    </row>
    <row r="163" spans="2:14" x14ac:dyDescent="0.2">
      <c r="B163" s="264"/>
      <c r="C163" s="281"/>
      <c r="D163" s="141"/>
      <c r="E163" s="160"/>
      <c r="F163" s="277"/>
      <c r="G163" s="148"/>
      <c r="H163" s="148"/>
      <c r="I163" s="148"/>
      <c r="J163" s="148"/>
      <c r="K163" s="148"/>
      <c r="L163" s="141"/>
      <c r="M163" s="141" t="str">
        <f t="shared" si="4"/>
        <v/>
      </c>
      <c r="N163" s="263" t="str">
        <f t="shared" si="5"/>
        <v/>
      </c>
    </row>
    <row r="164" spans="2:14" x14ac:dyDescent="0.2">
      <c r="B164" s="264"/>
      <c r="C164" s="281"/>
      <c r="D164" s="141"/>
      <c r="E164" s="160"/>
      <c r="F164" s="277"/>
      <c r="G164" s="148"/>
      <c r="H164" s="148"/>
      <c r="I164" s="148"/>
      <c r="J164" s="148"/>
      <c r="K164" s="148"/>
      <c r="L164" s="141"/>
      <c r="M164" s="141" t="str">
        <f t="shared" si="4"/>
        <v/>
      </c>
      <c r="N164" s="263" t="str">
        <f t="shared" si="5"/>
        <v/>
      </c>
    </row>
    <row r="165" spans="2:14" x14ac:dyDescent="0.2">
      <c r="B165" s="264"/>
      <c r="C165" s="281"/>
      <c r="D165" s="141"/>
      <c r="E165" s="160"/>
      <c r="F165" s="277"/>
      <c r="G165" s="148"/>
      <c r="H165" s="148"/>
      <c r="I165" s="148"/>
      <c r="J165" s="148"/>
      <c r="K165" s="148"/>
      <c r="L165" s="141"/>
      <c r="M165" s="141" t="str">
        <f t="shared" si="4"/>
        <v/>
      </c>
      <c r="N165" s="263" t="str">
        <f t="shared" si="5"/>
        <v/>
      </c>
    </row>
    <row r="166" spans="2:14" x14ac:dyDescent="0.2">
      <c r="B166" s="264"/>
      <c r="C166" s="281"/>
      <c r="D166" s="141"/>
      <c r="E166" s="160"/>
      <c r="F166" s="277"/>
      <c r="G166" s="148"/>
      <c r="H166" s="148"/>
      <c r="I166" s="148"/>
      <c r="J166" s="148"/>
      <c r="K166" s="148"/>
      <c r="L166" s="141"/>
      <c r="M166" s="141" t="str">
        <f t="shared" si="4"/>
        <v/>
      </c>
      <c r="N166" s="263" t="str">
        <f t="shared" si="5"/>
        <v/>
      </c>
    </row>
    <row r="167" spans="2:14" x14ac:dyDescent="0.2">
      <c r="B167" s="264"/>
      <c r="C167" s="281"/>
      <c r="D167" s="141"/>
      <c r="E167" s="160"/>
      <c r="F167" s="277"/>
      <c r="G167" s="148"/>
      <c r="H167" s="148"/>
      <c r="I167" s="148"/>
      <c r="J167" s="148"/>
      <c r="K167" s="148"/>
      <c r="L167" s="141"/>
      <c r="M167" s="141" t="str">
        <f t="shared" si="4"/>
        <v/>
      </c>
      <c r="N167" s="263" t="str">
        <f t="shared" si="5"/>
        <v/>
      </c>
    </row>
    <row r="168" spans="2:14" x14ac:dyDescent="0.2">
      <c r="B168" s="264"/>
      <c r="C168" s="281"/>
      <c r="D168" s="141"/>
      <c r="E168" s="160"/>
      <c r="F168" s="277"/>
      <c r="G168" s="148"/>
      <c r="H168" s="148"/>
      <c r="I168" s="148"/>
      <c r="J168" s="148"/>
      <c r="K168" s="148"/>
      <c r="L168" s="141"/>
      <c r="M168" s="141" t="str">
        <f t="shared" si="4"/>
        <v/>
      </c>
      <c r="N168" s="263" t="str">
        <f t="shared" si="5"/>
        <v/>
      </c>
    </row>
    <row r="169" spans="2:14" x14ac:dyDescent="0.2">
      <c r="B169" s="264"/>
      <c r="C169" s="281"/>
      <c r="D169" s="141"/>
      <c r="E169" s="160"/>
      <c r="F169" s="277"/>
      <c r="G169" s="148"/>
      <c r="H169" s="148"/>
      <c r="I169" s="148"/>
      <c r="J169" s="148"/>
      <c r="K169" s="148"/>
      <c r="L169" s="141"/>
      <c r="M169" s="141" t="str">
        <f t="shared" si="4"/>
        <v/>
      </c>
      <c r="N169" s="263" t="str">
        <f t="shared" si="5"/>
        <v/>
      </c>
    </row>
    <row r="170" spans="2:14" x14ac:dyDescent="0.2">
      <c r="B170" s="264"/>
      <c r="C170" s="281"/>
      <c r="D170" s="141"/>
      <c r="E170" s="160"/>
      <c r="F170" s="277"/>
      <c r="G170" s="148"/>
      <c r="H170" s="148"/>
      <c r="I170" s="148"/>
      <c r="J170" s="148"/>
      <c r="K170" s="148"/>
      <c r="L170" s="141"/>
      <c r="M170" s="141" t="str">
        <f t="shared" si="4"/>
        <v/>
      </c>
      <c r="N170" s="263" t="str">
        <f t="shared" si="5"/>
        <v/>
      </c>
    </row>
    <row r="171" spans="2:14" x14ac:dyDescent="0.2">
      <c r="B171" s="264"/>
      <c r="C171" s="281"/>
      <c r="D171" s="141"/>
      <c r="E171" s="160"/>
      <c r="F171" s="277"/>
      <c r="G171" s="148"/>
      <c r="H171" s="148"/>
      <c r="I171" s="148"/>
      <c r="J171" s="148"/>
      <c r="K171" s="148"/>
      <c r="L171" s="141"/>
      <c r="M171" s="141" t="str">
        <f t="shared" si="4"/>
        <v/>
      </c>
      <c r="N171" s="263" t="str">
        <f t="shared" si="5"/>
        <v/>
      </c>
    </row>
    <row r="172" spans="2:14" x14ac:dyDescent="0.2">
      <c r="B172" s="264"/>
      <c r="C172" s="281"/>
      <c r="D172" s="141"/>
      <c r="E172" s="160"/>
      <c r="F172" s="277"/>
      <c r="G172" s="148"/>
      <c r="H172" s="148"/>
      <c r="I172" s="148"/>
      <c r="J172" s="148"/>
      <c r="K172" s="148"/>
      <c r="L172" s="141"/>
      <c r="M172" s="141" t="str">
        <f t="shared" si="4"/>
        <v/>
      </c>
      <c r="N172" s="263" t="str">
        <f t="shared" si="5"/>
        <v/>
      </c>
    </row>
    <row r="173" spans="2:14" x14ac:dyDescent="0.2">
      <c r="B173" s="264"/>
      <c r="C173" s="281"/>
      <c r="D173" s="141"/>
      <c r="E173" s="160"/>
      <c r="F173" s="277"/>
      <c r="G173" s="148"/>
      <c r="H173" s="148"/>
      <c r="I173" s="148"/>
      <c r="J173" s="148"/>
      <c r="K173" s="148"/>
      <c r="L173" s="141"/>
      <c r="M173" s="141" t="str">
        <f t="shared" si="4"/>
        <v/>
      </c>
      <c r="N173" s="263" t="str">
        <f t="shared" si="5"/>
        <v/>
      </c>
    </row>
    <row r="174" spans="2:14" x14ac:dyDescent="0.2">
      <c r="B174" s="264"/>
      <c r="C174" s="281"/>
      <c r="D174" s="141"/>
      <c r="E174" s="160"/>
      <c r="F174" s="277"/>
      <c r="G174" s="148"/>
      <c r="H174" s="148"/>
      <c r="I174" s="148"/>
      <c r="J174" s="148"/>
      <c r="K174" s="148"/>
      <c r="L174" s="141"/>
      <c r="M174" s="141" t="str">
        <f t="shared" si="4"/>
        <v/>
      </c>
      <c r="N174" s="263" t="str">
        <f t="shared" si="5"/>
        <v/>
      </c>
    </row>
    <row r="175" spans="2:14" x14ac:dyDescent="0.2">
      <c r="B175" s="264"/>
      <c r="C175" s="281"/>
      <c r="D175" s="141"/>
      <c r="E175" s="160"/>
      <c r="F175" s="277"/>
      <c r="G175" s="148"/>
      <c r="H175" s="148"/>
      <c r="I175" s="148"/>
      <c r="J175" s="148"/>
      <c r="K175" s="148"/>
      <c r="L175" s="141"/>
      <c r="M175" s="141" t="str">
        <f t="shared" si="4"/>
        <v/>
      </c>
      <c r="N175" s="263" t="str">
        <f t="shared" si="5"/>
        <v/>
      </c>
    </row>
    <row r="176" spans="2:14" x14ac:dyDescent="0.2">
      <c r="B176" s="264"/>
      <c r="C176" s="281"/>
      <c r="D176" s="141"/>
      <c r="E176" s="160"/>
      <c r="F176" s="277"/>
      <c r="G176" s="148"/>
      <c r="H176" s="148"/>
      <c r="I176" s="148"/>
      <c r="J176" s="148"/>
      <c r="K176" s="148"/>
      <c r="L176" s="141"/>
      <c r="M176" s="141" t="str">
        <f t="shared" si="4"/>
        <v/>
      </c>
      <c r="N176" s="263" t="str">
        <f t="shared" si="5"/>
        <v/>
      </c>
    </row>
    <row r="177" spans="2:14" x14ac:dyDescent="0.2">
      <c r="B177" s="264"/>
      <c r="C177" s="281"/>
      <c r="D177" s="141"/>
      <c r="E177" s="160"/>
      <c r="F177" s="277"/>
      <c r="G177" s="148"/>
      <c r="H177" s="148"/>
      <c r="I177" s="148"/>
      <c r="J177" s="148"/>
      <c r="K177" s="148"/>
      <c r="L177" s="141"/>
      <c r="M177" s="141" t="str">
        <f t="shared" si="4"/>
        <v/>
      </c>
      <c r="N177" s="263" t="str">
        <f t="shared" si="5"/>
        <v/>
      </c>
    </row>
    <row r="178" spans="2:14" x14ac:dyDescent="0.2">
      <c r="B178" s="264"/>
      <c r="C178" s="281"/>
      <c r="D178" s="141"/>
      <c r="E178" s="160"/>
      <c r="F178" s="277"/>
      <c r="G178" s="148"/>
      <c r="H178" s="148"/>
      <c r="I178" s="148"/>
      <c r="J178" s="148"/>
      <c r="K178" s="148"/>
      <c r="L178" s="141"/>
      <c r="M178" s="141" t="str">
        <f t="shared" si="4"/>
        <v/>
      </c>
      <c r="N178" s="263" t="str">
        <f t="shared" si="5"/>
        <v/>
      </c>
    </row>
    <row r="179" spans="2:14" x14ac:dyDescent="0.2">
      <c r="B179" s="264"/>
      <c r="C179" s="281"/>
      <c r="D179" s="141"/>
      <c r="E179" s="160"/>
      <c r="F179" s="277"/>
      <c r="G179" s="148"/>
      <c r="H179" s="148"/>
      <c r="I179" s="148"/>
      <c r="J179" s="148"/>
      <c r="K179" s="148"/>
      <c r="L179" s="141"/>
      <c r="M179" s="141" t="str">
        <f t="shared" si="4"/>
        <v/>
      </c>
      <c r="N179" s="263" t="str">
        <f t="shared" si="5"/>
        <v/>
      </c>
    </row>
    <row r="180" spans="2:14" x14ac:dyDescent="0.2">
      <c r="B180" s="264"/>
      <c r="C180" s="281"/>
      <c r="D180" s="141"/>
      <c r="E180" s="160"/>
      <c r="F180" s="277"/>
      <c r="G180" s="148"/>
      <c r="H180" s="148"/>
      <c r="I180" s="148"/>
      <c r="J180" s="148"/>
      <c r="K180" s="148"/>
      <c r="L180" s="141"/>
      <c r="M180" s="141" t="str">
        <f t="shared" si="4"/>
        <v/>
      </c>
      <c r="N180" s="263" t="str">
        <f t="shared" si="5"/>
        <v/>
      </c>
    </row>
    <row r="181" spans="2:14" x14ac:dyDescent="0.2">
      <c r="B181" s="264"/>
      <c r="C181" s="281"/>
      <c r="D181" s="141"/>
      <c r="E181" s="160"/>
      <c r="F181" s="277"/>
      <c r="G181" s="148"/>
      <c r="H181" s="148"/>
      <c r="I181" s="148"/>
      <c r="J181" s="148"/>
      <c r="K181" s="148"/>
      <c r="L181" s="141"/>
      <c r="M181" s="141" t="str">
        <f t="shared" si="4"/>
        <v/>
      </c>
      <c r="N181" s="263" t="str">
        <f t="shared" si="5"/>
        <v/>
      </c>
    </row>
    <row r="182" spans="2:14" x14ac:dyDescent="0.2">
      <c r="B182" s="264"/>
      <c r="C182" s="281"/>
      <c r="D182" s="141"/>
      <c r="E182" s="160"/>
      <c r="F182" s="277"/>
      <c r="G182" s="148"/>
      <c r="H182" s="148"/>
      <c r="I182" s="148"/>
      <c r="J182" s="148"/>
      <c r="K182" s="148"/>
      <c r="L182" s="141"/>
      <c r="M182" s="141" t="str">
        <f t="shared" si="4"/>
        <v/>
      </c>
      <c r="N182" s="263" t="str">
        <f t="shared" si="5"/>
        <v/>
      </c>
    </row>
    <row r="183" spans="2:14" x14ac:dyDescent="0.2">
      <c r="B183" s="264"/>
      <c r="C183" s="281"/>
      <c r="D183" s="141"/>
      <c r="E183" s="160"/>
      <c r="F183" s="277"/>
      <c r="G183" s="148"/>
      <c r="H183" s="148"/>
      <c r="I183" s="148"/>
      <c r="J183" s="148"/>
      <c r="K183" s="148"/>
      <c r="L183" s="141"/>
      <c r="M183" s="141" t="str">
        <f t="shared" si="4"/>
        <v/>
      </c>
      <c r="N183" s="263" t="str">
        <f t="shared" si="5"/>
        <v/>
      </c>
    </row>
    <row r="184" spans="2:14" x14ac:dyDescent="0.2">
      <c r="B184" s="264"/>
      <c r="C184" s="281"/>
      <c r="D184" s="141"/>
      <c r="E184" s="160"/>
      <c r="F184" s="277"/>
      <c r="G184" s="148"/>
      <c r="H184" s="148"/>
      <c r="I184" s="148"/>
      <c r="J184" s="148"/>
      <c r="K184" s="148"/>
      <c r="L184" s="141"/>
      <c r="M184" s="141" t="str">
        <f t="shared" si="4"/>
        <v/>
      </c>
      <c r="N184" s="263" t="str">
        <f t="shared" si="5"/>
        <v/>
      </c>
    </row>
    <row r="185" spans="2:14" x14ac:dyDescent="0.2">
      <c r="B185" s="264"/>
      <c r="C185" s="281"/>
      <c r="D185" s="141"/>
      <c r="E185" s="160"/>
      <c r="F185" s="277"/>
      <c r="G185" s="148"/>
      <c r="H185" s="148"/>
      <c r="I185" s="148"/>
      <c r="J185" s="148"/>
      <c r="K185" s="148"/>
      <c r="L185" s="141"/>
      <c r="M185" s="141" t="str">
        <f t="shared" si="4"/>
        <v/>
      </c>
      <c r="N185" s="263" t="str">
        <f t="shared" si="5"/>
        <v/>
      </c>
    </row>
    <row r="186" spans="2:14" x14ac:dyDescent="0.2">
      <c r="B186" s="264"/>
      <c r="C186" s="281"/>
      <c r="D186" s="141"/>
      <c r="E186" s="160"/>
      <c r="F186" s="277"/>
      <c r="G186" s="148"/>
      <c r="H186" s="148"/>
      <c r="I186" s="148"/>
      <c r="J186" s="148"/>
      <c r="K186" s="148"/>
      <c r="L186" s="141"/>
      <c r="M186" s="141" t="str">
        <f t="shared" si="4"/>
        <v/>
      </c>
      <c r="N186" s="263" t="str">
        <f t="shared" si="5"/>
        <v/>
      </c>
    </row>
    <row r="187" spans="2:14" x14ac:dyDescent="0.2">
      <c r="B187" s="264"/>
      <c r="C187" s="281"/>
      <c r="D187" s="141"/>
      <c r="E187" s="160"/>
      <c r="F187" s="277"/>
      <c r="G187" s="148"/>
      <c r="H187" s="148"/>
      <c r="I187" s="148"/>
      <c r="J187" s="148"/>
      <c r="K187" s="148"/>
      <c r="L187" s="141"/>
      <c r="M187" s="141" t="str">
        <f t="shared" si="4"/>
        <v/>
      </c>
      <c r="N187" s="263" t="str">
        <f t="shared" si="5"/>
        <v/>
      </c>
    </row>
    <row r="188" spans="2:14" x14ac:dyDescent="0.2">
      <c r="B188" s="264"/>
      <c r="C188" s="281"/>
      <c r="D188" s="141"/>
      <c r="E188" s="160"/>
      <c r="F188" s="277"/>
      <c r="G188" s="148"/>
      <c r="H188" s="148"/>
      <c r="I188" s="148"/>
      <c r="J188" s="148"/>
      <c r="K188" s="148"/>
      <c r="L188" s="141"/>
      <c r="M188" s="141" t="str">
        <f t="shared" si="4"/>
        <v/>
      </c>
      <c r="N188" s="263" t="str">
        <f t="shared" si="5"/>
        <v/>
      </c>
    </row>
    <row r="189" spans="2:14" x14ac:dyDescent="0.2">
      <c r="B189" s="264"/>
      <c r="C189" s="281"/>
      <c r="D189" s="141"/>
      <c r="E189" s="160"/>
      <c r="F189" s="277"/>
      <c r="G189" s="148"/>
      <c r="H189" s="148"/>
      <c r="I189" s="148"/>
      <c r="J189" s="148"/>
      <c r="K189" s="148"/>
      <c r="L189" s="141"/>
      <c r="M189" s="141" t="str">
        <f t="shared" si="4"/>
        <v/>
      </c>
      <c r="N189" s="263" t="str">
        <f t="shared" si="5"/>
        <v/>
      </c>
    </row>
    <row r="190" spans="2:14" x14ac:dyDescent="0.2">
      <c r="B190" s="264"/>
      <c r="C190" s="281"/>
      <c r="D190" s="141"/>
      <c r="E190" s="160"/>
      <c r="F190" s="277"/>
      <c r="G190" s="148"/>
      <c r="H190" s="148"/>
      <c r="I190" s="148"/>
      <c r="J190" s="148"/>
      <c r="K190" s="148"/>
      <c r="L190" s="141"/>
      <c r="M190" s="141" t="str">
        <f t="shared" si="4"/>
        <v/>
      </c>
      <c r="N190" s="263" t="str">
        <f t="shared" si="5"/>
        <v/>
      </c>
    </row>
    <row r="191" spans="2:14" x14ac:dyDescent="0.2">
      <c r="B191" s="264"/>
      <c r="C191" s="281"/>
      <c r="D191" s="141"/>
      <c r="E191" s="160"/>
      <c r="F191" s="277"/>
      <c r="G191" s="148"/>
      <c r="H191" s="148"/>
      <c r="I191" s="148"/>
      <c r="J191" s="148"/>
      <c r="K191" s="148"/>
      <c r="L191" s="141"/>
      <c r="M191" s="141" t="str">
        <f t="shared" si="4"/>
        <v/>
      </c>
      <c r="N191" s="263" t="str">
        <f t="shared" si="5"/>
        <v/>
      </c>
    </row>
    <row r="192" spans="2:14" x14ac:dyDescent="0.2">
      <c r="B192" s="264"/>
      <c r="C192" s="281"/>
      <c r="D192" s="141"/>
      <c r="E192" s="160"/>
      <c r="F192" s="277"/>
      <c r="G192" s="148"/>
      <c r="H192" s="148"/>
      <c r="I192" s="148"/>
      <c r="J192" s="148"/>
      <c r="K192" s="148"/>
      <c r="L192" s="141"/>
      <c r="M192" s="141" t="str">
        <f t="shared" si="4"/>
        <v/>
      </c>
      <c r="N192" s="263" t="str">
        <f t="shared" si="5"/>
        <v/>
      </c>
    </row>
    <row r="193" spans="2:14" x14ac:dyDescent="0.2">
      <c r="B193" s="264"/>
      <c r="C193" s="281"/>
      <c r="D193" s="141"/>
      <c r="E193" s="160"/>
      <c r="F193" s="277"/>
      <c r="G193" s="148"/>
      <c r="H193" s="148"/>
      <c r="I193" s="148"/>
      <c r="J193" s="148"/>
      <c r="K193" s="148"/>
      <c r="L193" s="141"/>
      <c r="M193" s="141" t="str">
        <f t="shared" si="4"/>
        <v/>
      </c>
      <c r="N193" s="263" t="str">
        <f t="shared" si="5"/>
        <v/>
      </c>
    </row>
    <row r="194" spans="2:14" x14ac:dyDescent="0.2">
      <c r="B194" s="264"/>
      <c r="C194" s="281"/>
      <c r="D194" s="141"/>
      <c r="E194" s="160"/>
      <c r="F194" s="277"/>
      <c r="G194" s="148"/>
      <c r="H194" s="148"/>
      <c r="I194" s="148"/>
      <c r="J194" s="148"/>
      <c r="K194" s="148"/>
      <c r="L194" s="141"/>
      <c r="M194" s="141" t="str">
        <f t="shared" si="4"/>
        <v/>
      </c>
      <c r="N194" s="263" t="str">
        <f t="shared" si="5"/>
        <v/>
      </c>
    </row>
    <row r="195" spans="2:14" x14ac:dyDescent="0.2">
      <c r="B195" s="264"/>
      <c r="C195" s="281"/>
      <c r="D195" s="141"/>
      <c r="E195" s="160"/>
      <c r="F195" s="277"/>
      <c r="G195" s="148"/>
      <c r="H195" s="148"/>
      <c r="I195" s="148"/>
      <c r="J195" s="148"/>
      <c r="K195" s="148"/>
      <c r="L195" s="141"/>
      <c r="M195" s="141" t="str">
        <f t="shared" si="4"/>
        <v/>
      </c>
      <c r="N195" s="263" t="str">
        <f t="shared" si="5"/>
        <v/>
      </c>
    </row>
    <row r="196" spans="2:14" x14ac:dyDescent="0.2">
      <c r="B196" s="264"/>
      <c r="C196" s="281"/>
      <c r="D196" s="141"/>
      <c r="E196" s="160"/>
      <c r="F196" s="277"/>
      <c r="G196" s="148"/>
      <c r="H196" s="148"/>
      <c r="I196" s="148"/>
      <c r="J196" s="148"/>
      <c r="K196" s="148"/>
      <c r="L196" s="141"/>
      <c r="M196" s="141" t="str">
        <f t="shared" si="4"/>
        <v/>
      </c>
      <c r="N196" s="263" t="str">
        <f t="shared" si="5"/>
        <v/>
      </c>
    </row>
    <row r="197" spans="2:14" x14ac:dyDescent="0.2">
      <c r="B197" s="264"/>
      <c r="C197" s="281"/>
      <c r="D197" s="141"/>
      <c r="E197" s="160"/>
      <c r="F197" s="277"/>
      <c r="G197" s="148"/>
      <c r="H197" s="148"/>
      <c r="I197" s="148"/>
      <c r="J197" s="148"/>
      <c r="K197" s="148"/>
      <c r="L197" s="141"/>
      <c r="M197" s="141" t="str">
        <f t="shared" si="4"/>
        <v/>
      </c>
      <c r="N197" s="263" t="str">
        <f t="shared" si="5"/>
        <v/>
      </c>
    </row>
    <row r="198" spans="2:14" x14ac:dyDescent="0.2">
      <c r="B198" s="264"/>
      <c r="C198" s="281"/>
      <c r="D198" s="141"/>
      <c r="E198" s="160"/>
      <c r="F198" s="277"/>
      <c r="G198" s="148"/>
      <c r="H198" s="148"/>
      <c r="I198" s="148"/>
      <c r="J198" s="148"/>
      <c r="K198" s="148"/>
      <c r="L198" s="141"/>
      <c r="M198" s="141" t="str">
        <f t="shared" si="4"/>
        <v/>
      </c>
      <c r="N198" s="263" t="str">
        <f t="shared" si="5"/>
        <v/>
      </c>
    </row>
    <row r="199" spans="2:14" x14ac:dyDescent="0.2">
      <c r="B199" s="264"/>
      <c r="C199" s="281"/>
      <c r="D199" s="141"/>
      <c r="E199" s="160"/>
      <c r="F199" s="277"/>
      <c r="G199" s="148"/>
      <c r="H199" s="148"/>
      <c r="I199" s="148"/>
      <c r="J199" s="148"/>
      <c r="K199" s="148"/>
      <c r="L199" s="141"/>
      <c r="M199" s="141" t="str">
        <f t="shared" ref="M199:M250" si="6">IFERROR(VLOOKUP(L199,P:R,2,0),"")</f>
        <v/>
      </c>
      <c r="N199" s="263" t="str">
        <f t="shared" ref="N199:N250" si="7">IFERROR(VLOOKUP(L199,P:R,3,0),"")</f>
        <v/>
      </c>
    </row>
    <row r="200" spans="2:14" x14ac:dyDescent="0.2">
      <c r="B200" s="264"/>
      <c r="C200" s="281"/>
      <c r="D200" s="141"/>
      <c r="E200" s="160"/>
      <c r="F200" s="277"/>
      <c r="G200" s="148"/>
      <c r="H200" s="148"/>
      <c r="I200" s="148"/>
      <c r="J200" s="148"/>
      <c r="K200" s="148"/>
      <c r="L200" s="141"/>
      <c r="M200" s="141" t="str">
        <f t="shared" si="6"/>
        <v/>
      </c>
      <c r="N200" s="263" t="str">
        <f t="shared" si="7"/>
        <v/>
      </c>
    </row>
    <row r="201" spans="2:14" x14ac:dyDescent="0.2">
      <c r="B201" s="264"/>
      <c r="C201" s="281"/>
      <c r="D201" s="141"/>
      <c r="E201" s="160"/>
      <c r="F201" s="277"/>
      <c r="G201" s="148"/>
      <c r="H201" s="148"/>
      <c r="I201" s="148"/>
      <c r="J201" s="148"/>
      <c r="K201" s="148"/>
      <c r="L201" s="141"/>
      <c r="M201" s="141" t="str">
        <f t="shared" si="6"/>
        <v/>
      </c>
      <c r="N201" s="263" t="str">
        <f t="shared" si="7"/>
        <v/>
      </c>
    </row>
    <row r="202" spans="2:14" x14ac:dyDescent="0.2">
      <c r="B202" s="264"/>
      <c r="C202" s="281"/>
      <c r="D202" s="141"/>
      <c r="E202" s="160"/>
      <c r="F202" s="277"/>
      <c r="G202" s="148"/>
      <c r="H202" s="148"/>
      <c r="I202" s="148"/>
      <c r="J202" s="148"/>
      <c r="K202" s="148"/>
      <c r="L202" s="141"/>
      <c r="M202" s="141" t="str">
        <f t="shared" si="6"/>
        <v/>
      </c>
      <c r="N202" s="263" t="str">
        <f t="shared" si="7"/>
        <v/>
      </c>
    </row>
    <row r="203" spans="2:14" x14ac:dyDescent="0.2">
      <c r="B203" s="264"/>
      <c r="C203" s="281"/>
      <c r="D203" s="141"/>
      <c r="E203" s="160"/>
      <c r="F203" s="277"/>
      <c r="G203" s="148"/>
      <c r="H203" s="148"/>
      <c r="I203" s="148"/>
      <c r="J203" s="148"/>
      <c r="K203" s="148"/>
      <c r="L203" s="141"/>
      <c r="M203" s="141" t="str">
        <f t="shared" si="6"/>
        <v/>
      </c>
      <c r="N203" s="263" t="str">
        <f t="shared" si="7"/>
        <v/>
      </c>
    </row>
    <row r="204" spans="2:14" x14ac:dyDescent="0.2">
      <c r="B204" s="264"/>
      <c r="C204" s="281"/>
      <c r="D204" s="141"/>
      <c r="E204" s="160"/>
      <c r="F204" s="277"/>
      <c r="G204" s="148"/>
      <c r="H204" s="148"/>
      <c r="I204" s="148"/>
      <c r="J204" s="148"/>
      <c r="K204" s="148"/>
      <c r="L204" s="141"/>
      <c r="M204" s="141" t="str">
        <f t="shared" si="6"/>
        <v/>
      </c>
      <c r="N204" s="263" t="str">
        <f t="shared" si="7"/>
        <v/>
      </c>
    </row>
    <row r="205" spans="2:14" x14ac:dyDescent="0.2">
      <c r="B205" s="264"/>
      <c r="C205" s="281"/>
      <c r="D205" s="141"/>
      <c r="E205" s="160"/>
      <c r="F205" s="277"/>
      <c r="G205" s="148"/>
      <c r="H205" s="148"/>
      <c r="I205" s="148"/>
      <c r="J205" s="148"/>
      <c r="K205" s="148"/>
      <c r="L205" s="141"/>
      <c r="M205" s="141" t="str">
        <f t="shared" si="6"/>
        <v/>
      </c>
      <c r="N205" s="263" t="str">
        <f t="shared" si="7"/>
        <v/>
      </c>
    </row>
    <row r="206" spans="2:14" x14ac:dyDescent="0.2">
      <c r="B206" s="264"/>
      <c r="C206" s="281"/>
      <c r="D206" s="141"/>
      <c r="E206" s="160"/>
      <c r="F206" s="277"/>
      <c r="G206" s="148"/>
      <c r="H206" s="148"/>
      <c r="I206" s="148"/>
      <c r="J206" s="148"/>
      <c r="K206" s="148"/>
      <c r="L206" s="141"/>
      <c r="M206" s="141" t="str">
        <f t="shared" si="6"/>
        <v/>
      </c>
      <c r="N206" s="263" t="str">
        <f t="shared" si="7"/>
        <v/>
      </c>
    </row>
    <row r="207" spans="2:14" x14ac:dyDescent="0.2">
      <c r="B207" s="264"/>
      <c r="C207" s="281"/>
      <c r="D207" s="141"/>
      <c r="E207" s="160"/>
      <c r="F207" s="277"/>
      <c r="G207" s="148"/>
      <c r="H207" s="148"/>
      <c r="I207" s="148"/>
      <c r="J207" s="148"/>
      <c r="K207" s="148"/>
      <c r="L207" s="141"/>
      <c r="M207" s="141" t="str">
        <f t="shared" si="6"/>
        <v/>
      </c>
      <c r="N207" s="263" t="str">
        <f t="shared" si="7"/>
        <v/>
      </c>
    </row>
    <row r="208" spans="2:14" x14ac:dyDescent="0.2">
      <c r="B208" s="264"/>
      <c r="C208" s="281"/>
      <c r="D208" s="141"/>
      <c r="E208" s="160"/>
      <c r="F208" s="277"/>
      <c r="G208" s="148"/>
      <c r="H208" s="148"/>
      <c r="I208" s="148"/>
      <c r="J208" s="148"/>
      <c r="K208" s="148"/>
      <c r="L208" s="141"/>
      <c r="M208" s="141" t="str">
        <f t="shared" si="6"/>
        <v/>
      </c>
      <c r="N208" s="263" t="str">
        <f t="shared" si="7"/>
        <v/>
      </c>
    </row>
    <row r="209" spans="2:14" x14ac:dyDescent="0.2">
      <c r="B209" s="264"/>
      <c r="C209" s="281"/>
      <c r="D209" s="141"/>
      <c r="E209" s="160"/>
      <c r="F209" s="277"/>
      <c r="G209" s="148"/>
      <c r="H209" s="148"/>
      <c r="I209" s="148"/>
      <c r="J209" s="148"/>
      <c r="K209" s="148"/>
      <c r="L209" s="141"/>
      <c r="M209" s="141" t="str">
        <f t="shared" si="6"/>
        <v/>
      </c>
      <c r="N209" s="263" t="str">
        <f t="shared" si="7"/>
        <v/>
      </c>
    </row>
    <row r="210" spans="2:14" x14ac:dyDescent="0.2">
      <c r="B210" s="264"/>
      <c r="C210" s="281"/>
      <c r="D210" s="141"/>
      <c r="E210" s="160"/>
      <c r="F210" s="277"/>
      <c r="G210" s="148"/>
      <c r="H210" s="148"/>
      <c r="I210" s="148"/>
      <c r="J210" s="148"/>
      <c r="K210" s="148"/>
      <c r="L210" s="141"/>
      <c r="M210" s="141" t="str">
        <f t="shared" si="6"/>
        <v/>
      </c>
      <c r="N210" s="263" t="str">
        <f t="shared" si="7"/>
        <v/>
      </c>
    </row>
    <row r="211" spans="2:14" x14ac:dyDescent="0.2">
      <c r="B211" s="264"/>
      <c r="C211" s="281"/>
      <c r="D211" s="141"/>
      <c r="E211" s="160"/>
      <c r="F211" s="277"/>
      <c r="G211" s="148"/>
      <c r="H211" s="148"/>
      <c r="I211" s="148"/>
      <c r="J211" s="148"/>
      <c r="K211" s="148"/>
      <c r="L211" s="141"/>
      <c r="M211" s="141" t="str">
        <f t="shared" si="6"/>
        <v/>
      </c>
      <c r="N211" s="263" t="str">
        <f t="shared" si="7"/>
        <v/>
      </c>
    </row>
    <row r="212" spans="2:14" x14ac:dyDescent="0.2">
      <c r="B212" s="264"/>
      <c r="C212" s="281"/>
      <c r="D212" s="141"/>
      <c r="E212" s="160"/>
      <c r="F212" s="277"/>
      <c r="G212" s="148"/>
      <c r="H212" s="148"/>
      <c r="I212" s="148"/>
      <c r="J212" s="148"/>
      <c r="K212" s="148"/>
      <c r="L212" s="141"/>
      <c r="M212" s="141" t="str">
        <f t="shared" si="6"/>
        <v/>
      </c>
      <c r="N212" s="263" t="str">
        <f t="shared" si="7"/>
        <v/>
      </c>
    </row>
    <row r="213" spans="2:14" x14ac:dyDescent="0.2">
      <c r="B213" s="264"/>
      <c r="C213" s="281"/>
      <c r="D213" s="141"/>
      <c r="E213" s="160"/>
      <c r="F213" s="277"/>
      <c r="G213" s="148"/>
      <c r="H213" s="148"/>
      <c r="I213" s="148"/>
      <c r="J213" s="148"/>
      <c r="K213" s="148"/>
      <c r="L213" s="141"/>
      <c r="M213" s="141" t="str">
        <f t="shared" si="6"/>
        <v/>
      </c>
      <c r="N213" s="263" t="str">
        <f t="shared" si="7"/>
        <v/>
      </c>
    </row>
    <row r="214" spans="2:14" x14ac:dyDescent="0.2">
      <c r="B214" s="264"/>
      <c r="C214" s="281"/>
      <c r="D214" s="141"/>
      <c r="E214" s="160"/>
      <c r="F214" s="277"/>
      <c r="G214" s="148"/>
      <c r="H214" s="148"/>
      <c r="I214" s="148"/>
      <c r="J214" s="148"/>
      <c r="K214" s="148"/>
      <c r="L214" s="141"/>
      <c r="M214" s="141" t="str">
        <f t="shared" si="6"/>
        <v/>
      </c>
      <c r="N214" s="263" t="str">
        <f t="shared" si="7"/>
        <v/>
      </c>
    </row>
    <row r="215" spans="2:14" x14ac:dyDescent="0.2">
      <c r="B215" s="264"/>
      <c r="C215" s="281"/>
      <c r="D215" s="141"/>
      <c r="E215" s="160"/>
      <c r="F215" s="277"/>
      <c r="G215" s="148"/>
      <c r="H215" s="148"/>
      <c r="I215" s="148"/>
      <c r="J215" s="148"/>
      <c r="K215" s="148"/>
      <c r="L215" s="141"/>
      <c r="M215" s="141" t="str">
        <f t="shared" si="6"/>
        <v/>
      </c>
      <c r="N215" s="263" t="str">
        <f t="shared" si="7"/>
        <v/>
      </c>
    </row>
    <row r="216" spans="2:14" x14ac:dyDescent="0.2">
      <c r="B216" s="264"/>
      <c r="C216" s="281"/>
      <c r="D216" s="141"/>
      <c r="E216" s="160"/>
      <c r="F216" s="277"/>
      <c r="G216" s="148"/>
      <c r="H216" s="148"/>
      <c r="I216" s="148"/>
      <c r="J216" s="148"/>
      <c r="K216" s="148"/>
      <c r="L216" s="141"/>
      <c r="M216" s="141" t="str">
        <f t="shared" si="6"/>
        <v/>
      </c>
      <c r="N216" s="263" t="str">
        <f t="shared" si="7"/>
        <v/>
      </c>
    </row>
    <row r="217" spans="2:14" x14ac:dyDescent="0.2">
      <c r="B217" s="264"/>
      <c r="C217" s="281"/>
      <c r="D217" s="141"/>
      <c r="E217" s="160"/>
      <c r="F217" s="277"/>
      <c r="G217" s="148"/>
      <c r="H217" s="148"/>
      <c r="I217" s="148"/>
      <c r="J217" s="148"/>
      <c r="K217" s="148"/>
      <c r="L217" s="141"/>
      <c r="M217" s="141" t="str">
        <f t="shared" si="6"/>
        <v/>
      </c>
      <c r="N217" s="263" t="str">
        <f t="shared" si="7"/>
        <v/>
      </c>
    </row>
    <row r="218" spans="2:14" x14ac:dyDescent="0.2">
      <c r="B218" s="264"/>
      <c r="C218" s="281"/>
      <c r="D218" s="141"/>
      <c r="E218" s="160"/>
      <c r="F218" s="277"/>
      <c r="G218" s="148"/>
      <c r="H218" s="148"/>
      <c r="I218" s="148"/>
      <c r="J218" s="148"/>
      <c r="K218" s="148"/>
      <c r="L218" s="141"/>
      <c r="M218" s="141" t="str">
        <f t="shared" si="6"/>
        <v/>
      </c>
      <c r="N218" s="263" t="str">
        <f t="shared" si="7"/>
        <v/>
      </c>
    </row>
    <row r="219" spans="2:14" x14ac:dyDescent="0.2">
      <c r="B219" s="264"/>
      <c r="C219" s="281"/>
      <c r="D219" s="141"/>
      <c r="E219" s="160"/>
      <c r="F219" s="277"/>
      <c r="G219" s="148"/>
      <c r="H219" s="148"/>
      <c r="I219" s="148"/>
      <c r="J219" s="148"/>
      <c r="K219" s="148"/>
      <c r="L219" s="141"/>
      <c r="M219" s="141" t="str">
        <f t="shared" si="6"/>
        <v/>
      </c>
      <c r="N219" s="263" t="str">
        <f t="shared" si="7"/>
        <v/>
      </c>
    </row>
    <row r="220" spans="2:14" x14ac:dyDescent="0.2">
      <c r="B220" s="264"/>
      <c r="C220" s="281"/>
      <c r="D220" s="141"/>
      <c r="E220" s="160"/>
      <c r="F220" s="277"/>
      <c r="G220" s="148"/>
      <c r="H220" s="148"/>
      <c r="I220" s="148"/>
      <c r="J220" s="148"/>
      <c r="K220" s="148"/>
      <c r="L220" s="141"/>
      <c r="M220" s="141" t="str">
        <f t="shared" si="6"/>
        <v/>
      </c>
      <c r="N220" s="263" t="str">
        <f t="shared" si="7"/>
        <v/>
      </c>
    </row>
    <row r="221" spans="2:14" x14ac:dyDescent="0.2">
      <c r="B221" s="264"/>
      <c r="C221" s="281"/>
      <c r="D221" s="141"/>
      <c r="E221" s="160"/>
      <c r="F221" s="277"/>
      <c r="G221" s="148"/>
      <c r="H221" s="148"/>
      <c r="I221" s="148"/>
      <c r="J221" s="148"/>
      <c r="K221" s="148"/>
      <c r="L221" s="141"/>
      <c r="M221" s="141" t="str">
        <f t="shared" si="6"/>
        <v/>
      </c>
      <c r="N221" s="263" t="str">
        <f t="shared" si="7"/>
        <v/>
      </c>
    </row>
    <row r="222" spans="2:14" x14ac:dyDescent="0.2">
      <c r="B222" s="264"/>
      <c r="C222" s="281"/>
      <c r="D222" s="141"/>
      <c r="E222" s="160"/>
      <c r="F222" s="277"/>
      <c r="G222" s="148"/>
      <c r="H222" s="148"/>
      <c r="I222" s="148"/>
      <c r="J222" s="148"/>
      <c r="K222" s="148"/>
      <c r="L222" s="141"/>
      <c r="M222" s="141" t="str">
        <f t="shared" si="6"/>
        <v/>
      </c>
      <c r="N222" s="263" t="str">
        <f t="shared" si="7"/>
        <v/>
      </c>
    </row>
    <row r="223" spans="2:14" x14ac:dyDescent="0.2">
      <c r="B223" s="264"/>
      <c r="C223" s="281"/>
      <c r="D223" s="141"/>
      <c r="E223" s="160"/>
      <c r="F223" s="277"/>
      <c r="G223" s="148"/>
      <c r="H223" s="148"/>
      <c r="I223" s="148"/>
      <c r="J223" s="148"/>
      <c r="K223" s="148"/>
      <c r="L223" s="141"/>
      <c r="M223" s="141" t="str">
        <f t="shared" si="6"/>
        <v/>
      </c>
      <c r="N223" s="263" t="str">
        <f t="shared" si="7"/>
        <v/>
      </c>
    </row>
    <row r="224" spans="2:14" x14ac:dyDescent="0.2">
      <c r="B224" s="264"/>
      <c r="C224" s="281"/>
      <c r="D224" s="141"/>
      <c r="E224" s="160"/>
      <c r="F224" s="277"/>
      <c r="G224" s="148"/>
      <c r="H224" s="148"/>
      <c r="I224" s="148"/>
      <c r="J224" s="148"/>
      <c r="K224" s="148"/>
      <c r="L224" s="141"/>
      <c r="M224" s="141" t="str">
        <f t="shared" si="6"/>
        <v/>
      </c>
      <c r="N224" s="263" t="str">
        <f t="shared" si="7"/>
        <v/>
      </c>
    </row>
    <row r="225" spans="2:14" x14ac:dyDescent="0.2">
      <c r="B225" s="264"/>
      <c r="C225" s="281"/>
      <c r="D225" s="141"/>
      <c r="E225" s="160"/>
      <c r="F225" s="277"/>
      <c r="G225" s="148"/>
      <c r="H225" s="148"/>
      <c r="I225" s="148"/>
      <c r="J225" s="148"/>
      <c r="K225" s="148"/>
      <c r="L225" s="141"/>
      <c r="M225" s="141" t="str">
        <f t="shared" si="6"/>
        <v/>
      </c>
      <c r="N225" s="263" t="str">
        <f t="shared" si="7"/>
        <v/>
      </c>
    </row>
    <row r="226" spans="2:14" x14ac:dyDescent="0.2">
      <c r="B226" s="264"/>
      <c r="C226" s="281"/>
      <c r="D226" s="141"/>
      <c r="E226" s="160"/>
      <c r="F226" s="277"/>
      <c r="G226" s="148"/>
      <c r="H226" s="148"/>
      <c r="I226" s="148"/>
      <c r="J226" s="148"/>
      <c r="K226" s="148"/>
      <c r="L226" s="141"/>
      <c r="M226" s="141" t="str">
        <f t="shared" si="6"/>
        <v/>
      </c>
      <c r="N226" s="263" t="str">
        <f t="shared" si="7"/>
        <v/>
      </c>
    </row>
    <row r="227" spans="2:14" x14ac:dyDescent="0.2">
      <c r="B227" s="264"/>
      <c r="C227" s="281"/>
      <c r="D227" s="141"/>
      <c r="E227" s="160"/>
      <c r="F227" s="277"/>
      <c r="G227" s="148"/>
      <c r="H227" s="148"/>
      <c r="I227" s="148"/>
      <c r="J227" s="148"/>
      <c r="K227" s="148"/>
      <c r="L227" s="141"/>
      <c r="M227" s="141" t="str">
        <f t="shared" si="6"/>
        <v/>
      </c>
      <c r="N227" s="263" t="str">
        <f t="shared" si="7"/>
        <v/>
      </c>
    </row>
    <row r="228" spans="2:14" x14ac:dyDescent="0.2">
      <c r="B228" s="264"/>
      <c r="C228" s="281"/>
      <c r="D228" s="141"/>
      <c r="E228" s="160"/>
      <c r="F228" s="277"/>
      <c r="G228" s="148"/>
      <c r="H228" s="148"/>
      <c r="I228" s="148"/>
      <c r="J228" s="148"/>
      <c r="K228" s="148"/>
      <c r="L228" s="141"/>
      <c r="M228" s="141" t="str">
        <f t="shared" si="6"/>
        <v/>
      </c>
      <c r="N228" s="263" t="str">
        <f t="shared" si="7"/>
        <v/>
      </c>
    </row>
    <row r="229" spans="2:14" x14ac:dyDescent="0.2">
      <c r="B229" s="264"/>
      <c r="C229" s="281"/>
      <c r="D229" s="141"/>
      <c r="E229" s="160"/>
      <c r="F229" s="277"/>
      <c r="G229" s="148"/>
      <c r="H229" s="148"/>
      <c r="I229" s="148"/>
      <c r="J229" s="148"/>
      <c r="K229" s="148"/>
      <c r="L229" s="141"/>
      <c r="M229" s="141" t="str">
        <f t="shared" si="6"/>
        <v/>
      </c>
      <c r="N229" s="263" t="str">
        <f t="shared" si="7"/>
        <v/>
      </c>
    </row>
    <row r="230" spans="2:14" x14ac:dyDescent="0.2">
      <c r="B230" s="264"/>
      <c r="C230" s="281"/>
      <c r="D230" s="141"/>
      <c r="E230" s="160"/>
      <c r="F230" s="277"/>
      <c r="G230" s="148"/>
      <c r="H230" s="148"/>
      <c r="I230" s="148"/>
      <c r="J230" s="148"/>
      <c r="K230" s="148"/>
      <c r="L230" s="141"/>
      <c r="M230" s="141" t="str">
        <f t="shared" si="6"/>
        <v/>
      </c>
      <c r="N230" s="263" t="str">
        <f t="shared" si="7"/>
        <v/>
      </c>
    </row>
    <row r="231" spans="2:14" x14ac:dyDescent="0.2">
      <c r="B231" s="264"/>
      <c r="C231" s="281"/>
      <c r="D231" s="141"/>
      <c r="E231" s="160"/>
      <c r="F231" s="277"/>
      <c r="G231" s="148"/>
      <c r="H231" s="148"/>
      <c r="I231" s="148"/>
      <c r="J231" s="148"/>
      <c r="K231" s="148"/>
      <c r="L231" s="141"/>
      <c r="M231" s="141" t="str">
        <f t="shared" si="6"/>
        <v/>
      </c>
      <c r="N231" s="263" t="str">
        <f t="shared" si="7"/>
        <v/>
      </c>
    </row>
    <row r="232" spans="2:14" x14ac:dyDescent="0.2">
      <c r="B232" s="264"/>
      <c r="C232" s="281"/>
      <c r="D232" s="141"/>
      <c r="E232" s="160"/>
      <c r="F232" s="277"/>
      <c r="G232" s="148"/>
      <c r="H232" s="148"/>
      <c r="I232" s="148"/>
      <c r="J232" s="148"/>
      <c r="K232" s="148"/>
      <c r="L232" s="141"/>
      <c r="M232" s="141" t="str">
        <f t="shared" si="6"/>
        <v/>
      </c>
      <c r="N232" s="263" t="str">
        <f t="shared" si="7"/>
        <v/>
      </c>
    </row>
    <row r="233" spans="2:14" x14ac:dyDescent="0.2">
      <c r="B233" s="264"/>
      <c r="C233" s="281"/>
      <c r="D233" s="141"/>
      <c r="E233" s="160"/>
      <c r="F233" s="277"/>
      <c r="G233" s="148"/>
      <c r="H233" s="148"/>
      <c r="I233" s="148"/>
      <c r="J233" s="148"/>
      <c r="K233" s="148"/>
      <c r="L233" s="141"/>
      <c r="M233" s="141" t="str">
        <f t="shared" si="6"/>
        <v/>
      </c>
      <c r="N233" s="263" t="str">
        <f t="shared" si="7"/>
        <v/>
      </c>
    </row>
    <row r="234" spans="2:14" x14ac:dyDescent="0.2">
      <c r="B234" s="264"/>
      <c r="C234" s="281"/>
      <c r="D234" s="141"/>
      <c r="E234" s="160"/>
      <c r="F234" s="277"/>
      <c r="G234" s="148"/>
      <c r="H234" s="148"/>
      <c r="I234" s="148"/>
      <c r="J234" s="148"/>
      <c r="K234" s="148"/>
      <c r="L234" s="141"/>
      <c r="M234" s="141" t="str">
        <f t="shared" si="6"/>
        <v/>
      </c>
      <c r="N234" s="263" t="str">
        <f t="shared" si="7"/>
        <v/>
      </c>
    </row>
    <row r="235" spans="2:14" x14ac:dyDescent="0.2">
      <c r="B235" s="264"/>
      <c r="C235" s="281"/>
      <c r="D235" s="141"/>
      <c r="E235" s="160"/>
      <c r="F235" s="277"/>
      <c r="G235" s="148"/>
      <c r="H235" s="148"/>
      <c r="I235" s="148"/>
      <c r="J235" s="148"/>
      <c r="K235" s="148"/>
      <c r="L235" s="141"/>
      <c r="M235" s="141" t="str">
        <f t="shared" si="6"/>
        <v/>
      </c>
      <c r="N235" s="263" t="str">
        <f t="shared" si="7"/>
        <v/>
      </c>
    </row>
    <row r="236" spans="2:14" x14ac:dyDescent="0.2">
      <c r="B236" s="264"/>
      <c r="C236" s="281"/>
      <c r="D236" s="141"/>
      <c r="E236" s="160"/>
      <c r="F236" s="277"/>
      <c r="G236" s="148"/>
      <c r="H236" s="148"/>
      <c r="I236" s="148"/>
      <c r="J236" s="148"/>
      <c r="K236" s="148"/>
      <c r="L236" s="141"/>
      <c r="M236" s="141" t="str">
        <f t="shared" si="6"/>
        <v/>
      </c>
      <c r="N236" s="263" t="str">
        <f t="shared" si="7"/>
        <v/>
      </c>
    </row>
    <row r="237" spans="2:14" x14ac:dyDescent="0.2">
      <c r="B237" s="264"/>
      <c r="C237" s="281"/>
      <c r="D237" s="141"/>
      <c r="E237" s="160"/>
      <c r="F237" s="277"/>
      <c r="G237" s="148"/>
      <c r="H237" s="148"/>
      <c r="I237" s="148"/>
      <c r="J237" s="148"/>
      <c r="K237" s="148"/>
      <c r="L237" s="141"/>
      <c r="M237" s="141" t="str">
        <f t="shared" si="6"/>
        <v/>
      </c>
      <c r="N237" s="263" t="str">
        <f t="shared" si="7"/>
        <v/>
      </c>
    </row>
    <row r="238" spans="2:14" x14ac:dyDescent="0.2">
      <c r="B238" s="264"/>
      <c r="C238" s="281"/>
      <c r="D238" s="141"/>
      <c r="E238" s="160"/>
      <c r="F238" s="277"/>
      <c r="G238" s="148"/>
      <c r="H238" s="148"/>
      <c r="I238" s="148"/>
      <c r="J238" s="148"/>
      <c r="K238" s="148"/>
      <c r="L238" s="141"/>
      <c r="M238" s="141" t="str">
        <f t="shared" si="6"/>
        <v/>
      </c>
      <c r="N238" s="263" t="str">
        <f t="shared" si="7"/>
        <v/>
      </c>
    </row>
    <row r="239" spans="2:14" x14ac:dyDescent="0.2">
      <c r="B239" s="264"/>
      <c r="C239" s="281"/>
      <c r="D239" s="141"/>
      <c r="E239" s="160"/>
      <c r="F239" s="277"/>
      <c r="G239" s="148"/>
      <c r="H239" s="148"/>
      <c r="I239" s="148"/>
      <c r="J239" s="148"/>
      <c r="K239" s="148"/>
      <c r="L239" s="141"/>
      <c r="M239" s="141" t="str">
        <f t="shared" si="6"/>
        <v/>
      </c>
      <c r="N239" s="263" t="str">
        <f t="shared" si="7"/>
        <v/>
      </c>
    </row>
    <row r="240" spans="2:14" x14ac:dyDescent="0.2">
      <c r="B240" s="264"/>
      <c r="C240" s="281"/>
      <c r="D240" s="141"/>
      <c r="E240" s="160"/>
      <c r="F240" s="277"/>
      <c r="G240" s="148"/>
      <c r="H240" s="148"/>
      <c r="I240" s="148"/>
      <c r="J240" s="148"/>
      <c r="K240" s="148"/>
      <c r="L240" s="141"/>
      <c r="M240" s="141" t="str">
        <f t="shared" si="6"/>
        <v/>
      </c>
      <c r="N240" s="263" t="str">
        <f t="shared" si="7"/>
        <v/>
      </c>
    </row>
    <row r="241" spans="2:14" x14ac:dyDescent="0.2">
      <c r="B241" s="264"/>
      <c r="C241" s="281"/>
      <c r="D241" s="141"/>
      <c r="E241" s="160"/>
      <c r="F241" s="277"/>
      <c r="G241" s="148"/>
      <c r="H241" s="148"/>
      <c r="I241" s="148"/>
      <c r="J241" s="148"/>
      <c r="K241" s="148"/>
      <c r="L241" s="141"/>
      <c r="M241" s="141" t="str">
        <f t="shared" si="6"/>
        <v/>
      </c>
      <c r="N241" s="263" t="str">
        <f t="shared" si="7"/>
        <v/>
      </c>
    </row>
    <row r="242" spans="2:14" x14ac:dyDescent="0.2">
      <c r="B242" s="264"/>
      <c r="C242" s="281"/>
      <c r="D242" s="141"/>
      <c r="E242" s="160"/>
      <c r="F242" s="277"/>
      <c r="G242" s="148"/>
      <c r="H242" s="148"/>
      <c r="I242" s="148"/>
      <c r="J242" s="148"/>
      <c r="K242" s="148"/>
      <c r="L242" s="141"/>
      <c r="M242" s="141" t="str">
        <f t="shared" si="6"/>
        <v/>
      </c>
      <c r="N242" s="263" t="str">
        <f t="shared" si="7"/>
        <v/>
      </c>
    </row>
    <row r="243" spans="2:14" x14ac:dyDescent="0.2">
      <c r="B243" s="264"/>
      <c r="C243" s="281"/>
      <c r="D243" s="141"/>
      <c r="E243" s="160"/>
      <c r="F243" s="277"/>
      <c r="G243" s="148"/>
      <c r="H243" s="148"/>
      <c r="I243" s="148"/>
      <c r="J243" s="148"/>
      <c r="K243" s="148"/>
      <c r="L243" s="141"/>
      <c r="M243" s="141" t="str">
        <f t="shared" si="6"/>
        <v/>
      </c>
      <c r="N243" s="263" t="str">
        <f t="shared" si="7"/>
        <v/>
      </c>
    </row>
    <row r="244" spans="2:14" x14ac:dyDescent="0.2">
      <c r="B244" s="264"/>
      <c r="C244" s="281"/>
      <c r="D244" s="141"/>
      <c r="E244" s="160"/>
      <c r="F244" s="277"/>
      <c r="G244" s="148"/>
      <c r="H244" s="148"/>
      <c r="I244" s="148"/>
      <c r="J244" s="148"/>
      <c r="K244" s="148"/>
      <c r="L244" s="141"/>
      <c r="M244" s="141" t="str">
        <f t="shared" si="6"/>
        <v/>
      </c>
      <c r="N244" s="263" t="str">
        <f t="shared" si="7"/>
        <v/>
      </c>
    </row>
    <row r="245" spans="2:14" x14ac:dyDescent="0.2">
      <c r="B245" s="264"/>
      <c r="C245" s="281"/>
      <c r="D245" s="141"/>
      <c r="E245" s="160"/>
      <c r="F245" s="277"/>
      <c r="G245" s="148"/>
      <c r="H245" s="148"/>
      <c r="I245" s="148"/>
      <c r="J245" s="148"/>
      <c r="K245" s="148"/>
      <c r="L245" s="141"/>
      <c r="M245" s="141" t="str">
        <f t="shared" si="6"/>
        <v/>
      </c>
      <c r="N245" s="263" t="str">
        <f t="shared" si="7"/>
        <v/>
      </c>
    </row>
    <row r="246" spans="2:14" x14ac:dyDescent="0.2">
      <c r="B246" s="264"/>
      <c r="C246" s="281"/>
      <c r="D246" s="141"/>
      <c r="E246" s="160"/>
      <c r="F246" s="277"/>
      <c r="G246" s="148"/>
      <c r="H246" s="148"/>
      <c r="I246" s="148"/>
      <c r="J246" s="148"/>
      <c r="K246" s="148"/>
      <c r="L246" s="141"/>
      <c r="M246" s="141" t="str">
        <f t="shared" si="6"/>
        <v/>
      </c>
      <c r="N246" s="263" t="str">
        <f t="shared" si="7"/>
        <v/>
      </c>
    </row>
    <row r="247" spans="2:14" x14ac:dyDescent="0.2">
      <c r="B247" s="264"/>
      <c r="C247" s="281"/>
      <c r="D247" s="141"/>
      <c r="E247" s="160"/>
      <c r="F247" s="277"/>
      <c r="G247" s="148"/>
      <c r="H247" s="148"/>
      <c r="I247" s="148"/>
      <c r="J247" s="148"/>
      <c r="K247" s="148"/>
      <c r="L247" s="141"/>
      <c r="M247" s="141" t="str">
        <f t="shared" si="6"/>
        <v/>
      </c>
      <c r="N247" s="263" t="str">
        <f t="shared" si="7"/>
        <v/>
      </c>
    </row>
    <row r="248" spans="2:14" x14ac:dyDescent="0.2">
      <c r="B248" s="264"/>
      <c r="C248" s="281"/>
      <c r="D248" s="141"/>
      <c r="E248" s="160"/>
      <c r="F248" s="277"/>
      <c r="G248" s="148"/>
      <c r="H248" s="148"/>
      <c r="I248" s="148"/>
      <c r="J248" s="148"/>
      <c r="K248" s="148"/>
      <c r="L248" s="141"/>
      <c r="M248" s="141" t="str">
        <f t="shared" si="6"/>
        <v/>
      </c>
      <c r="N248" s="263" t="str">
        <f t="shared" si="7"/>
        <v/>
      </c>
    </row>
    <row r="249" spans="2:14" x14ac:dyDescent="0.2">
      <c r="B249" s="264"/>
      <c r="C249" s="281"/>
      <c r="D249" s="141"/>
      <c r="E249" s="160"/>
      <c r="F249" s="277"/>
      <c r="G249" s="148"/>
      <c r="H249" s="148"/>
      <c r="I249" s="148"/>
      <c r="J249" s="148"/>
      <c r="K249" s="148"/>
      <c r="L249" s="141"/>
      <c r="M249" s="141" t="str">
        <f t="shared" si="6"/>
        <v/>
      </c>
      <c r="N249" s="263" t="str">
        <f t="shared" si="7"/>
        <v/>
      </c>
    </row>
    <row r="250" spans="2:14" x14ac:dyDescent="0.2">
      <c r="B250" s="264"/>
      <c r="C250" s="281"/>
      <c r="D250" s="141"/>
      <c r="E250" s="160"/>
      <c r="F250" s="277"/>
      <c r="G250" s="148"/>
      <c r="H250" s="148"/>
      <c r="I250" s="148"/>
      <c r="J250" s="148"/>
      <c r="K250" s="148"/>
      <c r="L250" s="141"/>
      <c r="M250" s="141" t="str">
        <f t="shared" si="6"/>
        <v/>
      </c>
      <c r="N250" s="263" t="str">
        <f t="shared" si="7"/>
        <v/>
      </c>
    </row>
    <row r="251" spans="2:14" x14ac:dyDescent="0.2">
      <c r="B251" s="264"/>
      <c r="C251" s="281"/>
      <c r="D251" s="141"/>
      <c r="E251" s="160"/>
      <c r="F251" s="277"/>
      <c r="G251" s="222"/>
      <c r="H251" s="148"/>
      <c r="I251" s="148"/>
      <c r="J251" s="148"/>
      <c r="K251" s="148"/>
      <c r="L251" s="141"/>
      <c r="M251" s="141"/>
      <c r="N251" s="161"/>
    </row>
    <row r="252" spans="2:14" x14ac:dyDescent="0.2">
      <c r="B252" s="264"/>
      <c r="C252" s="281"/>
      <c r="D252" s="141"/>
      <c r="E252" s="160"/>
      <c r="F252" s="277"/>
      <c r="G252" s="222"/>
      <c r="H252" s="148"/>
      <c r="I252" s="148"/>
      <c r="J252" s="148"/>
      <c r="K252" s="148"/>
      <c r="L252" s="141"/>
      <c r="M252" s="141"/>
      <c r="N252" s="161"/>
    </row>
    <row r="253" spans="2:14" x14ac:dyDescent="0.2">
      <c r="B253" s="264"/>
      <c r="C253" s="281"/>
      <c r="D253" s="141"/>
      <c r="E253" s="160"/>
      <c r="F253" s="277"/>
      <c r="G253" s="222"/>
      <c r="H253" s="148"/>
      <c r="I253" s="148"/>
      <c r="J253" s="148"/>
      <c r="K253" s="148"/>
      <c r="L253" s="141"/>
      <c r="M253" s="141"/>
      <c r="N253" s="161"/>
    </row>
    <row r="254" spans="2:14" x14ac:dyDescent="0.2">
      <c r="B254" s="264"/>
      <c r="C254" s="281"/>
      <c r="D254" s="141"/>
      <c r="E254" s="160"/>
      <c r="F254" s="277"/>
      <c r="G254" s="222"/>
      <c r="H254" s="148"/>
      <c r="I254" s="148"/>
      <c r="J254" s="148"/>
      <c r="K254" s="148"/>
      <c r="L254" s="141"/>
      <c r="M254" s="141"/>
      <c r="N254" s="161"/>
    </row>
    <row r="255" spans="2:14" x14ac:dyDescent="0.2">
      <c r="B255" s="264"/>
      <c r="C255" s="281"/>
      <c r="D255" s="141"/>
      <c r="E255" s="160"/>
      <c r="F255" s="277"/>
      <c r="G255" s="222"/>
      <c r="H255" s="148"/>
      <c r="I255" s="148"/>
      <c r="J255" s="148"/>
      <c r="K255" s="148"/>
      <c r="L255" s="141"/>
      <c r="M255" s="141"/>
      <c r="N255" s="161"/>
    </row>
    <row r="256" spans="2:14" x14ac:dyDescent="0.2">
      <c r="B256" s="264"/>
      <c r="C256" s="281"/>
      <c r="D256" s="141"/>
      <c r="E256" s="160"/>
      <c r="F256" s="277"/>
      <c r="G256" s="222"/>
      <c r="H256" s="148"/>
      <c r="I256" s="148"/>
      <c r="J256" s="148"/>
      <c r="K256" s="148"/>
      <c r="L256" s="141"/>
      <c r="M256" s="141"/>
      <c r="N256" s="161"/>
    </row>
    <row r="257" spans="2:14" x14ac:dyDescent="0.2">
      <c r="B257" s="264"/>
      <c r="C257" s="281"/>
      <c r="D257" s="141"/>
      <c r="E257" s="160"/>
      <c r="F257" s="277"/>
      <c r="G257" s="222"/>
      <c r="H257" s="148"/>
      <c r="I257" s="148"/>
      <c r="J257" s="148"/>
      <c r="K257" s="148"/>
      <c r="L257" s="141"/>
      <c r="M257" s="141"/>
      <c r="N257" s="161"/>
    </row>
    <row r="258" spans="2:14" x14ac:dyDescent="0.2">
      <c r="B258" s="264"/>
      <c r="C258" s="281"/>
      <c r="D258" s="141"/>
      <c r="E258" s="160"/>
      <c r="F258" s="277"/>
      <c r="G258" s="222"/>
      <c r="H258" s="148"/>
      <c r="I258" s="148"/>
      <c r="J258" s="148"/>
      <c r="K258" s="148"/>
      <c r="L258" s="141"/>
      <c r="M258" s="141"/>
      <c r="N258" s="161"/>
    </row>
    <row r="259" spans="2:14" x14ac:dyDescent="0.2">
      <c r="B259" s="264"/>
      <c r="C259" s="281"/>
      <c r="D259" s="141"/>
      <c r="E259" s="160"/>
      <c r="F259" s="277"/>
      <c r="G259" s="222"/>
      <c r="H259" s="148"/>
      <c r="I259" s="148"/>
      <c r="J259" s="148"/>
      <c r="K259" s="148"/>
      <c r="L259" s="141"/>
      <c r="M259" s="141"/>
      <c r="N259" s="161"/>
    </row>
    <row r="260" spans="2:14" x14ac:dyDescent="0.2">
      <c r="B260" s="264"/>
      <c r="C260" s="281"/>
      <c r="D260" s="141"/>
      <c r="E260" s="160"/>
      <c r="F260" s="277"/>
      <c r="G260" s="222"/>
      <c r="H260" s="148"/>
      <c r="I260" s="148"/>
      <c r="J260" s="148"/>
      <c r="K260" s="148"/>
      <c r="L260" s="141"/>
      <c r="M260" s="141"/>
      <c r="N260" s="161"/>
    </row>
    <row r="261" spans="2:14" x14ac:dyDescent="0.2">
      <c r="B261" s="264"/>
      <c r="C261" s="281"/>
      <c r="D261" s="141"/>
      <c r="E261" s="160"/>
      <c r="F261" s="277"/>
      <c r="G261" s="222"/>
      <c r="H261" s="148"/>
      <c r="I261" s="148"/>
      <c r="J261" s="148"/>
      <c r="K261" s="148"/>
      <c r="L261" s="141"/>
      <c r="M261" s="141"/>
      <c r="N261" s="161"/>
    </row>
    <row r="262" spans="2:14" x14ac:dyDescent="0.2">
      <c r="B262" s="264"/>
      <c r="C262" s="281"/>
      <c r="D262" s="141"/>
      <c r="E262" s="160"/>
      <c r="F262" s="277"/>
      <c r="G262" s="222"/>
      <c r="H262" s="148"/>
      <c r="I262" s="148"/>
      <c r="J262" s="148"/>
      <c r="K262" s="148"/>
      <c r="L262" s="141"/>
      <c r="M262" s="141"/>
      <c r="N262" s="161"/>
    </row>
    <row r="263" spans="2:14" x14ac:dyDescent="0.2">
      <c r="B263" s="264"/>
      <c r="C263" s="281"/>
      <c r="D263" s="141"/>
      <c r="E263" s="160"/>
      <c r="F263" s="277"/>
      <c r="G263" s="222"/>
      <c r="H263" s="148"/>
      <c r="I263" s="148"/>
      <c r="J263" s="148"/>
      <c r="K263" s="148"/>
      <c r="L263" s="141"/>
      <c r="M263" s="141"/>
      <c r="N263" s="161"/>
    </row>
    <row r="264" spans="2:14" x14ac:dyDescent="0.2">
      <c r="B264" s="264"/>
      <c r="C264" s="281"/>
      <c r="D264" s="141"/>
      <c r="E264" s="160"/>
      <c r="F264" s="277"/>
      <c r="G264" s="222"/>
      <c r="H264" s="148"/>
      <c r="I264" s="148"/>
      <c r="J264" s="148"/>
      <c r="K264" s="148"/>
      <c r="L264" s="141"/>
      <c r="M264" s="141"/>
      <c r="N264" s="161"/>
    </row>
    <row r="265" spans="2:14" x14ac:dyDescent="0.2">
      <c r="B265" s="264"/>
      <c r="C265" s="281"/>
      <c r="D265" s="141"/>
      <c r="E265" s="160"/>
      <c r="F265" s="277"/>
      <c r="G265" s="222"/>
      <c r="H265" s="148"/>
      <c r="I265" s="148"/>
      <c r="J265" s="148"/>
      <c r="K265" s="148"/>
      <c r="L265" s="141"/>
      <c r="M265" s="141"/>
      <c r="N265" s="161"/>
    </row>
    <row r="266" spans="2:14" x14ac:dyDescent="0.2">
      <c r="B266" s="264"/>
      <c r="C266" s="281"/>
      <c r="D266" s="141"/>
      <c r="E266" s="160"/>
      <c r="F266" s="277"/>
      <c r="G266" s="222"/>
      <c r="H266" s="148"/>
      <c r="I266" s="148"/>
      <c r="J266" s="148"/>
      <c r="K266" s="148"/>
      <c r="L266" s="141"/>
      <c r="M266" s="141"/>
      <c r="N266" s="161"/>
    </row>
    <row r="267" spans="2:14" x14ac:dyDescent="0.2">
      <c r="B267" s="264"/>
      <c r="C267" s="281"/>
      <c r="D267" s="141"/>
      <c r="E267" s="160"/>
      <c r="F267" s="277"/>
      <c r="G267" s="222"/>
      <c r="H267" s="148"/>
      <c r="I267" s="148"/>
      <c r="J267" s="148"/>
      <c r="K267" s="148"/>
      <c r="L267" s="141"/>
      <c r="M267" s="141"/>
      <c r="N267" s="161"/>
    </row>
    <row r="268" spans="2:14" x14ac:dyDescent="0.2">
      <c r="B268" s="264"/>
      <c r="C268" s="281"/>
      <c r="D268" s="141"/>
      <c r="E268" s="160"/>
      <c r="F268" s="277"/>
      <c r="G268" s="222"/>
      <c r="H268" s="148"/>
      <c r="I268" s="148"/>
      <c r="J268" s="148"/>
      <c r="K268" s="148"/>
      <c r="L268" s="141"/>
      <c r="M268" s="141"/>
      <c r="N268" s="161"/>
    </row>
    <row r="269" spans="2:14" x14ac:dyDescent="0.2">
      <c r="B269" s="264"/>
      <c r="C269" s="281"/>
      <c r="D269" s="141"/>
      <c r="E269" s="160"/>
      <c r="F269" s="277"/>
      <c r="G269" s="222"/>
      <c r="H269" s="148"/>
      <c r="I269" s="148"/>
      <c r="J269" s="148"/>
      <c r="K269" s="148"/>
      <c r="L269" s="141"/>
      <c r="M269" s="141"/>
      <c r="N269" s="161"/>
    </row>
    <row r="270" spans="2:14" x14ac:dyDescent="0.2">
      <c r="B270" s="264"/>
      <c r="C270" s="281"/>
      <c r="D270" s="141"/>
      <c r="E270" s="160"/>
      <c r="F270" s="277"/>
      <c r="G270" s="222"/>
      <c r="H270" s="148"/>
      <c r="I270" s="148"/>
      <c r="J270" s="148"/>
      <c r="K270" s="148"/>
      <c r="L270" s="141"/>
      <c r="M270" s="141"/>
      <c r="N270" s="161"/>
    </row>
    <row r="271" spans="2:14" x14ac:dyDescent="0.2">
      <c r="B271" s="264"/>
      <c r="C271" s="281"/>
      <c r="D271" s="141"/>
      <c r="E271" s="160"/>
      <c r="F271" s="277"/>
      <c r="G271" s="222"/>
      <c r="H271" s="148"/>
      <c r="I271" s="148"/>
      <c r="J271" s="148"/>
      <c r="K271" s="148"/>
      <c r="L271" s="141"/>
      <c r="M271" s="141"/>
      <c r="N271" s="161"/>
    </row>
    <row r="272" spans="2:14" x14ac:dyDescent="0.2">
      <c r="B272" s="264"/>
      <c r="C272" s="281"/>
      <c r="D272" s="141"/>
      <c r="E272" s="160"/>
      <c r="F272" s="277"/>
      <c r="G272" s="222"/>
      <c r="H272" s="148"/>
      <c r="I272" s="148"/>
      <c r="J272" s="148"/>
      <c r="K272" s="148"/>
      <c r="L272" s="141"/>
      <c r="M272" s="141"/>
      <c r="N272" s="161"/>
    </row>
    <row r="273" spans="2:14" x14ac:dyDescent="0.2">
      <c r="B273" s="264"/>
      <c r="C273" s="281"/>
      <c r="D273" s="141"/>
      <c r="E273" s="160"/>
      <c r="F273" s="277"/>
      <c r="G273" s="222"/>
      <c r="H273" s="148"/>
      <c r="I273" s="148"/>
      <c r="J273" s="148"/>
      <c r="K273" s="148"/>
      <c r="L273" s="141"/>
      <c r="M273" s="141"/>
      <c r="N273" s="161"/>
    </row>
    <row r="274" spans="2:14" x14ac:dyDescent="0.2">
      <c r="B274" s="264"/>
      <c r="C274" s="281"/>
      <c r="D274" s="141"/>
      <c r="E274" s="160"/>
      <c r="F274" s="277"/>
      <c r="G274" s="222"/>
      <c r="H274" s="148"/>
      <c r="I274" s="148"/>
      <c r="J274" s="148"/>
      <c r="K274" s="148"/>
      <c r="L274" s="141"/>
      <c r="M274" s="141"/>
      <c r="N274" s="161"/>
    </row>
    <row r="275" spans="2:14" x14ac:dyDescent="0.2">
      <c r="B275" s="264"/>
      <c r="C275" s="281"/>
      <c r="D275" s="141"/>
      <c r="E275" s="160"/>
      <c r="F275" s="277"/>
      <c r="G275" s="222"/>
      <c r="H275" s="148"/>
      <c r="I275" s="148"/>
      <c r="J275" s="148"/>
      <c r="K275" s="148"/>
      <c r="L275" s="141"/>
      <c r="M275" s="141"/>
      <c r="N275" s="161"/>
    </row>
    <row r="276" spans="2:14" x14ac:dyDescent="0.2">
      <c r="B276" s="264"/>
      <c r="C276" s="281"/>
      <c r="D276" s="141"/>
      <c r="E276" s="160"/>
      <c r="F276" s="277"/>
      <c r="G276" s="222"/>
      <c r="H276" s="148"/>
      <c r="I276" s="148"/>
      <c r="J276" s="148"/>
      <c r="K276" s="148"/>
      <c r="L276" s="141"/>
      <c r="M276" s="141"/>
      <c r="N276" s="161"/>
    </row>
    <row r="277" spans="2:14" x14ac:dyDescent="0.2">
      <c r="B277" s="264"/>
      <c r="C277" s="281"/>
      <c r="D277" s="141"/>
      <c r="E277" s="160"/>
      <c r="F277" s="277"/>
      <c r="G277" s="222"/>
      <c r="H277" s="148"/>
      <c r="I277" s="148"/>
      <c r="J277" s="148"/>
      <c r="K277" s="148"/>
      <c r="L277" s="141"/>
      <c r="M277" s="141"/>
      <c r="N277" s="161"/>
    </row>
    <row r="278" spans="2:14" x14ac:dyDescent="0.2">
      <c r="B278" s="264"/>
      <c r="C278" s="281"/>
      <c r="D278" s="141"/>
      <c r="E278" s="160"/>
      <c r="F278" s="277"/>
      <c r="G278" s="222"/>
      <c r="H278" s="148"/>
      <c r="I278" s="148"/>
      <c r="J278" s="148"/>
      <c r="K278" s="148"/>
      <c r="L278" s="141"/>
      <c r="M278" s="141"/>
      <c r="N278" s="161"/>
    </row>
    <row r="279" spans="2:14" x14ac:dyDescent="0.2">
      <c r="B279" s="264"/>
      <c r="C279" s="281"/>
      <c r="D279" s="141"/>
      <c r="E279" s="160"/>
      <c r="F279" s="277"/>
      <c r="G279" s="222"/>
      <c r="H279" s="148"/>
      <c r="I279" s="148"/>
      <c r="J279" s="148"/>
      <c r="K279" s="148"/>
      <c r="L279" s="141"/>
      <c r="M279" s="141"/>
      <c r="N279" s="161"/>
    </row>
    <row r="280" spans="2:14" x14ac:dyDescent="0.2">
      <c r="B280" s="264"/>
      <c r="C280" s="281"/>
      <c r="D280" s="141"/>
      <c r="E280" s="160"/>
      <c r="F280" s="277"/>
      <c r="G280" s="222"/>
      <c r="H280" s="148"/>
      <c r="I280" s="148"/>
      <c r="J280" s="148"/>
      <c r="K280" s="148"/>
      <c r="L280" s="141"/>
      <c r="M280" s="141"/>
      <c r="N280" s="161"/>
    </row>
    <row r="281" spans="2:14" x14ac:dyDescent="0.2">
      <c r="B281" s="264"/>
      <c r="C281" s="281"/>
      <c r="D281" s="141"/>
      <c r="E281" s="160"/>
      <c r="F281" s="277"/>
      <c r="G281" s="222"/>
      <c r="H281" s="148"/>
      <c r="I281" s="148"/>
      <c r="J281" s="148"/>
      <c r="K281" s="148"/>
      <c r="L281" s="141"/>
      <c r="M281" s="141"/>
      <c r="N281" s="161"/>
    </row>
    <row r="282" spans="2:14" x14ac:dyDescent="0.2">
      <c r="B282" s="264"/>
      <c r="C282" s="281"/>
      <c r="D282" s="141"/>
      <c r="E282" s="160"/>
      <c r="F282" s="277"/>
      <c r="G282" s="222"/>
      <c r="H282" s="148"/>
      <c r="I282" s="148"/>
      <c r="J282" s="148"/>
      <c r="K282" s="148"/>
      <c r="L282" s="141"/>
      <c r="M282" s="141"/>
      <c r="N282" s="161"/>
    </row>
    <row r="283" spans="2:14" x14ac:dyDescent="0.2">
      <c r="B283" s="264"/>
      <c r="C283" s="281"/>
      <c r="D283" s="141"/>
      <c r="E283" s="160"/>
      <c r="F283" s="277"/>
      <c r="G283" s="222"/>
      <c r="H283" s="148"/>
      <c r="I283" s="148"/>
      <c r="J283" s="148"/>
      <c r="K283" s="148"/>
      <c r="L283" s="141"/>
      <c r="M283" s="141"/>
      <c r="N283" s="161"/>
    </row>
    <row r="284" spans="2:14" x14ac:dyDescent="0.2">
      <c r="B284" s="264"/>
      <c r="C284" s="281"/>
      <c r="D284" s="141"/>
      <c r="E284" s="160"/>
      <c r="F284" s="277"/>
      <c r="G284" s="222"/>
      <c r="H284" s="148"/>
      <c r="I284" s="148"/>
      <c r="J284" s="148"/>
      <c r="K284" s="148"/>
      <c r="L284" s="141"/>
      <c r="M284" s="141"/>
      <c r="N284" s="161"/>
    </row>
    <row r="285" spans="2:14" x14ac:dyDescent="0.2">
      <c r="B285" s="264"/>
      <c r="C285" s="281"/>
      <c r="D285" s="141"/>
      <c r="E285" s="160"/>
      <c r="F285" s="277"/>
      <c r="G285" s="222"/>
      <c r="H285" s="148"/>
      <c r="I285" s="148"/>
      <c r="J285" s="148"/>
      <c r="K285" s="148"/>
      <c r="L285" s="141"/>
      <c r="M285" s="141"/>
      <c r="N285" s="161"/>
    </row>
    <row r="286" spans="2:14" x14ac:dyDescent="0.2">
      <c r="B286" s="264"/>
      <c r="C286" s="281"/>
      <c r="D286" s="141"/>
      <c r="E286" s="160"/>
      <c r="F286" s="277"/>
      <c r="G286" s="222"/>
      <c r="H286" s="148"/>
      <c r="I286" s="148"/>
      <c r="J286" s="148"/>
      <c r="K286" s="148"/>
      <c r="L286" s="141"/>
      <c r="M286" s="141"/>
      <c r="N286" s="161"/>
    </row>
    <row r="287" spans="2:14" x14ac:dyDescent="0.2">
      <c r="B287" s="264"/>
      <c r="C287" s="281"/>
      <c r="D287" s="141"/>
      <c r="E287" s="160"/>
      <c r="F287" s="277"/>
      <c r="G287" s="222"/>
      <c r="H287" s="148"/>
      <c r="I287" s="148"/>
      <c r="J287" s="148"/>
      <c r="K287" s="148"/>
      <c r="L287" s="141"/>
      <c r="M287" s="141"/>
      <c r="N287" s="161"/>
    </row>
    <row r="288" spans="2:14" x14ac:dyDescent="0.2">
      <c r="B288" s="264"/>
      <c r="C288" s="281"/>
      <c r="D288" s="141"/>
      <c r="E288" s="160"/>
      <c r="F288" s="277"/>
      <c r="G288" s="222"/>
      <c r="H288" s="148"/>
      <c r="I288" s="148"/>
      <c r="J288" s="148"/>
      <c r="K288" s="148"/>
      <c r="L288" s="141"/>
      <c r="M288" s="141"/>
      <c r="N288" s="161"/>
    </row>
    <row r="289" spans="2:14" x14ac:dyDescent="0.2">
      <c r="B289" s="264"/>
      <c r="C289" s="281"/>
      <c r="D289" s="141"/>
      <c r="E289" s="160"/>
      <c r="F289" s="277"/>
      <c r="G289" s="222"/>
      <c r="H289" s="148"/>
      <c r="I289" s="148"/>
      <c r="J289" s="148"/>
      <c r="K289" s="148"/>
      <c r="L289" s="141"/>
      <c r="M289" s="141"/>
      <c r="N289" s="161"/>
    </row>
    <row r="290" spans="2:14" x14ac:dyDescent="0.2">
      <c r="B290" s="264"/>
      <c r="C290" s="281"/>
      <c r="D290" s="141"/>
      <c r="E290" s="160"/>
      <c r="F290" s="277"/>
      <c r="G290" s="222"/>
      <c r="H290" s="148"/>
      <c r="I290" s="148"/>
      <c r="J290" s="148"/>
      <c r="K290" s="148"/>
      <c r="L290" s="141"/>
      <c r="M290" s="141"/>
      <c r="N290" s="161"/>
    </row>
    <row r="291" spans="2:14" x14ac:dyDescent="0.2">
      <c r="B291" s="264"/>
      <c r="C291" s="281"/>
      <c r="D291" s="141"/>
      <c r="E291" s="160"/>
      <c r="F291" s="277"/>
      <c r="G291" s="222"/>
      <c r="H291" s="148"/>
      <c r="I291" s="148"/>
      <c r="J291" s="148"/>
      <c r="K291" s="148"/>
      <c r="L291" s="141"/>
      <c r="M291" s="141"/>
      <c r="N291" s="161"/>
    </row>
    <row r="292" spans="2:14" x14ac:dyDescent="0.2">
      <c r="B292" s="264"/>
      <c r="C292" s="281"/>
      <c r="D292" s="141"/>
      <c r="E292" s="160"/>
      <c r="F292" s="277"/>
      <c r="G292" s="222"/>
      <c r="H292" s="148"/>
      <c r="I292" s="148"/>
      <c r="J292" s="148"/>
      <c r="K292" s="148"/>
      <c r="L292" s="141"/>
      <c r="M292" s="141"/>
      <c r="N292" s="161"/>
    </row>
    <row r="293" spans="2:14" x14ac:dyDescent="0.2">
      <c r="B293" s="264"/>
      <c r="C293" s="281"/>
      <c r="D293" s="141"/>
      <c r="E293" s="160"/>
      <c r="F293" s="277"/>
      <c r="G293" s="222"/>
      <c r="H293" s="148"/>
      <c r="I293" s="148"/>
      <c r="J293" s="148"/>
      <c r="K293" s="148"/>
      <c r="L293" s="141"/>
      <c r="M293" s="141"/>
      <c r="N293" s="161"/>
    </row>
    <row r="294" spans="2:14" x14ac:dyDescent="0.2">
      <c r="B294" s="264"/>
      <c r="C294" s="281"/>
      <c r="D294" s="141"/>
      <c r="E294" s="160"/>
      <c r="F294" s="277"/>
      <c r="G294" s="222"/>
      <c r="H294" s="148"/>
      <c r="I294" s="148"/>
      <c r="J294" s="148"/>
      <c r="K294" s="148"/>
      <c r="L294" s="141"/>
      <c r="M294" s="141"/>
      <c r="N294" s="161"/>
    </row>
    <row r="295" spans="2:14" x14ac:dyDescent="0.2">
      <c r="B295" s="264"/>
      <c r="C295" s="281"/>
      <c r="D295" s="141"/>
      <c r="E295" s="160"/>
      <c r="F295" s="277"/>
      <c r="G295" s="222"/>
      <c r="H295" s="148"/>
      <c r="I295" s="148"/>
      <c r="J295" s="148"/>
      <c r="K295" s="148"/>
      <c r="L295" s="141"/>
      <c r="M295" s="141"/>
      <c r="N295" s="161"/>
    </row>
    <row r="296" spans="2:14" x14ac:dyDescent="0.2">
      <c r="B296" s="264"/>
      <c r="C296" s="281"/>
      <c r="D296" s="141"/>
      <c r="E296" s="160"/>
      <c r="F296" s="277"/>
      <c r="G296" s="222"/>
      <c r="H296" s="148"/>
      <c r="I296" s="148"/>
      <c r="J296" s="148"/>
      <c r="K296" s="148"/>
      <c r="L296" s="141"/>
      <c r="M296" s="141"/>
      <c r="N296" s="161"/>
    </row>
    <row r="297" spans="2:14" x14ac:dyDescent="0.2">
      <c r="B297" s="264"/>
      <c r="C297" s="281"/>
      <c r="D297" s="141"/>
      <c r="E297" s="160"/>
      <c r="F297" s="277"/>
      <c r="G297" s="222"/>
      <c r="H297" s="148"/>
      <c r="I297" s="148"/>
      <c r="J297" s="148"/>
      <c r="K297" s="148"/>
      <c r="L297" s="141"/>
      <c r="M297" s="141"/>
      <c r="N297" s="161"/>
    </row>
    <row r="298" spans="2:14" x14ac:dyDescent="0.2">
      <c r="B298" s="264"/>
      <c r="C298" s="281"/>
      <c r="D298" s="141"/>
      <c r="E298" s="160"/>
      <c r="F298" s="277"/>
      <c r="G298" s="222"/>
      <c r="H298" s="148"/>
      <c r="I298" s="148"/>
      <c r="J298" s="148"/>
      <c r="K298" s="148"/>
      <c r="L298" s="141"/>
      <c r="M298" s="141"/>
      <c r="N298" s="161"/>
    </row>
    <row r="299" spans="2:14" x14ac:dyDescent="0.2">
      <c r="B299" s="264"/>
      <c r="C299" s="281"/>
      <c r="D299" s="141"/>
      <c r="E299" s="160"/>
      <c r="F299" s="277"/>
      <c r="G299" s="222"/>
      <c r="H299" s="148"/>
      <c r="I299" s="148"/>
      <c r="J299" s="148"/>
      <c r="K299" s="148"/>
      <c r="L299" s="141"/>
      <c r="M299" s="141"/>
      <c r="N299" s="161"/>
    </row>
    <row r="300" spans="2:14" x14ac:dyDescent="0.2">
      <c r="B300" s="264"/>
      <c r="C300" s="281"/>
      <c r="D300" s="141"/>
      <c r="E300" s="160"/>
      <c r="F300" s="277"/>
      <c r="G300" s="222"/>
      <c r="H300" s="148"/>
      <c r="I300" s="148"/>
      <c r="J300" s="148"/>
      <c r="K300" s="148"/>
      <c r="L300" s="141"/>
      <c r="M300" s="141"/>
      <c r="N300" s="161"/>
    </row>
    <row r="301" spans="2:14" x14ac:dyDescent="0.2">
      <c r="B301" s="264"/>
      <c r="C301" s="281"/>
      <c r="D301" s="141"/>
      <c r="E301" s="160"/>
      <c r="F301" s="277"/>
      <c r="G301" s="222"/>
      <c r="H301" s="148"/>
      <c r="I301" s="148"/>
      <c r="J301" s="148"/>
      <c r="K301" s="148"/>
      <c r="L301" s="141"/>
      <c r="M301" s="141"/>
      <c r="N301" s="161"/>
    </row>
    <row r="302" spans="2:14" x14ac:dyDescent="0.2">
      <c r="B302" s="264"/>
      <c r="C302" s="281"/>
      <c r="D302" s="141"/>
      <c r="E302" s="160"/>
      <c r="F302" s="277"/>
      <c r="G302" s="222"/>
      <c r="H302" s="148"/>
      <c r="I302" s="148"/>
      <c r="J302" s="148"/>
      <c r="K302" s="148"/>
      <c r="L302" s="141"/>
      <c r="M302" s="141"/>
      <c r="N302" s="161"/>
    </row>
    <row r="303" spans="2:14" x14ac:dyDescent="0.2">
      <c r="B303" s="264"/>
      <c r="C303" s="281"/>
      <c r="D303" s="141"/>
      <c r="E303" s="160"/>
      <c r="F303" s="277"/>
      <c r="G303" s="222"/>
      <c r="H303" s="148"/>
      <c r="I303" s="148"/>
      <c r="J303" s="148"/>
      <c r="K303" s="148"/>
      <c r="L303" s="141"/>
      <c r="M303" s="141"/>
      <c r="N303" s="161"/>
    </row>
    <row r="304" spans="2:14" x14ac:dyDescent="0.2">
      <c r="B304" s="264"/>
      <c r="C304" s="281"/>
      <c r="D304" s="141"/>
      <c r="E304" s="160"/>
      <c r="F304" s="277"/>
      <c r="G304" s="222"/>
      <c r="H304" s="148"/>
      <c r="I304" s="148"/>
      <c r="J304" s="148"/>
      <c r="K304" s="148"/>
      <c r="L304" s="141"/>
      <c r="M304" s="141"/>
      <c r="N304" s="161"/>
    </row>
    <row r="305" spans="2:14" x14ac:dyDescent="0.2">
      <c r="B305" s="264"/>
      <c r="C305" s="281"/>
      <c r="D305" s="141"/>
      <c r="E305" s="160"/>
      <c r="F305" s="277"/>
      <c r="G305" s="222"/>
      <c r="H305" s="148"/>
      <c r="I305" s="148"/>
      <c r="J305" s="148"/>
      <c r="K305" s="148"/>
      <c r="L305" s="141"/>
      <c r="M305" s="141"/>
      <c r="N305" s="161"/>
    </row>
    <row r="306" spans="2:14" x14ac:dyDescent="0.2">
      <c r="B306" s="264"/>
      <c r="C306" s="281"/>
      <c r="D306" s="141"/>
      <c r="E306" s="160"/>
      <c r="F306" s="277"/>
      <c r="G306" s="222"/>
      <c r="H306" s="148"/>
      <c r="I306" s="148"/>
      <c r="J306" s="148"/>
      <c r="K306" s="148"/>
      <c r="L306" s="141"/>
      <c r="M306" s="141"/>
      <c r="N306" s="161"/>
    </row>
    <row r="307" spans="2:14" x14ac:dyDescent="0.2">
      <c r="B307" s="264"/>
      <c r="C307" s="281"/>
      <c r="D307" s="141"/>
      <c r="E307" s="160"/>
      <c r="F307" s="277"/>
      <c r="G307" s="222"/>
      <c r="H307" s="148"/>
      <c r="I307" s="148"/>
      <c r="J307" s="148"/>
      <c r="K307" s="148"/>
      <c r="L307" s="141"/>
      <c r="M307" s="141"/>
      <c r="N307" s="161"/>
    </row>
    <row r="308" spans="2:14" x14ac:dyDescent="0.2">
      <c r="B308" s="264"/>
      <c r="C308" s="281"/>
      <c r="D308" s="141"/>
      <c r="E308" s="160"/>
      <c r="F308" s="277"/>
      <c r="G308" s="222"/>
      <c r="H308" s="148"/>
      <c r="I308" s="148"/>
      <c r="J308" s="148"/>
      <c r="K308" s="148"/>
      <c r="L308" s="141"/>
      <c r="M308" s="141"/>
      <c r="N308" s="161"/>
    </row>
    <row r="309" spans="2:14" x14ac:dyDescent="0.2">
      <c r="B309" s="264"/>
      <c r="C309" s="281"/>
      <c r="D309" s="141"/>
      <c r="E309" s="160"/>
      <c r="F309" s="277"/>
      <c r="G309" s="222"/>
      <c r="H309" s="148"/>
      <c r="I309" s="148"/>
      <c r="J309" s="148"/>
      <c r="K309" s="148"/>
      <c r="L309" s="141"/>
      <c r="M309" s="141"/>
      <c r="N309" s="161"/>
    </row>
    <row r="310" spans="2:14" x14ac:dyDescent="0.2">
      <c r="B310" s="264"/>
      <c r="C310" s="281"/>
      <c r="D310" s="141"/>
      <c r="E310" s="160"/>
      <c r="F310" s="277"/>
      <c r="G310" s="222"/>
      <c r="H310" s="148"/>
      <c r="I310" s="148"/>
      <c r="J310" s="148"/>
      <c r="K310" s="148"/>
      <c r="L310" s="141"/>
      <c r="M310" s="141"/>
      <c r="N310" s="161"/>
    </row>
    <row r="311" spans="2:14" x14ac:dyDescent="0.2">
      <c r="B311" s="264"/>
      <c r="C311" s="281"/>
      <c r="D311" s="141"/>
      <c r="E311" s="160"/>
      <c r="F311" s="277"/>
      <c r="G311" s="222"/>
      <c r="H311" s="148"/>
      <c r="I311" s="148"/>
      <c r="J311" s="148"/>
      <c r="K311" s="148"/>
      <c r="L311" s="141"/>
      <c r="M311" s="141"/>
      <c r="N311" s="161"/>
    </row>
    <row r="312" spans="2:14" x14ac:dyDescent="0.2">
      <c r="B312" s="264"/>
      <c r="C312" s="281"/>
      <c r="D312" s="141"/>
      <c r="E312" s="160"/>
      <c r="F312" s="277"/>
      <c r="G312" s="222"/>
      <c r="H312" s="148"/>
      <c r="I312" s="148"/>
      <c r="J312" s="148"/>
      <c r="K312" s="148"/>
      <c r="L312" s="141"/>
      <c r="M312" s="141"/>
      <c r="N312" s="161"/>
    </row>
    <row r="313" spans="2:14" x14ac:dyDescent="0.2">
      <c r="B313" s="264"/>
      <c r="C313" s="281"/>
      <c r="D313" s="141"/>
      <c r="E313" s="160"/>
      <c r="F313" s="277"/>
      <c r="G313" s="222"/>
      <c r="H313" s="148"/>
      <c r="I313" s="148"/>
      <c r="J313" s="148"/>
      <c r="K313" s="148"/>
      <c r="L313" s="141"/>
      <c r="M313" s="141"/>
      <c r="N313" s="161"/>
    </row>
    <row r="314" spans="2:14" x14ac:dyDescent="0.2">
      <c r="B314" s="264"/>
      <c r="C314" s="281"/>
      <c r="D314" s="141"/>
      <c r="E314" s="160"/>
      <c r="F314" s="277"/>
      <c r="G314" s="222"/>
      <c r="H314" s="148"/>
      <c r="I314" s="148"/>
      <c r="J314" s="148"/>
      <c r="K314" s="148"/>
      <c r="L314" s="141"/>
      <c r="M314" s="141"/>
      <c r="N314" s="161"/>
    </row>
    <row r="315" spans="2:14" x14ac:dyDescent="0.2">
      <c r="B315" s="264"/>
      <c r="C315" s="281"/>
      <c r="D315" s="141"/>
      <c r="E315" s="160"/>
      <c r="F315" s="277"/>
      <c r="G315" s="222"/>
      <c r="H315" s="148"/>
      <c r="I315" s="148"/>
      <c r="J315" s="148"/>
      <c r="K315" s="148"/>
      <c r="L315" s="141"/>
      <c r="M315" s="141"/>
      <c r="N315" s="161"/>
    </row>
    <row r="316" spans="2:14" x14ac:dyDescent="0.2">
      <c r="B316" s="264"/>
      <c r="C316" s="281"/>
      <c r="D316" s="141"/>
      <c r="E316" s="160"/>
      <c r="F316" s="277"/>
      <c r="G316" s="222"/>
      <c r="H316" s="148"/>
      <c r="I316" s="148"/>
      <c r="J316" s="148"/>
      <c r="K316" s="148"/>
      <c r="L316" s="141"/>
      <c r="M316" s="141"/>
      <c r="N316" s="161"/>
    </row>
    <row r="317" spans="2:14" x14ac:dyDescent="0.2">
      <c r="B317" s="264"/>
      <c r="C317" s="281"/>
      <c r="D317" s="141"/>
      <c r="E317" s="160"/>
      <c r="F317" s="277"/>
      <c r="G317" s="222"/>
      <c r="H317" s="148"/>
      <c r="I317" s="148"/>
      <c r="J317" s="148"/>
      <c r="K317" s="148"/>
      <c r="L317" s="141"/>
      <c r="M317" s="141"/>
      <c r="N317" s="161"/>
    </row>
    <row r="318" spans="2:14" x14ac:dyDescent="0.2">
      <c r="B318" s="264"/>
      <c r="C318" s="281"/>
      <c r="D318" s="141"/>
      <c r="E318" s="160"/>
      <c r="F318" s="277"/>
      <c r="G318" s="222"/>
      <c r="H318" s="148"/>
      <c r="I318" s="148"/>
      <c r="J318" s="148"/>
      <c r="K318" s="148"/>
      <c r="L318" s="141"/>
      <c r="M318" s="141"/>
      <c r="N318" s="161"/>
    </row>
    <row r="319" spans="2:14" x14ac:dyDescent="0.2">
      <c r="B319" s="264"/>
      <c r="C319" s="281"/>
      <c r="D319" s="141"/>
      <c r="E319" s="160"/>
      <c r="F319" s="277"/>
      <c r="G319" s="222"/>
      <c r="H319" s="148"/>
      <c r="I319" s="148"/>
      <c r="J319" s="148"/>
      <c r="K319" s="148"/>
      <c r="L319" s="141"/>
      <c r="M319" s="141"/>
      <c r="N319" s="161"/>
    </row>
    <row r="320" spans="2:14" x14ac:dyDescent="0.2">
      <c r="B320" s="264"/>
      <c r="C320" s="281"/>
      <c r="D320" s="141"/>
      <c r="E320" s="160"/>
      <c r="F320" s="277"/>
      <c r="G320" s="222"/>
      <c r="H320" s="148"/>
      <c r="I320" s="148"/>
      <c r="J320" s="148"/>
      <c r="K320" s="148"/>
      <c r="L320" s="141"/>
      <c r="M320" s="141"/>
      <c r="N320" s="161"/>
    </row>
    <row r="321" spans="2:14" x14ac:dyDescent="0.2">
      <c r="B321" s="264"/>
      <c r="C321" s="281"/>
      <c r="D321" s="141"/>
      <c r="E321" s="160"/>
      <c r="F321" s="277"/>
      <c r="G321" s="222"/>
      <c r="H321" s="148"/>
      <c r="I321" s="148"/>
      <c r="J321" s="148"/>
      <c r="K321" s="148"/>
      <c r="L321" s="141"/>
      <c r="M321" s="141"/>
      <c r="N321" s="161"/>
    </row>
    <row r="322" spans="2:14" x14ac:dyDescent="0.2">
      <c r="B322" s="264"/>
      <c r="C322" s="281"/>
      <c r="D322" s="141"/>
      <c r="E322" s="160"/>
      <c r="F322" s="277"/>
      <c r="G322" s="222"/>
      <c r="H322" s="148"/>
      <c r="I322" s="148"/>
      <c r="J322" s="148"/>
      <c r="K322" s="148"/>
      <c r="L322" s="141"/>
      <c r="M322" s="141"/>
      <c r="N322" s="161"/>
    </row>
    <row r="323" spans="2:14" x14ac:dyDescent="0.2">
      <c r="B323" s="264"/>
      <c r="C323" s="281"/>
      <c r="D323" s="141"/>
      <c r="E323" s="160"/>
      <c r="F323" s="277"/>
      <c r="G323" s="222"/>
      <c r="H323" s="148"/>
      <c r="I323" s="148"/>
      <c r="J323" s="148"/>
      <c r="K323" s="148"/>
      <c r="L323" s="141"/>
      <c r="M323" s="141"/>
      <c r="N323" s="161"/>
    </row>
    <row r="324" spans="2:14" x14ac:dyDescent="0.2">
      <c r="B324" s="264"/>
      <c r="C324" s="281"/>
      <c r="D324" s="141"/>
      <c r="E324" s="160"/>
      <c r="F324" s="277"/>
      <c r="G324" s="222"/>
      <c r="H324" s="148"/>
      <c r="I324" s="148"/>
      <c r="J324" s="148"/>
      <c r="K324" s="148"/>
      <c r="L324" s="141"/>
      <c r="M324" s="141"/>
      <c r="N324" s="161"/>
    </row>
    <row r="325" spans="2:14" x14ac:dyDescent="0.2">
      <c r="B325" s="264"/>
      <c r="C325" s="281"/>
      <c r="D325" s="141"/>
      <c r="E325" s="160"/>
      <c r="F325" s="277"/>
      <c r="G325" s="222"/>
      <c r="H325" s="148"/>
      <c r="I325" s="148"/>
      <c r="J325" s="148"/>
      <c r="K325" s="148"/>
      <c r="L325" s="141"/>
      <c r="M325" s="141"/>
      <c r="N325" s="161"/>
    </row>
    <row r="326" spans="2:14" x14ac:dyDescent="0.2">
      <c r="B326" s="264"/>
      <c r="C326" s="281"/>
      <c r="D326" s="141"/>
      <c r="E326" s="160"/>
      <c r="F326" s="277"/>
      <c r="G326" s="222"/>
      <c r="H326" s="148"/>
      <c r="I326" s="148"/>
      <c r="J326" s="148"/>
      <c r="K326" s="148"/>
      <c r="L326" s="141"/>
      <c r="M326" s="141"/>
      <c r="N326" s="161"/>
    </row>
    <row r="327" spans="2:14" x14ac:dyDescent="0.2">
      <c r="B327" s="264"/>
      <c r="C327" s="281"/>
      <c r="D327" s="141"/>
      <c r="E327" s="160"/>
      <c r="F327" s="277"/>
      <c r="G327" s="222"/>
      <c r="H327" s="148"/>
      <c r="I327" s="148"/>
      <c r="J327" s="148"/>
      <c r="K327" s="148"/>
      <c r="L327" s="141"/>
      <c r="M327" s="141"/>
      <c r="N327" s="161"/>
    </row>
    <row r="328" spans="2:14" x14ac:dyDescent="0.2">
      <c r="B328" s="264"/>
      <c r="C328" s="281"/>
      <c r="D328" s="141"/>
      <c r="E328" s="160"/>
      <c r="F328" s="277"/>
      <c r="G328" s="222"/>
      <c r="H328" s="148"/>
      <c r="I328" s="148"/>
      <c r="J328" s="148"/>
      <c r="K328" s="148"/>
      <c r="L328" s="141"/>
      <c r="M328" s="141"/>
      <c r="N328" s="161"/>
    </row>
    <row r="329" spans="2:14" x14ac:dyDescent="0.2">
      <c r="B329" s="264"/>
      <c r="C329" s="281"/>
      <c r="D329" s="141"/>
      <c r="E329" s="160"/>
      <c r="F329" s="277"/>
      <c r="G329" s="222"/>
      <c r="H329" s="148"/>
      <c r="I329" s="148"/>
      <c r="J329" s="148"/>
      <c r="K329" s="148"/>
      <c r="L329" s="141"/>
      <c r="M329" s="141"/>
      <c r="N329" s="161"/>
    </row>
    <row r="330" spans="2:14" x14ac:dyDescent="0.2">
      <c r="B330" s="264"/>
      <c r="C330" s="281"/>
      <c r="D330" s="141"/>
      <c r="E330" s="160"/>
      <c r="F330" s="277"/>
      <c r="G330" s="222"/>
      <c r="H330" s="148"/>
      <c r="I330" s="148"/>
      <c r="J330" s="148"/>
      <c r="K330" s="148"/>
      <c r="L330" s="141"/>
      <c r="M330" s="141"/>
      <c r="N330" s="161"/>
    </row>
    <row r="331" spans="2:14" x14ac:dyDescent="0.2">
      <c r="B331" s="264"/>
      <c r="C331" s="281"/>
      <c r="D331" s="141"/>
      <c r="E331" s="160"/>
      <c r="F331" s="277"/>
      <c r="G331" s="222"/>
      <c r="H331" s="148"/>
      <c r="I331" s="148"/>
      <c r="J331" s="148"/>
      <c r="K331" s="148"/>
      <c r="L331" s="141"/>
      <c r="M331" s="141"/>
      <c r="N331" s="161"/>
    </row>
    <row r="332" spans="2:14" x14ac:dyDescent="0.2">
      <c r="B332" s="264"/>
      <c r="C332" s="281"/>
      <c r="D332" s="141"/>
      <c r="E332" s="160"/>
      <c r="F332" s="277"/>
      <c r="G332" s="222"/>
      <c r="H332" s="148"/>
      <c r="I332" s="148"/>
      <c r="J332" s="148"/>
      <c r="K332" s="148"/>
      <c r="L332" s="141"/>
      <c r="M332" s="141"/>
      <c r="N332" s="161"/>
    </row>
    <row r="333" spans="2:14" x14ac:dyDescent="0.2">
      <c r="B333" s="264"/>
      <c r="C333" s="281"/>
      <c r="D333" s="141"/>
      <c r="E333" s="160"/>
      <c r="F333" s="277"/>
      <c r="G333" s="222"/>
      <c r="H333" s="148"/>
      <c r="I333" s="148"/>
      <c r="J333" s="148"/>
      <c r="K333" s="148"/>
      <c r="L333" s="141"/>
      <c r="M333" s="141"/>
      <c r="N333" s="161"/>
    </row>
    <row r="334" spans="2:14" x14ac:dyDescent="0.2">
      <c r="B334" s="264"/>
      <c r="C334" s="281"/>
      <c r="D334" s="141"/>
      <c r="E334" s="160"/>
      <c r="F334" s="277"/>
      <c r="G334" s="222"/>
      <c r="H334" s="148"/>
      <c r="I334" s="148"/>
      <c r="J334" s="148"/>
      <c r="K334" s="148"/>
      <c r="L334" s="141"/>
      <c r="M334" s="141"/>
      <c r="N334" s="161"/>
    </row>
    <row r="335" spans="2:14" x14ac:dyDescent="0.2">
      <c r="B335" s="264"/>
      <c r="C335" s="281"/>
      <c r="D335" s="141"/>
      <c r="E335" s="160"/>
      <c r="F335" s="277"/>
      <c r="G335" s="222"/>
      <c r="H335" s="148"/>
      <c r="I335" s="148"/>
      <c r="J335" s="148"/>
      <c r="K335" s="148"/>
      <c r="L335" s="141"/>
      <c r="M335" s="141"/>
      <c r="N335" s="161"/>
    </row>
    <row r="336" spans="2:14" x14ac:dyDescent="0.2">
      <c r="B336" s="264"/>
      <c r="C336" s="281"/>
      <c r="D336" s="141"/>
      <c r="E336" s="160"/>
      <c r="F336" s="277"/>
      <c r="G336" s="222"/>
      <c r="H336" s="148"/>
      <c r="I336" s="148"/>
      <c r="J336" s="148"/>
      <c r="K336" s="148"/>
      <c r="L336" s="141"/>
      <c r="M336" s="141"/>
      <c r="N336" s="161"/>
    </row>
    <row r="337" spans="2:14" x14ac:dyDescent="0.2">
      <c r="B337" s="264"/>
      <c r="C337" s="281"/>
      <c r="D337" s="141"/>
      <c r="E337" s="160"/>
      <c r="F337" s="277"/>
      <c r="G337" s="222"/>
      <c r="H337" s="148"/>
      <c r="I337" s="148"/>
      <c r="J337" s="148"/>
      <c r="K337" s="148"/>
      <c r="L337" s="141"/>
      <c r="M337" s="141"/>
      <c r="N337" s="161"/>
    </row>
    <row r="338" spans="2:14" x14ac:dyDescent="0.2">
      <c r="B338" s="264"/>
      <c r="C338" s="281"/>
      <c r="D338" s="141"/>
      <c r="E338" s="160"/>
      <c r="F338" s="277"/>
      <c r="G338" s="222"/>
      <c r="H338" s="148"/>
      <c r="I338" s="148"/>
      <c r="J338" s="148"/>
      <c r="K338" s="148"/>
      <c r="L338" s="141"/>
      <c r="M338" s="141"/>
      <c r="N338" s="161"/>
    </row>
    <row r="339" spans="2:14" x14ac:dyDescent="0.2">
      <c r="B339" s="264"/>
      <c r="C339" s="281"/>
      <c r="D339" s="141"/>
      <c r="E339" s="160"/>
      <c r="F339" s="277"/>
      <c r="G339" s="222"/>
      <c r="H339" s="148"/>
      <c r="I339" s="148"/>
      <c r="J339" s="148"/>
      <c r="K339" s="148"/>
      <c r="L339" s="141"/>
      <c r="M339" s="141"/>
      <c r="N339" s="161"/>
    </row>
    <row r="340" spans="2:14" x14ac:dyDescent="0.2">
      <c r="B340" s="264"/>
      <c r="C340" s="281"/>
      <c r="D340" s="141"/>
      <c r="E340" s="160"/>
      <c r="F340" s="277"/>
      <c r="G340" s="222"/>
      <c r="H340" s="148"/>
      <c r="I340" s="148"/>
      <c r="J340" s="148"/>
      <c r="K340" s="148"/>
      <c r="L340" s="141"/>
      <c r="M340" s="141"/>
      <c r="N340" s="161"/>
    </row>
    <row r="341" spans="2:14" x14ac:dyDescent="0.2">
      <c r="B341" s="264"/>
      <c r="C341" s="281"/>
      <c r="D341" s="141"/>
      <c r="E341" s="160"/>
      <c r="F341" s="277"/>
      <c r="G341" s="222"/>
      <c r="H341" s="148"/>
      <c r="I341" s="148"/>
      <c r="J341" s="148"/>
      <c r="K341" s="148"/>
      <c r="L341" s="141"/>
      <c r="M341" s="141"/>
      <c r="N341" s="161"/>
    </row>
    <row r="342" spans="2:14" x14ac:dyDescent="0.2">
      <c r="B342" s="264"/>
      <c r="C342" s="281"/>
      <c r="D342" s="141"/>
      <c r="E342" s="160"/>
      <c r="F342" s="277"/>
      <c r="G342" s="222"/>
      <c r="H342" s="148"/>
      <c r="I342" s="148"/>
      <c r="J342" s="148"/>
      <c r="K342" s="148"/>
      <c r="L342" s="141"/>
      <c r="M342" s="141"/>
      <c r="N342" s="161"/>
    </row>
    <row r="343" spans="2:14" x14ac:dyDescent="0.2">
      <c r="B343" s="264"/>
      <c r="C343" s="281"/>
      <c r="D343" s="141"/>
      <c r="E343" s="160"/>
      <c r="F343" s="277"/>
      <c r="G343" s="222"/>
      <c r="H343" s="148"/>
      <c r="I343" s="148"/>
      <c r="J343" s="148"/>
      <c r="K343" s="148"/>
      <c r="L343" s="141"/>
      <c r="M343" s="141"/>
      <c r="N343" s="161"/>
    </row>
    <row r="344" spans="2:14" x14ac:dyDescent="0.2">
      <c r="B344" s="264"/>
      <c r="C344" s="281"/>
      <c r="D344" s="141"/>
      <c r="E344" s="160"/>
      <c r="F344" s="277"/>
      <c r="G344" s="222"/>
      <c r="H344" s="148"/>
      <c r="I344" s="148"/>
      <c r="J344" s="148"/>
      <c r="K344" s="148"/>
      <c r="L344" s="141"/>
      <c r="M344" s="141"/>
      <c r="N344" s="161"/>
    </row>
    <row r="345" spans="2:14" x14ac:dyDescent="0.2">
      <c r="B345" s="264"/>
      <c r="C345" s="281"/>
      <c r="D345" s="141"/>
      <c r="E345" s="160"/>
      <c r="F345" s="277"/>
      <c r="G345" s="222"/>
      <c r="H345" s="148"/>
      <c r="I345" s="148"/>
      <c r="J345" s="148"/>
      <c r="K345" s="148"/>
      <c r="L345" s="141"/>
      <c r="M345" s="141"/>
      <c r="N345" s="161"/>
    </row>
    <row r="346" spans="2:14" x14ac:dyDescent="0.2">
      <c r="B346" s="264"/>
      <c r="C346" s="281"/>
      <c r="D346" s="141"/>
      <c r="E346" s="160"/>
      <c r="F346" s="277"/>
      <c r="G346" s="222"/>
      <c r="H346" s="148"/>
      <c r="I346" s="148"/>
      <c r="J346" s="148"/>
      <c r="K346" s="148"/>
      <c r="L346" s="141"/>
      <c r="M346" s="141"/>
      <c r="N346" s="161"/>
    </row>
    <row r="347" spans="2:14" x14ac:dyDescent="0.2">
      <c r="B347" s="264"/>
      <c r="C347" s="281"/>
      <c r="D347" s="141"/>
      <c r="E347" s="160"/>
      <c r="F347" s="277"/>
      <c r="G347" s="222"/>
      <c r="H347" s="148"/>
      <c r="I347" s="148"/>
      <c r="J347" s="148"/>
      <c r="K347" s="148"/>
      <c r="L347" s="141"/>
      <c r="M347" s="141"/>
      <c r="N347" s="161"/>
    </row>
    <row r="348" spans="2:14" x14ac:dyDescent="0.2">
      <c r="B348" s="264"/>
      <c r="C348" s="281"/>
      <c r="D348" s="141"/>
      <c r="E348" s="160"/>
      <c r="F348" s="277"/>
      <c r="G348" s="222"/>
      <c r="H348" s="148"/>
      <c r="I348" s="148"/>
      <c r="J348" s="148"/>
      <c r="K348" s="148"/>
      <c r="L348" s="141"/>
      <c r="M348" s="141"/>
      <c r="N348" s="161"/>
    </row>
    <row r="349" spans="2:14" x14ac:dyDescent="0.2">
      <c r="B349" s="264"/>
      <c r="C349" s="281"/>
      <c r="D349" s="141"/>
      <c r="E349" s="160"/>
      <c r="F349" s="277"/>
      <c r="G349" s="222"/>
      <c r="H349" s="148"/>
      <c r="I349" s="148"/>
      <c r="J349" s="148"/>
      <c r="K349" s="148"/>
      <c r="L349" s="141"/>
      <c r="M349" s="141"/>
      <c r="N349" s="161"/>
    </row>
    <row r="350" spans="2:14" x14ac:dyDescent="0.2">
      <c r="B350" s="264"/>
      <c r="C350" s="281"/>
      <c r="D350" s="141"/>
      <c r="E350" s="160"/>
      <c r="F350" s="277"/>
      <c r="G350" s="222"/>
      <c r="H350" s="148"/>
      <c r="I350" s="148"/>
      <c r="J350" s="148"/>
      <c r="K350" s="148"/>
      <c r="L350" s="141"/>
      <c r="M350" s="141"/>
      <c r="N350" s="161"/>
    </row>
    <row r="351" spans="2:14" x14ac:dyDescent="0.2">
      <c r="B351" s="264"/>
      <c r="C351" s="281"/>
      <c r="D351" s="141"/>
      <c r="E351" s="160"/>
      <c r="F351" s="277"/>
      <c r="G351" s="222"/>
      <c r="H351" s="148"/>
      <c r="I351" s="148"/>
      <c r="J351" s="148"/>
      <c r="K351" s="148"/>
      <c r="L351" s="141"/>
      <c r="M351" s="141"/>
      <c r="N351" s="161"/>
    </row>
    <row r="352" spans="2:14" x14ac:dyDescent="0.2">
      <c r="B352" s="264"/>
      <c r="C352" s="281"/>
      <c r="D352" s="141"/>
      <c r="E352" s="160"/>
      <c r="F352" s="277"/>
      <c r="G352" s="222"/>
      <c r="H352" s="148"/>
      <c r="I352" s="148"/>
      <c r="J352" s="148"/>
      <c r="K352" s="148"/>
      <c r="L352" s="141"/>
      <c r="M352" s="141"/>
      <c r="N352" s="161"/>
    </row>
    <row r="353" spans="2:14" x14ac:dyDescent="0.2">
      <c r="B353" s="264"/>
      <c r="C353" s="281"/>
      <c r="D353" s="141"/>
      <c r="E353" s="160"/>
      <c r="F353" s="277"/>
      <c r="G353" s="222"/>
      <c r="H353" s="148"/>
      <c r="I353" s="148"/>
      <c r="J353" s="148"/>
      <c r="K353" s="148"/>
      <c r="L353" s="141"/>
      <c r="M353" s="141"/>
      <c r="N353" s="161"/>
    </row>
    <row r="354" spans="2:14" x14ac:dyDescent="0.2">
      <c r="B354" s="264"/>
      <c r="C354" s="281"/>
      <c r="D354" s="141"/>
      <c r="E354" s="160"/>
      <c r="F354" s="277"/>
      <c r="G354" s="222"/>
      <c r="H354" s="148"/>
      <c r="I354" s="148"/>
      <c r="J354" s="148"/>
      <c r="K354" s="148"/>
      <c r="L354" s="141"/>
      <c r="M354" s="141"/>
      <c r="N354" s="161"/>
    </row>
    <row r="355" spans="2:14" x14ac:dyDescent="0.2">
      <c r="B355" s="264"/>
      <c r="C355" s="281"/>
      <c r="D355" s="141"/>
      <c r="E355" s="160"/>
      <c r="F355" s="277"/>
      <c r="G355" s="222"/>
      <c r="H355" s="148"/>
      <c r="I355" s="148"/>
      <c r="J355" s="148"/>
      <c r="K355" s="148"/>
      <c r="L355" s="141"/>
      <c r="M355" s="141"/>
      <c r="N355" s="161"/>
    </row>
    <row r="356" spans="2:14" x14ac:dyDescent="0.2">
      <c r="B356" s="264"/>
      <c r="C356" s="281"/>
      <c r="D356" s="141"/>
      <c r="E356" s="160"/>
      <c r="F356" s="277"/>
      <c r="G356" s="222"/>
      <c r="H356" s="148"/>
      <c r="I356" s="148"/>
      <c r="J356" s="148"/>
      <c r="K356" s="148"/>
      <c r="L356" s="141"/>
      <c r="M356" s="141"/>
      <c r="N356" s="161"/>
    </row>
    <row r="357" spans="2:14" x14ac:dyDescent="0.2">
      <c r="B357" s="264"/>
      <c r="C357" s="281"/>
      <c r="D357" s="141"/>
      <c r="E357" s="160"/>
      <c r="F357" s="277"/>
      <c r="G357" s="222"/>
      <c r="H357" s="148"/>
      <c r="I357" s="148"/>
      <c r="J357" s="148"/>
      <c r="K357" s="148"/>
      <c r="L357" s="141"/>
      <c r="M357" s="141"/>
      <c r="N357" s="161"/>
    </row>
    <row r="358" spans="2:14" x14ac:dyDescent="0.2">
      <c r="B358" s="264"/>
      <c r="C358" s="281"/>
      <c r="D358" s="141"/>
      <c r="E358" s="160"/>
      <c r="F358" s="277"/>
      <c r="G358" s="222"/>
      <c r="H358" s="148"/>
      <c r="I358" s="148"/>
      <c r="J358" s="148"/>
      <c r="K358" s="148"/>
      <c r="L358" s="141"/>
      <c r="M358" s="141"/>
      <c r="N358" s="161"/>
    </row>
    <row r="359" spans="2:14" x14ac:dyDescent="0.2">
      <c r="B359" s="264"/>
      <c r="C359" s="281"/>
      <c r="D359" s="141"/>
      <c r="E359" s="160"/>
      <c r="F359" s="277"/>
      <c r="G359" s="222"/>
      <c r="H359" s="148"/>
      <c r="I359" s="148"/>
      <c r="J359" s="148"/>
      <c r="K359" s="148"/>
      <c r="L359" s="141"/>
      <c r="M359" s="141"/>
      <c r="N359" s="161"/>
    </row>
    <row r="360" spans="2:14" x14ac:dyDescent="0.2">
      <c r="B360" s="264"/>
      <c r="C360" s="281"/>
      <c r="D360" s="141"/>
      <c r="E360" s="160"/>
      <c r="F360" s="277"/>
      <c r="G360" s="222"/>
      <c r="H360" s="148"/>
      <c r="I360" s="148"/>
      <c r="J360" s="148"/>
      <c r="K360" s="148"/>
      <c r="L360" s="141"/>
      <c r="M360" s="141"/>
      <c r="N360" s="161"/>
    </row>
    <row r="361" spans="2:14" x14ac:dyDescent="0.2">
      <c r="B361" s="264"/>
      <c r="C361" s="281"/>
      <c r="D361" s="141"/>
      <c r="E361" s="160"/>
      <c r="F361" s="277"/>
      <c r="G361" s="222"/>
      <c r="H361" s="148"/>
      <c r="I361" s="148"/>
      <c r="J361" s="148"/>
      <c r="K361" s="148"/>
      <c r="L361" s="141"/>
      <c r="M361" s="141"/>
      <c r="N361" s="161"/>
    </row>
    <row r="362" spans="2:14" x14ac:dyDescent="0.2">
      <c r="B362" s="264"/>
      <c r="C362" s="281"/>
      <c r="D362" s="141"/>
      <c r="E362" s="160"/>
      <c r="F362" s="277"/>
      <c r="G362" s="222"/>
      <c r="H362" s="148"/>
      <c r="I362" s="148"/>
      <c r="J362" s="148"/>
      <c r="K362" s="148"/>
      <c r="L362" s="141"/>
      <c r="M362" s="141"/>
      <c r="N362" s="161"/>
    </row>
    <row r="363" spans="2:14" x14ac:dyDescent="0.2">
      <c r="B363" s="264"/>
      <c r="C363" s="281"/>
      <c r="D363" s="141"/>
      <c r="E363" s="160"/>
      <c r="F363" s="277"/>
      <c r="G363" s="222"/>
      <c r="H363" s="148"/>
      <c r="I363" s="148"/>
      <c r="J363" s="148"/>
      <c r="K363" s="148"/>
      <c r="L363" s="141"/>
      <c r="M363" s="141"/>
      <c r="N363" s="161"/>
    </row>
    <row r="364" spans="2:14" x14ac:dyDescent="0.2">
      <c r="B364" s="264"/>
      <c r="C364" s="281"/>
      <c r="D364" s="141"/>
      <c r="E364" s="160"/>
      <c r="F364" s="277"/>
      <c r="G364" s="222"/>
      <c r="H364" s="148"/>
      <c r="I364" s="148"/>
      <c r="J364" s="148"/>
      <c r="K364" s="148"/>
      <c r="L364" s="141"/>
      <c r="M364" s="141"/>
      <c r="N364" s="161"/>
    </row>
    <row r="365" spans="2:14" x14ac:dyDescent="0.2">
      <c r="B365" s="264"/>
      <c r="C365" s="281"/>
      <c r="D365" s="141"/>
      <c r="E365" s="160"/>
      <c r="F365" s="277"/>
      <c r="G365" s="222"/>
      <c r="H365" s="148"/>
      <c r="I365" s="148"/>
      <c r="J365" s="148"/>
      <c r="K365" s="148"/>
      <c r="L365" s="141"/>
      <c r="M365" s="141"/>
      <c r="N365" s="161"/>
    </row>
    <row r="366" spans="2:14" x14ac:dyDescent="0.2">
      <c r="B366" s="264"/>
      <c r="C366" s="281"/>
      <c r="D366" s="141"/>
      <c r="E366" s="160"/>
      <c r="F366" s="277"/>
      <c r="G366" s="222"/>
      <c r="H366" s="148"/>
      <c r="I366" s="148"/>
      <c r="J366" s="148"/>
      <c r="K366" s="148"/>
      <c r="L366" s="141"/>
      <c r="M366" s="141"/>
      <c r="N366" s="161"/>
    </row>
    <row r="367" spans="2:14" x14ac:dyDescent="0.2">
      <c r="B367" s="264"/>
      <c r="C367" s="281"/>
      <c r="D367" s="141"/>
      <c r="E367" s="160"/>
      <c r="F367" s="277"/>
      <c r="G367" s="222"/>
      <c r="H367" s="148"/>
      <c r="I367" s="148"/>
      <c r="J367" s="148"/>
      <c r="K367" s="148"/>
      <c r="L367" s="141"/>
      <c r="M367" s="141"/>
      <c r="N367" s="161"/>
    </row>
    <row r="368" spans="2:14" x14ac:dyDescent="0.2">
      <c r="B368" s="264"/>
      <c r="C368" s="281"/>
      <c r="D368" s="141"/>
      <c r="E368" s="160"/>
      <c r="F368" s="277"/>
      <c r="G368" s="222"/>
      <c r="H368" s="148"/>
      <c r="I368" s="148"/>
      <c r="J368" s="148"/>
      <c r="K368" s="148"/>
      <c r="L368" s="141"/>
      <c r="M368" s="141"/>
      <c r="N368" s="161"/>
    </row>
    <row r="369" spans="2:14" x14ac:dyDescent="0.2">
      <c r="B369" s="264"/>
      <c r="C369" s="281"/>
      <c r="D369" s="141"/>
      <c r="E369" s="160"/>
      <c r="F369" s="277"/>
      <c r="G369" s="222"/>
      <c r="H369" s="148"/>
      <c r="I369" s="148"/>
      <c r="J369" s="148"/>
      <c r="K369" s="148"/>
      <c r="L369" s="141"/>
      <c r="M369" s="141"/>
      <c r="N369" s="161"/>
    </row>
    <row r="370" spans="2:14" x14ac:dyDescent="0.2">
      <c r="B370" s="264"/>
      <c r="C370" s="281"/>
      <c r="D370" s="141"/>
      <c r="E370" s="160"/>
      <c r="F370" s="277"/>
      <c r="G370" s="222"/>
      <c r="H370" s="148"/>
      <c r="I370" s="148"/>
      <c r="J370" s="148"/>
      <c r="K370" s="148"/>
      <c r="L370" s="141"/>
      <c r="M370" s="141"/>
      <c r="N370" s="161"/>
    </row>
    <row r="371" spans="2:14" x14ac:dyDescent="0.2">
      <c r="B371" s="264"/>
      <c r="C371" s="281"/>
      <c r="D371" s="141"/>
      <c r="E371" s="160"/>
      <c r="F371" s="277"/>
      <c r="G371" s="222"/>
      <c r="H371" s="148"/>
      <c r="I371" s="148"/>
      <c r="J371" s="148"/>
      <c r="K371" s="148"/>
      <c r="L371" s="141"/>
      <c r="M371" s="141"/>
      <c r="N371" s="161"/>
    </row>
    <row r="372" spans="2:14" x14ac:dyDescent="0.2">
      <c r="B372" s="264"/>
      <c r="C372" s="281"/>
      <c r="D372" s="141"/>
      <c r="E372" s="160"/>
      <c r="F372" s="277"/>
      <c r="G372" s="222"/>
      <c r="H372" s="148"/>
      <c r="I372" s="148"/>
      <c r="J372" s="148"/>
      <c r="K372" s="148"/>
      <c r="L372" s="141"/>
      <c r="M372" s="141"/>
      <c r="N372" s="161"/>
    </row>
    <row r="373" spans="2:14" x14ac:dyDescent="0.2">
      <c r="B373" s="264"/>
      <c r="C373" s="281"/>
      <c r="D373" s="141"/>
      <c r="E373" s="160"/>
      <c r="F373" s="277"/>
      <c r="G373" s="222"/>
      <c r="H373" s="148"/>
      <c r="I373" s="148"/>
      <c r="J373" s="148"/>
      <c r="K373" s="148"/>
      <c r="L373" s="141"/>
      <c r="M373" s="141"/>
      <c r="N373" s="161"/>
    </row>
    <row r="374" spans="2:14" x14ac:dyDescent="0.2">
      <c r="B374" s="264"/>
      <c r="C374" s="281"/>
      <c r="D374" s="141"/>
      <c r="E374" s="160"/>
      <c r="F374" s="277"/>
      <c r="G374" s="222"/>
      <c r="H374" s="148"/>
      <c r="I374" s="148"/>
      <c r="J374" s="148"/>
      <c r="K374" s="148"/>
      <c r="L374" s="141"/>
      <c r="M374" s="141"/>
      <c r="N374" s="161"/>
    </row>
    <row r="375" spans="2:14" x14ac:dyDescent="0.2">
      <c r="B375" s="264"/>
      <c r="C375" s="281"/>
      <c r="D375" s="141"/>
      <c r="E375" s="160"/>
      <c r="F375" s="277"/>
      <c r="G375" s="222"/>
      <c r="H375" s="148"/>
      <c r="I375" s="148"/>
      <c r="J375" s="148"/>
      <c r="K375" s="148"/>
      <c r="L375" s="141"/>
      <c r="M375" s="141"/>
      <c r="N375" s="161"/>
    </row>
    <row r="376" spans="2:14" x14ac:dyDescent="0.2">
      <c r="B376" s="264"/>
      <c r="C376" s="281"/>
      <c r="D376" s="141"/>
      <c r="E376" s="160"/>
      <c r="F376" s="277"/>
      <c r="G376" s="222"/>
      <c r="H376" s="148"/>
      <c r="I376" s="148"/>
      <c r="J376" s="148"/>
      <c r="K376" s="148"/>
      <c r="L376" s="141"/>
      <c r="M376" s="141"/>
      <c r="N376" s="161"/>
    </row>
    <row r="377" spans="2:14" x14ac:dyDescent="0.2">
      <c r="B377" s="264"/>
      <c r="C377" s="281"/>
      <c r="D377" s="141"/>
      <c r="E377" s="160"/>
      <c r="F377" s="277"/>
      <c r="G377" s="222"/>
      <c r="H377" s="148"/>
      <c r="I377" s="148"/>
      <c r="J377" s="148"/>
      <c r="K377" s="148"/>
      <c r="L377" s="141"/>
      <c r="M377" s="141"/>
      <c r="N377" s="161"/>
    </row>
    <row r="378" spans="2:14" x14ac:dyDescent="0.2">
      <c r="B378" s="264"/>
      <c r="C378" s="281"/>
      <c r="D378" s="141"/>
      <c r="E378" s="160"/>
      <c r="F378" s="277"/>
      <c r="G378" s="222"/>
      <c r="H378" s="148"/>
      <c r="I378" s="148"/>
      <c r="J378" s="148"/>
      <c r="K378" s="148"/>
      <c r="L378" s="141"/>
      <c r="M378" s="141"/>
      <c r="N378" s="161"/>
    </row>
    <row r="379" spans="2:14" x14ac:dyDescent="0.2">
      <c r="B379" s="264"/>
      <c r="C379" s="281"/>
      <c r="D379" s="141"/>
      <c r="E379" s="160"/>
      <c r="F379" s="277"/>
      <c r="G379" s="222"/>
      <c r="H379" s="148"/>
      <c r="I379" s="148"/>
      <c r="J379" s="148"/>
      <c r="K379" s="148"/>
      <c r="L379" s="141"/>
      <c r="M379" s="141"/>
      <c r="N379" s="161"/>
    </row>
    <row r="380" spans="2:14" x14ac:dyDescent="0.2">
      <c r="B380" s="264"/>
      <c r="C380" s="281"/>
      <c r="D380" s="141"/>
      <c r="E380" s="160"/>
      <c r="F380" s="277"/>
      <c r="G380" s="222"/>
      <c r="H380" s="148"/>
      <c r="I380" s="148"/>
      <c r="J380" s="148"/>
      <c r="K380" s="148"/>
      <c r="L380" s="141"/>
      <c r="M380" s="141"/>
      <c r="N380" s="161"/>
    </row>
    <row r="381" spans="2:14" x14ac:dyDescent="0.2">
      <c r="B381" s="264"/>
      <c r="C381" s="281"/>
      <c r="D381" s="141"/>
      <c r="E381" s="160"/>
      <c r="F381" s="277"/>
      <c r="G381" s="222"/>
      <c r="H381" s="148"/>
      <c r="I381" s="148"/>
      <c r="J381" s="148"/>
      <c r="K381" s="148"/>
      <c r="L381" s="141"/>
      <c r="M381" s="141"/>
      <c r="N381" s="161"/>
    </row>
    <row r="382" spans="2:14" x14ac:dyDescent="0.2">
      <c r="B382" s="264"/>
      <c r="C382" s="281"/>
      <c r="D382" s="141"/>
      <c r="E382" s="160"/>
      <c r="F382" s="277"/>
      <c r="G382" s="222"/>
      <c r="H382" s="148"/>
      <c r="I382" s="148"/>
      <c r="J382" s="148"/>
      <c r="K382" s="148"/>
      <c r="L382" s="141"/>
      <c r="M382" s="141"/>
      <c r="N382" s="161"/>
    </row>
    <row r="383" spans="2:14" x14ac:dyDescent="0.2">
      <c r="B383" s="264"/>
      <c r="C383" s="281"/>
      <c r="D383" s="141"/>
      <c r="E383" s="160"/>
      <c r="F383" s="277"/>
      <c r="G383" s="222"/>
      <c r="H383" s="148"/>
      <c r="I383" s="148"/>
      <c r="J383" s="148"/>
      <c r="K383" s="148"/>
      <c r="L383" s="141"/>
      <c r="M383" s="141"/>
      <c r="N383" s="161"/>
    </row>
    <row r="384" spans="2:14" x14ac:dyDescent="0.2">
      <c r="B384" s="264"/>
      <c r="C384" s="281"/>
      <c r="D384" s="141"/>
      <c r="E384" s="160"/>
      <c r="F384" s="277"/>
      <c r="G384" s="222"/>
      <c r="H384" s="148"/>
      <c r="I384" s="148"/>
      <c r="J384" s="148"/>
      <c r="K384" s="148"/>
      <c r="L384" s="141"/>
      <c r="M384" s="141"/>
      <c r="N384" s="161"/>
    </row>
    <row r="385" spans="2:14" x14ac:dyDescent="0.2">
      <c r="B385" s="264"/>
      <c r="C385" s="281"/>
      <c r="D385" s="141"/>
      <c r="E385" s="160"/>
      <c r="F385" s="277"/>
      <c r="G385" s="222"/>
      <c r="H385" s="148"/>
      <c r="I385" s="148"/>
      <c r="J385" s="148"/>
      <c r="K385" s="148"/>
      <c r="L385" s="141"/>
      <c r="M385" s="141"/>
      <c r="N385" s="161"/>
    </row>
    <row r="386" spans="2:14" x14ac:dyDescent="0.2">
      <c r="B386" s="264"/>
      <c r="C386" s="281"/>
      <c r="D386" s="141"/>
      <c r="E386" s="160"/>
      <c r="F386" s="277"/>
      <c r="G386" s="222"/>
      <c r="H386" s="148"/>
      <c r="I386" s="148"/>
      <c r="J386" s="148"/>
      <c r="K386" s="148"/>
      <c r="L386" s="141"/>
      <c r="M386" s="141"/>
      <c r="N386" s="161"/>
    </row>
    <row r="387" spans="2:14" x14ac:dyDescent="0.2">
      <c r="B387" s="264"/>
      <c r="C387" s="281"/>
      <c r="D387" s="141"/>
      <c r="E387" s="160"/>
      <c r="F387" s="277"/>
      <c r="G387" s="222"/>
      <c r="H387" s="148"/>
      <c r="I387" s="148"/>
      <c r="J387" s="148"/>
      <c r="K387" s="148"/>
      <c r="L387" s="141"/>
      <c r="M387" s="141"/>
      <c r="N387" s="161"/>
    </row>
    <row r="388" spans="2:14" x14ac:dyDescent="0.2">
      <c r="B388" s="264"/>
      <c r="C388" s="281"/>
      <c r="D388" s="141"/>
      <c r="E388" s="160"/>
      <c r="F388" s="277"/>
      <c r="G388" s="222"/>
      <c r="H388" s="148"/>
      <c r="I388" s="148"/>
      <c r="J388" s="148"/>
      <c r="K388" s="148"/>
      <c r="L388" s="141"/>
      <c r="M388" s="141"/>
      <c r="N388" s="161"/>
    </row>
    <row r="389" spans="2:14" x14ac:dyDescent="0.2">
      <c r="B389" s="264"/>
      <c r="C389" s="281"/>
      <c r="D389" s="141"/>
      <c r="E389" s="160"/>
      <c r="F389" s="277"/>
      <c r="G389" s="222"/>
      <c r="H389" s="148"/>
      <c r="I389" s="148"/>
      <c r="J389" s="148"/>
      <c r="K389" s="148"/>
      <c r="L389" s="141"/>
      <c r="M389" s="141"/>
      <c r="N389" s="161"/>
    </row>
    <row r="390" spans="2:14" x14ac:dyDescent="0.2">
      <c r="B390" s="264"/>
      <c r="C390" s="281"/>
      <c r="D390" s="141"/>
      <c r="E390" s="160"/>
      <c r="F390" s="277"/>
      <c r="G390" s="222"/>
      <c r="H390" s="148"/>
      <c r="I390" s="148"/>
      <c r="J390" s="148"/>
      <c r="K390" s="148"/>
      <c r="L390" s="141"/>
      <c r="M390" s="141"/>
      <c r="N390" s="161"/>
    </row>
    <row r="391" spans="2:14" x14ac:dyDescent="0.2">
      <c r="B391" s="264"/>
      <c r="C391" s="281"/>
      <c r="D391" s="141"/>
      <c r="E391" s="160"/>
      <c r="F391" s="277"/>
      <c r="G391" s="222"/>
      <c r="H391" s="148"/>
      <c r="I391" s="148"/>
      <c r="J391" s="148"/>
      <c r="K391" s="148"/>
      <c r="L391" s="141"/>
      <c r="M391" s="141"/>
      <c r="N391" s="161"/>
    </row>
    <row r="392" spans="2:14" x14ac:dyDescent="0.2">
      <c r="B392" s="264"/>
      <c r="C392" s="281"/>
      <c r="D392" s="141"/>
      <c r="E392" s="160"/>
      <c r="F392" s="277"/>
      <c r="G392" s="222"/>
      <c r="H392" s="148"/>
      <c r="I392" s="148"/>
      <c r="J392" s="148"/>
      <c r="K392" s="148"/>
      <c r="L392" s="141"/>
      <c r="M392" s="141"/>
      <c r="N392" s="161"/>
    </row>
    <row r="393" spans="2:14" x14ac:dyDescent="0.2">
      <c r="B393" s="264"/>
      <c r="C393" s="281"/>
      <c r="D393" s="141"/>
      <c r="E393" s="160"/>
      <c r="F393" s="277"/>
      <c r="G393" s="222"/>
      <c r="H393" s="148"/>
      <c r="I393" s="148"/>
      <c r="J393" s="148"/>
      <c r="K393" s="148"/>
      <c r="L393" s="141"/>
      <c r="M393" s="141"/>
      <c r="N393" s="161"/>
    </row>
    <row r="394" spans="2:14" x14ac:dyDescent="0.2">
      <c r="B394" s="264"/>
      <c r="C394" s="281"/>
      <c r="D394" s="141"/>
      <c r="E394" s="160"/>
      <c r="F394" s="277"/>
      <c r="G394" s="222"/>
      <c r="H394" s="148"/>
      <c r="I394" s="148"/>
      <c r="J394" s="148"/>
      <c r="K394" s="148"/>
      <c r="L394" s="141"/>
      <c r="M394" s="141"/>
      <c r="N394" s="161"/>
    </row>
    <row r="395" spans="2:14" x14ac:dyDescent="0.2">
      <c r="B395" s="264"/>
      <c r="C395" s="281"/>
      <c r="D395" s="141"/>
      <c r="E395" s="160"/>
      <c r="F395" s="277"/>
      <c r="G395" s="222"/>
      <c r="H395" s="148"/>
      <c r="I395" s="148"/>
      <c r="J395" s="148"/>
      <c r="K395" s="148"/>
      <c r="L395" s="141"/>
      <c r="M395" s="141"/>
      <c r="N395" s="161"/>
    </row>
    <row r="396" spans="2:14" x14ac:dyDescent="0.2">
      <c r="B396" s="264"/>
      <c r="C396" s="281"/>
      <c r="D396" s="141"/>
      <c r="E396" s="160"/>
      <c r="F396" s="277"/>
      <c r="G396" s="222"/>
      <c r="H396" s="148"/>
      <c r="I396" s="148"/>
      <c r="J396" s="148"/>
      <c r="K396" s="148"/>
      <c r="L396" s="141"/>
      <c r="M396" s="141"/>
      <c r="N396" s="161"/>
    </row>
    <row r="397" spans="2:14" x14ac:dyDescent="0.2">
      <c r="B397" s="264"/>
      <c r="C397" s="281"/>
      <c r="D397" s="141"/>
      <c r="E397" s="160"/>
      <c r="F397" s="277"/>
      <c r="G397" s="222"/>
      <c r="H397" s="148"/>
      <c r="I397" s="148"/>
      <c r="J397" s="148"/>
      <c r="K397" s="148"/>
      <c r="L397" s="141"/>
      <c r="M397" s="141"/>
      <c r="N397" s="161"/>
    </row>
    <row r="398" spans="2:14" x14ac:dyDescent="0.2">
      <c r="B398" s="264"/>
      <c r="C398" s="281"/>
      <c r="D398" s="141"/>
      <c r="E398" s="160"/>
      <c r="F398" s="277"/>
      <c r="G398" s="222"/>
      <c r="H398" s="148"/>
      <c r="I398" s="148"/>
      <c r="J398" s="148"/>
      <c r="K398" s="148"/>
      <c r="L398" s="141"/>
      <c r="M398" s="141"/>
      <c r="N398" s="161"/>
    </row>
    <row r="399" spans="2:14" x14ac:dyDescent="0.2">
      <c r="B399" s="264"/>
      <c r="C399" s="281"/>
      <c r="D399" s="141"/>
      <c r="E399" s="160"/>
      <c r="F399" s="277"/>
      <c r="G399" s="222"/>
      <c r="H399" s="148"/>
      <c r="I399" s="148"/>
      <c r="J399" s="148"/>
      <c r="K399" s="148"/>
      <c r="L399" s="141"/>
      <c r="M399" s="141"/>
      <c r="N399" s="161"/>
    </row>
    <row r="400" spans="2:14" x14ac:dyDescent="0.2">
      <c r="B400" s="264"/>
      <c r="C400" s="281"/>
      <c r="D400" s="141"/>
      <c r="E400" s="160"/>
      <c r="F400" s="277"/>
      <c r="G400" s="222"/>
      <c r="H400" s="148"/>
      <c r="I400" s="148"/>
      <c r="J400" s="148"/>
      <c r="K400" s="148"/>
      <c r="L400" s="141"/>
      <c r="M400" s="141"/>
      <c r="N400" s="161"/>
    </row>
    <row r="401" spans="2:14" x14ac:dyDescent="0.2">
      <c r="B401" s="264"/>
      <c r="C401" s="281"/>
      <c r="D401" s="141"/>
      <c r="E401" s="160"/>
      <c r="F401" s="277"/>
      <c r="G401" s="222"/>
      <c r="H401" s="148"/>
      <c r="I401" s="148"/>
      <c r="J401" s="148"/>
      <c r="K401" s="148"/>
      <c r="L401" s="141"/>
      <c r="M401" s="141"/>
      <c r="N401" s="161"/>
    </row>
    <row r="402" spans="2:14" x14ac:dyDescent="0.2">
      <c r="B402" s="264"/>
      <c r="C402" s="281"/>
      <c r="D402" s="141"/>
      <c r="E402" s="160"/>
      <c r="F402" s="277"/>
      <c r="G402" s="222"/>
      <c r="H402" s="148"/>
      <c r="I402" s="148"/>
      <c r="J402" s="148"/>
      <c r="K402" s="148"/>
      <c r="L402" s="141"/>
      <c r="M402" s="141"/>
      <c r="N402" s="161"/>
    </row>
    <row r="403" spans="2:14" x14ac:dyDescent="0.2">
      <c r="B403" s="264"/>
      <c r="C403" s="281"/>
      <c r="D403" s="141"/>
      <c r="E403" s="160"/>
      <c r="F403" s="277"/>
      <c r="G403" s="222"/>
      <c r="H403" s="148"/>
      <c r="I403" s="148"/>
      <c r="J403" s="148"/>
      <c r="K403" s="148"/>
      <c r="L403" s="141"/>
      <c r="M403" s="141"/>
      <c r="N403" s="161"/>
    </row>
    <row r="404" spans="2:14" x14ac:dyDescent="0.2">
      <c r="B404" s="264"/>
      <c r="C404" s="281"/>
      <c r="D404" s="141"/>
      <c r="E404" s="160"/>
      <c r="F404" s="277"/>
      <c r="G404" s="222"/>
      <c r="H404" s="148"/>
      <c r="I404" s="148"/>
      <c r="J404" s="148"/>
      <c r="K404" s="148"/>
      <c r="L404" s="141"/>
      <c r="M404" s="141"/>
      <c r="N404" s="161"/>
    </row>
    <row r="405" spans="2:14" x14ac:dyDescent="0.2">
      <c r="B405" s="264"/>
      <c r="C405" s="281"/>
      <c r="D405" s="141"/>
      <c r="E405" s="160"/>
      <c r="F405" s="277"/>
      <c r="G405" s="222"/>
      <c r="H405" s="148"/>
      <c r="I405" s="148"/>
      <c r="J405" s="148"/>
      <c r="K405" s="148"/>
      <c r="L405" s="141"/>
      <c r="M405" s="141"/>
      <c r="N405" s="161"/>
    </row>
    <row r="406" spans="2:14" x14ac:dyDescent="0.2">
      <c r="B406" s="264"/>
      <c r="C406" s="281"/>
      <c r="D406" s="141"/>
      <c r="E406" s="160"/>
      <c r="F406" s="277"/>
      <c r="G406" s="222"/>
      <c r="H406" s="148"/>
      <c r="I406" s="148"/>
      <c r="J406" s="148"/>
      <c r="K406" s="148"/>
      <c r="L406" s="141"/>
      <c r="M406" s="141"/>
      <c r="N406" s="161"/>
    </row>
    <row r="407" spans="2:14" x14ac:dyDescent="0.2">
      <c r="B407" s="264"/>
      <c r="C407" s="281"/>
      <c r="D407" s="141"/>
      <c r="E407" s="160"/>
      <c r="F407" s="277"/>
      <c r="G407" s="222"/>
      <c r="H407" s="148"/>
      <c r="I407" s="148"/>
      <c r="J407" s="148"/>
      <c r="K407" s="148"/>
      <c r="L407" s="141"/>
      <c r="M407" s="141"/>
      <c r="N407" s="161"/>
    </row>
    <row r="408" spans="2:14" x14ac:dyDescent="0.2">
      <c r="B408" s="264"/>
      <c r="C408" s="281"/>
      <c r="D408" s="141"/>
      <c r="E408" s="160"/>
      <c r="F408" s="277"/>
      <c r="G408" s="222"/>
      <c r="H408" s="148"/>
      <c r="I408" s="148"/>
      <c r="J408" s="148"/>
      <c r="K408" s="148"/>
      <c r="L408" s="141"/>
      <c r="M408" s="141"/>
      <c r="N408" s="161"/>
    </row>
    <row r="409" spans="2:14" x14ac:dyDescent="0.2">
      <c r="B409" s="264"/>
      <c r="C409" s="281"/>
      <c r="D409" s="141"/>
      <c r="E409" s="160"/>
      <c r="F409" s="277"/>
      <c r="G409" s="222"/>
      <c r="H409" s="148"/>
      <c r="I409" s="148"/>
      <c r="J409" s="148"/>
      <c r="K409" s="148"/>
      <c r="L409" s="141"/>
      <c r="M409" s="141"/>
      <c r="N409" s="161"/>
    </row>
    <row r="410" spans="2:14" x14ac:dyDescent="0.2">
      <c r="B410" s="264"/>
      <c r="C410" s="281"/>
      <c r="D410" s="141"/>
      <c r="E410" s="160"/>
      <c r="F410" s="277"/>
      <c r="G410" s="222"/>
      <c r="H410" s="148"/>
      <c r="I410" s="148"/>
      <c r="J410" s="148"/>
      <c r="K410" s="148"/>
      <c r="L410" s="141"/>
      <c r="M410" s="141"/>
      <c r="N410" s="161"/>
    </row>
    <row r="411" spans="2:14" x14ac:dyDescent="0.2">
      <c r="B411" s="264"/>
      <c r="C411" s="281"/>
      <c r="D411" s="141"/>
      <c r="E411" s="160"/>
      <c r="F411" s="277"/>
      <c r="G411" s="222"/>
      <c r="H411" s="148"/>
      <c r="I411" s="148"/>
      <c r="J411" s="148"/>
      <c r="K411" s="148"/>
      <c r="L411" s="141"/>
      <c r="M411" s="141"/>
      <c r="N411" s="161"/>
    </row>
    <row r="412" spans="2:14" x14ac:dyDescent="0.2">
      <c r="B412" s="264"/>
      <c r="C412" s="281"/>
      <c r="D412" s="141"/>
      <c r="E412" s="160"/>
      <c r="F412" s="277"/>
      <c r="G412" s="222"/>
      <c r="H412" s="148"/>
      <c r="I412" s="148"/>
      <c r="J412" s="148"/>
      <c r="K412" s="148"/>
      <c r="L412" s="141"/>
      <c r="M412" s="141"/>
      <c r="N412" s="161"/>
    </row>
    <row r="413" spans="2:14" x14ac:dyDescent="0.2">
      <c r="B413" s="264"/>
      <c r="C413" s="281"/>
      <c r="D413" s="141"/>
      <c r="E413" s="160"/>
      <c r="F413" s="277"/>
      <c r="G413" s="222"/>
      <c r="H413" s="148"/>
      <c r="I413" s="148"/>
      <c r="J413" s="148"/>
      <c r="K413" s="148"/>
      <c r="L413" s="141"/>
      <c r="M413" s="141"/>
      <c r="N413" s="161"/>
    </row>
    <row r="414" spans="2:14" x14ac:dyDescent="0.2">
      <c r="B414" s="264"/>
      <c r="C414" s="281"/>
      <c r="D414" s="141"/>
      <c r="E414" s="160"/>
      <c r="F414" s="277"/>
      <c r="G414" s="222"/>
      <c r="H414" s="148"/>
      <c r="I414" s="148"/>
      <c r="J414" s="148"/>
      <c r="K414" s="148"/>
      <c r="L414" s="141"/>
      <c r="M414" s="141"/>
      <c r="N414" s="161"/>
    </row>
    <row r="415" spans="2:14" x14ac:dyDescent="0.2">
      <c r="B415" s="264"/>
      <c r="C415" s="281"/>
      <c r="D415" s="141"/>
      <c r="E415" s="160"/>
      <c r="F415" s="277"/>
      <c r="G415" s="222"/>
      <c r="H415" s="148"/>
      <c r="I415" s="148"/>
      <c r="J415" s="148"/>
      <c r="K415" s="148"/>
      <c r="L415" s="141"/>
      <c r="M415" s="141"/>
      <c r="N415" s="161"/>
    </row>
    <row r="416" spans="2:14" x14ac:dyDescent="0.2">
      <c r="B416" s="264"/>
      <c r="C416" s="281"/>
      <c r="D416" s="141"/>
      <c r="E416" s="160"/>
      <c r="F416" s="277"/>
      <c r="G416" s="222"/>
      <c r="H416" s="148"/>
      <c r="I416" s="148"/>
      <c r="J416" s="148"/>
      <c r="K416" s="148"/>
      <c r="L416" s="141"/>
      <c r="M416" s="141"/>
      <c r="N416" s="161"/>
    </row>
    <row r="417" spans="2:14" x14ac:dyDescent="0.2">
      <c r="B417" s="264"/>
      <c r="C417" s="281"/>
      <c r="D417" s="141"/>
      <c r="E417" s="160"/>
      <c r="F417" s="277"/>
      <c r="G417" s="222"/>
      <c r="H417" s="148"/>
      <c r="I417" s="148"/>
      <c r="J417" s="148"/>
      <c r="K417" s="148"/>
      <c r="L417" s="141"/>
      <c r="M417" s="141"/>
      <c r="N417" s="161"/>
    </row>
    <row r="418" spans="2:14" x14ac:dyDescent="0.2">
      <c r="B418" s="264"/>
      <c r="C418" s="281"/>
      <c r="D418" s="141"/>
      <c r="E418" s="160"/>
      <c r="F418" s="277"/>
      <c r="G418" s="222"/>
      <c r="H418" s="148"/>
      <c r="I418" s="148"/>
      <c r="J418" s="148"/>
      <c r="K418" s="148"/>
      <c r="L418" s="141"/>
      <c r="M418" s="141"/>
      <c r="N418" s="161"/>
    </row>
    <row r="419" spans="2:14" x14ac:dyDescent="0.2">
      <c r="B419" s="264"/>
      <c r="C419" s="281"/>
      <c r="D419" s="141"/>
      <c r="E419" s="160"/>
      <c r="F419" s="277"/>
      <c r="G419" s="222"/>
      <c r="H419" s="148"/>
      <c r="I419" s="148"/>
      <c r="J419" s="148"/>
      <c r="K419" s="148"/>
      <c r="L419" s="141"/>
      <c r="M419" s="141"/>
      <c r="N419" s="161"/>
    </row>
    <row r="420" spans="2:14" x14ac:dyDescent="0.2">
      <c r="B420" s="264"/>
      <c r="C420" s="281"/>
      <c r="D420" s="141"/>
      <c r="E420" s="160"/>
      <c r="F420" s="277"/>
      <c r="G420" s="222"/>
      <c r="H420" s="148"/>
      <c r="I420" s="148"/>
      <c r="J420" s="148"/>
      <c r="K420" s="148"/>
      <c r="L420" s="141"/>
      <c r="M420" s="141"/>
      <c r="N420" s="161"/>
    </row>
    <row r="421" spans="2:14" x14ac:dyDescent="0.2">
      <c r="B421" s="264"/>
      <c r="C421" s="281"/>
      <c r="D421" s="141"/>
      <c r="E421" s="160"/>
      <c r="F421" s="277"/>
      <c r="G421" s="222"/>
      <c r="H421" s="148"/>
      <c r="I421" s="148"/>
      <c r="J421" s="148"/>
      <c r="K421" s="148"/>
      <c r="L421" s="141"/>
      <c r="M421" s="141"/>
      <c r="N421" s="161"/>
    </row>
    <row r="422" spans="2:14" x14ac:dyDescent="0.2">
      <c r="B422" s="264"/>
      <c r="C422" s="281"/>
      <c r="D422" s="141"/>
      <c r="E422" s="160"/>
      <c r="F422" s="277"/>
      <c r="G422" s="222"/>
      <c r="H422" s="148"/>
      <c r="I422" s="148"/>
      <c r="J422" s="148"/>
      <c r="K422" s="148"/>
      <c r="L422" s="141"/>
      <c r="M422" s="141"/>
      <c r="N422" s="161"/>
    </row>
    <row r="423" spans="2:14" x14ac:dyDescent="0.2">
      <c r="B423" s="264"/>
      <c r="C423" s="281"/>
      <c r="D423" s="141"/>
      <c r="E423" s="160"/>
      <c r="F423" s="277"/>
      <c r="G423" s="222"/>
      <c r="H423" s="148"/>
      <c r="I423" s="148"/>
      <c r="J423" s="148"/>
      <c r="K423" s="148"/>
      <c r="L423" s="141"/>
      <c r="M423" s="141"/>
      <c r="N423" s="161"/>
    </row>
    <row r="424" spans="2:14" x14ac:dyDescent="0.2">
      <c r="B424" s="264"/>
      <c r="C424" s="281"/>
      <c r="D424" s="141"/>
      <c r="E424" s="160"/>
      <c r="F424" s="277"/>
      <c r="G424" s="222"/>
      <c r="H424" s="148"/>
      <c r="I424" s="148"/>
      <c r="J424" s="148"/>
      <c r="K424" s="148"/>
      <c r="L424" s="141"/>
      <c r="M424" s="141"/>
      <c r="N424" s="161"/>
    </row>
    <row r="425" spans="2:14" x14ac:dyDescent="0.2">
      <c r="B425" s="264"/>
      <c r="C425" s="281"/>
      <c r="D425" s="141"/>
      <c r="E425" s="160"/>
      <c r="F425" s="277"/>
      <c r="G425" s="222"/>
      <c r="H425" s="148"/>
      <c r="I425" s="148"/>
      <c r="J425" s="148"/>
      <c r="K425" s="148"/>
      <c r="L425" s="141"/>
      <c r="M425" s="141"/>
      <c r="N425" s="161"/>
    </row>
    <row r="426" spans="2:14" x14ac:dyDescent="0.2">
      <c r="B426" s="264"/>
      <c r="C426" s="281"/>
      <c r="D426" s="141"/>
      <c r="E426" s="160"/>
      <c r="F426" s="277"/>
      <c r="G426" s="222"/>
      <c r="H426" s="148"/>
      <c r="I426" s="148"/>
      <c r="J426" s="148"/>
      <c r="K426" s="148"/>
      <c r="L426" s="141"/>
      <c r="M426" s="141"/>
      <c r="N426" s="161"/>
    </row>
    <row r="427" spans="2:14" x14ac:dyDescent="0.2">
      <c r="B427" s="264"/>
      <c r="C427" s="281"/>
      <c r="D427" s="141"/>
      <c r="E427" s="160"/>
      <c r="F427" s="277"/>
      <c r="G427" s="222"/>
      <c r="H427" s="148"/>
      <c r="I427" s="148"/>
      <c r="J427" s="148"/>
      <c r="K427" s="148"/>
      <c r="L427" s="141"/>
      <c r="M427" s="141"/>
      <c r="N427" s="161"/>
    </row>
    <row r="428" spans="2:14" x14ac:dyDescent="0.2">
      <c r="B428" s="264"/>
      <c r="C428" s="281"/>
      <c r="D428" s="141"/>
      <c r="E428" s="160"/>
      <c r="F428" s="277"/>
      <c r="G428" s="222"/>
      <c r="H428" s="148"/>
      <c r="I428" s="148"/>
      <c r="J428" s="148"/>
      <c r="K428" s="148"/>
      <c r="L428" s="141"/>
      <c r="M428" s="141"/>
      <c r="N428" s="161"/>
    </row>
    <row r="429" spans="2:14" x14ac:dyDescent="0.2">
      <c r="B429" s="264"/>
      <c r="C429" s="281"/>
      <c r="D429" s="141"/>
      <c r="E429" s="160"/>
      <c r="F429" s="277"/>
      <c r="G429" s="222"/>
      <c r="H429" s="148"/>
      <c r="I429" s="148"/>
      <c r="J429" s="148"/>
      <c r="K429" s="148"/>
      <c r="L429" s="141"/>
      <c r="M429" s="141"/>
      <c r="N429" s="161"/>
    </row>
    <row r="430" spans="2:14" x14ac:dyDescent="0.2">
      <c r="B430" s="264"/>
      <c r="C430" s="281"/>
      <c r="D430" s="141"/>
      <c r="E430" s="160"/>
      <c r="F430" s="277"/>
      <c r="G430" s="222"/>
      <c r="H430" s="148"/>
      <c r="I430" s="148"/>
      <c r="J430" s="148"/>
      <c r="K430" s="148"/>
      <c r="L430" s="141"/>
      <c r="M430" s="141"/>
      <c r="N430" s="161"/>
    </row>
    <row r="431" spans="2:14" x14ac:dyDescent="0.2">
      <c r="B431" s="264"/>
      <c r="C431" s="281"/>
      <c r="D431" s="141"/>
      <c r="E431" s="160"/>
      <c r="F431" s="277"/>
      <c r="G431" s="222"/>
      <c r="H431" s="148"/>
      <c r="I431" s="148"/>
      <c r="J431" s="148"/>
      <c r="K431" s="148"/>
      <c r="L431" s="141"/>
      <c r="M431" s="141"/>
      <c r="N431" s="161"/>
    </row>
    <row r="432" spans="2:14" x14ac:dyDescent="0.2">
      <c r="B432" s="264"/>
      <c r="C432" s="281"/>
      <c r="D432" s="141"/>
      <c r="E432" s="160"/>
      <c r="F432" s="277"/>
      <c r="G432" s="222"/>
      <c r="H432" s="148"/>
      <c r="I432" s="148"/>
      <c r="J432" s="148"/>
      <c r="K432" s="148"/>
      <c r="L432" s="141"/>
      <c r="M432" s="141"/>
      <c r="N432" s="161"/>
    </row>
    <row r="433" spans="2:14" x14ac:dyDescent="0.2">
      <c r="B433" s="264"/>
      <c r="C433" s="281"/>
      <c r="D433" s="141"/>
      <c r="E433" s="160"/>
      <c r="F433" s="277"/>
      <c r="G433" s="222"/>
      <c r="H433" s="148"/>
      <c r="I433" s="148"/>
      <c r="J433" s="148"/>
      <c r="K433" s="148"/>
      <c r="L433" s="141"/>
      <c r="M433" s="141"/>
      <c r="N433" s="161"/>
    </row>
    <row r="434" spans="2:14" x14ac:dyDescent="0.2">
      <c r="B434" s="264"/>
      <c r="C434" s="281"/>
      <c r="D434" s="141"/>
      <c r="E434" s="160"/>
      <c r="F434" s="277"/>
      <c r="G434" s="222"/>
      <c r="H434" s="148"/>
      <c r="I434" s="148"/>
      <c r="J434" s="148"/>
      <c r="K434" s="148"/>
      <c r="L434" s="141"/>
      <c r="M434" s="141"/>
      <c r="N434" s="161"/>
    </row>
    <row r="435" spans="2:14" x14ac:dyDescent="0.2">
      <c r="B435" s="264"/>
      <c r="C435" s="281"/>
      <c r="D435" s="141"/>
      <c r="E435" s="160"/>
      <c r="F435" s="277"/>
      <c r="G435" s="222"/>
      <c r="H435" s="148"/>
      <c r="I435" s="148"/>
      <c r="J435" s="148"/>
      <c r="K435" s="148"/>
      <c r="L435" s="141"/>
      <c r="M435" s="141"/>
      <c r="N435" s="161"/>
    </row>
    <row r="436" spans="2:14" x14ac:dyDescent="0.2">
      <c r="B436" s="264"/>
      <c r="C436" s="281"/>
      <c r="D436" s="141"/>
      <c r="E436" s="160"/>
      <c r="F436" s="277"/>
      <c r="G436" s="222"/>
      <c r="H436" s="148"/>
      <c r="I436" s="148"/>
      <c r="J436" s="148"/>
      <c r="K436" s="148"/>
      <c r="L436" s="141"/>
      <c r="M436" s="141"/>
      <c r="N436" s="161"/>
    </row>
    <row r="437" spans="2:14" x14ac:dyDescent="0.2">
      <c r="B437" s="264"/>
      <c r="C437" s="281"/>
      <c r="D437" s="141"/>
      <c r="E437" s="160"/>
      <c r="F437" s="277"/>
      <c r="G437" s="222"/>
      <c r="H437" s="148"/>
      <c r="I437" s="148"/>
      <c r="J437" s="148"/>
      <c r="K437" s="148"/>
      <c r="L437" s="141"/>
      <c r="M437" s="141"/>
      <c r="N437" s="161"/>
    </row>
    <row r="438" spans="2:14" x14ac:dyDescent="0.2">
      <c r="B438" s="264"/>
      <c r="C438" s="281"/>
      <c r="D438" s="141"/>
      <c r="E438" s="160"/>
      <c r="F438" s="277"/>
      <c r="G438" s="222"/>
      <c r="H438" s="148"/>
      <c r="I438" s="148"/>
      <c r="J438" s="148"/>
      <c r="K438" s="148"/>
      <c r="L438" s="141"/>
      <c r="M438" s="141"/>
      <c r="N438" s="161"/>
    </row>
    <row r="439" spans="2:14" x14ac:dyDescent="0.2">
      <c r="B439" s="264"/>
      <c r="C439" s="281"/>
      <c r="D439" s="141"/>
      <c r="E439" s="160"/>
      <c r="F439" s="277"/>
      <c r="G439" s="222"/>
      <c r="H439" s="148"/>
      <c r="I439" s="148"/>
      <c r="J439" s="148"/>
      <c r="K439" s="148"/>
      <c r="L439" s="141"/>
      <c r="M439" s="141"/>
      <c r="N439" s="161"/>
    </row>
    <row r="440" spans="2:14" x14ac:dyDescent="0.2">
      <c r="B440" s="264"/>
      <c r="C440" s="281"/>
      <c r="D440" s="141"/>
      <c r="E440" s="160"/>
      <c r="F440" s="277"/>
      <c r="G440" s="222"/>
      <c r="H440" s="148"/>
      <c r="I440" s="148"/>
      <c r="J440" s="148"/>
      <c r="K440" s="148"/>
      <c r="L440" s="141"/>
      <c r="M440" s="141"/>
      <c r="N440" s="161"/>
    </row>
    <row r="441" spans="2:14" x14ac:dyDescent="0.2">
      <c r="B441" s="264"/>
      <c r="C441" s="281"/>
      <c r="D441" s="141"/>
      <c r="E441" s="160"/>
      <c r="F441" s="277"/>
      <c r="G441" s="222"/>
      <c r="H441" s="148"/>
      <c r="I441" s="148"/>
      <c r="J441" s="148"/>
      <c r="K441" s="148"/>
      <c r="L441" s="141"/>
      <c r="M441" s="141"/>
      <c r="N441" s="161"/>
    </row>
    <row r="442" spans="2:14" x14ac:dyDescent="0.2">
      <c r="B442" s="264"/>
      <c r="C442" s="281"/>
      <c r="D442" s="141"/>
      <c r="E442" s="160"/>
      <c r="F442" s="277"/>
      <c r="G442" s="222"/>
      <c r="H442" s="148"/>
      <c r="I442" s="148"/>
      <c r="J442" s="148"/>
      <c r="K442" s="148"/>
      <c r="L442" s="141"/>
      <c r="M442" s="141"/>
      <c r="N442" s="161"/>
    </row>
    <row r="443" spans="2:14" x14ac:dyDescent="0.2">
      <c r="B443" s="264"/>
      <c r="C443" s="281"/>
      <c r="D443" s="141"/>
      <c r="E443" s="160"/>
      <c r="F443" s="277"/>
      <c r="G443" s="222"/>
      <c r="H443" s="148"/>
      <c r="I443" s="148"/>
      <c r="J443" s="148"/>
      <c r="K443" s="148"/>
      <c r="L443" s="141"/>
      <c r="M443" s="141"/>
      <c r="N443" s="161"/>
    </row>
    <row r="444" spans="2:14" x14ac:dyDescent="0.2">
      <c r="B444" s="264"/>
      <c r="C444" s="281"/>
      <c r="D444" s="141"/>
      <c r="E444" s="160"/>
      <c r="F444" s="277"/>
      <c r="G444" s="222"/>
      <c r="H444" s="148"/>
      <c r="I444" s="148"/>
      <c r="J444" s="148"/>
      <c r="K444" s="148"/>
      <c r="L444" s="141"/>
      <c r="M444" s="141"/>
      <c r="N444" s="161"/>
    </row>
    <row r="445" spans="2:14" x14ac:dyDescent="0.2">
      <c r="B445" s="264"/>
      <c r="C445" s="281"/>
      <c r="D445" s="141"/>
      <c r="E445" s="160"/>
      <c r="F445" s="277"/>
      <c r="G445" s="222"/>
      <c r="H445" s="148"/>
      <c r="I445" s="148"/>
      <c r="J445" s="148"/>
      <c r="K445" s="148"/>
      <c r="L445" s="141"/>
      <c r="M445" s="141"/>
      <c r="N445" s="161"/>
    </row>
    <row r="446" spans="2:14" x14ac:dyDescent="0.2">
      <c r="B446" s="264"/>
      <c r="C446" s="281"/>
      <c r="D446" s="141"/>
      <c r="E446" s="160"/>
      <c r="F446" s="277"/>
      <c r="G446" s="222"/>
      <c r="H446" s="148"/>
      <c r="I446" s="148"/>
      <c r="J446" s="148"/>
      <c r="K446" s="148"/>
      <c r="L446" s="141"/>
      <c r="M446" s="141"/>
      <c r="N446" s="161"/>
    </row>
    <row r="447" spans="2:14" x14ac:dyDescent="0.2">
      <c r="B447" s="264"/>
      <c r="C447" s="281"/>
      <c r="D447" s="141"/>
      <c r="E447" s="160"/>
      <c r="F447" s="277"/>
      <c r="G447" s="222"/>
      <c r="H447" s="148"/>
      <c r="I447" s="148"/>
      <c r="J447" s="148"/>
      <c r="K447" s="148"/>
      <c r="L447" s="141"/>
      <c r="M447" s="141"/>
      <c r="N447" s="161"/>
    </row>
    <row r="448" spans="2:14" x14ac:dyDescent="0.2">
      <c r="B448" s="264"/>
      <c r="C448" s="281"/>
      <c r="D448" s="141"/>
      <c r="E448" s="160"/>
      <c r="F448" s="277"/>
      <c r="G448" s="222"/>
      <c r="H448" s="148"/>
      <c r="I448" s="148"/>
      <c r="J448" s="148"/>
      <c r="K448" s="148"/>
      <c r="L448" s="141"/>
      <c r="M448" s="141"/>
      <c r="N448" s="161"/>
    </row>
    <row r="449" spans="2:14" x14ac:dyDescent="0.2">
      <c r="B449" s="264"/>
      <c r="C449" s="281"/>
      <c r="D449" s="141"/>
      <c r="E449" s="160"/>
      <c r="F449" s="277"/>
      <c r="G449" s="222"/>
      <c r="H449" s="148"/>
      <c r="I449" s="148"/>
      <c r="J449" s="148"/>
      <c r="K449" s="148"/>
      <c r="L449" s="141"/>
      <c r="M449" s="141"/>
      <c r="N449" s="161"/>
    </row>
    <row r="450" spans="2:14" x14ac:dyDescent="0.2">
      <c r="B450" s="264"/>
      <c r="C450" s="281"/>
      <c r="D450" s="141"/>
      <c r="E450" s="160"/>
      <c r="F450" s="277"/>
      <c r="G450" s="222"/>
      <c r="H450" s="148"/>
      <c r="I450" s="148"/>
      <c r="J450" s="148"/>
      <c r="K450" s="148"/>
      <c r="L450" s="141"/>
      <c r="M450" s="141"/>
      <c r="N450" s="161"/>
    </row>
    <row r="451" spans="2:14" x14ac:dyDescent="0.2">
      <c r="B451" s="264"/>
      <c r="C451" s="281"/>
      <c r="D451" s="141"/>
      <c r="E451" s="160"/>
      <c r="F451" s="277"/>
      <c r="G451" s="222"/>
      <c r="H451" s="148"/>
      <c r="I451" s="148"/>
      <c r="J451" s="148"/>
      <c r="K451" s="148"/>
      <c r="L451" s="141"/>
      <c r="M451" s="141"/>
      <c r="N451" s="161"/>
    </row>
    <row r="452" spans="2:14" x14ac:dyDescent="0.2">
      <c r="B452" s="264"/>
      <c r="C452" s="281"/>
      <c r="D452" s="141"/>
      <c r="E452" s="160"/>
      <c r="F452" s="277"/>
      <c r="G452" s="222"/>
      <c r="H452" s="148"/>
      <c r="I452" s="148"/>
      <c r="J452" s="148"/>
      <c r="K452" s="148"/>
      <c r="L452" s="141"/>
      <c r="M452" s="141"/>
      <c r="N452" s="161"/>
    </row>
    <row r="453" spans="2:14" x14ac:dyDescent="0.2">
      <c r="B453" s="264"/>
      <c r="C453" s="281"/>
      <c r="D453" s="141"/>
      <c r="E453" s="160"/>
      <c r="F453" s="277"/>
      <c r="G453" s="222"/>
      <c r="H453" s="148"/>
      <c r="I453" s="148"/>
      <c r="J453" s="148"/>
      <c r="K453" s="148"/>
      <c r="L453" s="141"/>
      <c r="M453" s="141"/>
      <c r="N453" s="161"/>
    </row>
    <row r="454" spans="2:14" x14ac:dyDescent="0.2">
      <c r="B454" s="264"/>
      <c r="C454" s="281"/>
      <c r="D454" s="141"/>
      <c r="E454" s="160"/>
      <c r="F454" s="277"/>
      <c r="G454" s="222"/>
      <c r="H454" s="148"/>
      <c r="I454" s="148"/>
      <c r="J454" s="148"/>
      <c r="K454" s="148"/>
      <c r="L454" s="141"/>
      <c r="M454" s="141"/>
      <c r="N454" s="161"/>
    </row>
    <row r="455" spans="2:14" x14ac:dyDescent="0.2">
      <c r="B455" s="264"/>
      <c r="C455" s="281"/>
      <c r="D455" s="141"/>
      <c r="E455" s="160"/>
      <c r="F455" s="277"/>
      <c r="G455" s="222"/>
      <c r="H455" s="148"/>
      <c r="I455" s="148"/>
      <c r="J455" s="148"/>
      <c r="K455" s="148"/>
      <c r="L455" s="141"/>
      <c r="M455" s="141"/>
      <c r="N455" s="161"/>
    </row>
    <row r="456" spans="2:14" x14ac:dyDescent="0.2">
      <c r="B456" s="264"/>
      <c r="C456" s="281"/>
      <c r="D456" s="141"/>
      <c r="E456" s="160"/>
      <c r="F456" s="277"/>
      <c r="G456" s="222"/>
      <c r="H456" s="148"/>
      <c r="I456" s="148"/>
      <c r="J456" s="148"/>
      <c r="K456" s="148"/>
      <c r="L456" s="141"/>
      <c r="M456" s="141"/>
      <c r="N456" s="161"/>
    </row>
    <row r="457" spans="2:14" x14ac:dyDescent="0.2">
      <c r="B457" s="264"/>
      <c r="C457" s="281"/>
      <c r="D457" s="141"/>
      <c r="E457" s="160"/>
      <c r="F457" s="277"/>
      <c r="G457" s="222"/>
      <c r="H457" s="148"/>
      <c r="I457" s="148"/>
      <c r="J457" s="148"/>
      <c r="K457" s="148"/>
      <c r="L457" s="141"/>
      <c r="M457" s="141"/>
      <c r="N457" s="161"/>
    </row>
    <row r="458" spans="2:14" x14ac:dyDescent="0.2">
      <c r="B458" s="264"/>
      <c r="C458" s="281"/>
      <c r="D458" s="141"/>
      <c r="E458" s="160"/>
      <c r="F458" s="277"/>
      <c r="G458" s="222"/>
      <c r="H458" s="148"/>
      <c r="I458" s="148"/>
      <c r="J458" s="148"/>
      <c r="K458" s="148"/>
      <c r="L458" s="141"/>
      <c r="M458" s="141"/>
      <c r="N458" s="161"/>
    </row>
    <row r="459" spans="2:14" x14ac:dyDescent="0.2">
      <c r="B459" s="264"/>
      <c r="C459" s="281"/>
      <c r="D459" s="141"/>
      <c r="E459" s="160"/>
      <c r="F459" s="277"/>
      <c r="G459" s="222"/>
      <c r="H459" s="148"/>
      <c r="I459" s="148"/>
      <c r="J459" s="148"/>
      <c r="K459" s="148"/>
      <c r="L459" s="141"/>
      <c r="M459" s="141"/>
      <c r="N459" s="161"/>
    </row>
    <row r="460" spans="2:14" x14ac:dyDescent="0.2">
      <c r="B460" s="264"/>
      <c r="C460" s="281"/>
      <c r="D460" s="141"/>
      <c r="E460" s="160"/>
      <c r="F460" s="277"/>
      <c r="G460" s="222"/>
      <c r="H460" s="148"/>
      <c r="I460" s="148"/>
      <c r="J460" s="148"/>
      <c r="K460" s="148"/>
      <c r="L460" s="141"/>
      <c r="M460" s="141"/>
      <c r="N460" s="161"/>
    </row>
    <row r="461" spans="2:14" x14ac:dyDescent="0.2">
      <c r="B461" s="264"/>
      <c r="C461" s="281"/>
      <c r="D461" s="141"/>
      <c r="E461" s="160"/>
      <c r="F461" s="277"/>
      <c r="G461" s="222"/>
      <c r="H461" s="148"/>
      <c r="I461" s="148"/>
      <c r="J461" s="148"/>
      <c r="K461" s="148"/>
      <c r="L461" s="141"/>
      <c r="M461" s="141"/>
      <c r="N461" s="161"/>
    </row>
    <row r="462" spans="2:14" x14ac:dyDescent="0.2">
      <c r="B462" s="264"/>
      <c r="C462" s="281"/>
      <c r="D462" s="141"/>
      <c r="E462" s="160"/>
      <c r="F462" s="277"/>
      <c r="G462" s="222"/>
      <c r="H462" s="148"/>
      <c r="I462" s="148"/>
      <c r="J462" s="148"/>
      <c r="K462" s="148"/>
      <c r="L462" s="141"/>
      <c r="M462" s="141"/>
      <c r="N462" s="161"/>
    </row>
    <row r="463" spans="2:14" x14ac:dyDescent="0.2">
      <c r="B463" s="264"/>
      <c r="C463" s="281"/>
      <c r="D463" s="141"/>
      <c r="E463" s="160"/>
      <c r="F463" s="277"/>
      <c r="G463" s="222"/>
      <c r="H463" s="148"/>
      <c r="I463" s="148"/>
      <c r="J463" s="148"/>
      <c r="K463" s="148"/>
      <c r="L463" s="141"/>
      <c r="M463" s="141"/>
      <c r="N463" s="161"/>
    </row>
    <row r="464" spans="2:14" x14ac:dyDescent="0.2">
      <c r="B464" s="264"/>
      <c r="C464" s="281"/>
      <c r="D464" s="141"/>
      <c r="E464" s="160"/>
      <c r="F464" s="277"/>
      <c r="G464" s="222"/>
      <c r="H464" s="148"/>
      <c r="I464" s="148"/>
      <c r="J464" s="148"/>
      <c r="K464" s="148"/>
      <c r="L464" s="141"/>
      <c r="M464" s="141"/>
      <c r="N464" s="161"/>
    </row>
    <row r="465" spans="2:14" x14ac:dyDescent="0.2">
      <c r="B465" s="264"/>
      <c r="C465" s="281"/>
      <c r="D465" s="141"/>
      <c r="E465" s="160"/>
      <c r="F465" s="277"/>
      <c r="G465" s="222"/>
      <c r="H465" s="148"/>
      <c r="I465" s="148"/>
      <c r="J465" s="148"/>
      <c r="K465" s="148"/>
      <c r="L465" s="141"/>
      <c r="M465" s="141"/>
      <c r="N465" s="161"/>
    </row>
    <row r="466" spans="2:14" x14ac:dyDescent="0.2">
      <c r="B466" s="264"/>
      <c r="C466" s="281"/>
      <c r="D466" s="141"/>
      <c r="E466" s="160"/>
      <c r="F466" s="277"/>
      <c r="G466" s="222"/>
      <c r="H466" s="148"/>
      <c r="I466" s="148"/>
      <c r="J466" s="148"/>
      <c r="K466" s="148"/>
      <c r="L466" s="141"/>
      <c r="M466" s="141"/>
      <c r="N466" s="161"/>
    </row>
    <row r="467" spans="2:14" x14ac:dyDescent="0.2">
      <c r="B467" s="264"/>
      <c r="C467" s="281"/>
      <c r="D467" s="141"/>
      <c r="E467" s="160"/>
      <c r="F467" s="277"/>
      <c r="G467" s="222"/>
      <c r="H467" s="148"/>
      <c r="I467" s="148"/>
      <c r="J467" s="148"/>
      <c r="K467" s="148"/>
      <c r="L467" s="141"/>
      <c r="M467" s="141"/>
      <c r="N467" s="161"/>
    </row>
    <row r="468" spans="2:14" x14ac:dyDescent="0.2">
      <c r="B468" s="264"/>
      <c r="C468" s="281"/>
      <c r="D468" s="141"/>
      <c r="E468" s="160"/>
      <c r="F468" s="277"/>
      <c r="G468" s="222"/>
      <c r="H468" s="148"/>
      <c r="I468" s="148"/>
      <c r="J468" s="148"/>
      <c r="K468" s="148"/>
      <c r="L468" s="141"/>
      <c r="M468" s="141"/>
      <c r="N468" s="161"/>
    </row>
    <row r="469" spans="2:14" x14ac:dyDescent="0.2">
      <c r="B469" s="264"/>
      <c r="C469" s="281"/>
      <c r="D469" s="141"/>
      <c r="E469" s="160"/>
      <c r="F469" s="277"/>
      <c r="G469" s="222"/>
      <c r="H469" s="148"/>
      <c r="I469" s="148"/>
      <c r="J469" s="148"/>
      <c r="K469" s="148"/>
      <c r="L469" s="141"/>
      <c r="M469" s="141"/>
      <c r="N469" s="161"/>
    </row>
    <row r="470" spans="2:14" x14ac:dyDescent="0.2">
      <c r="B470" s="264"/>
      <c r="C470" s="281"/>
      <c r="D470" s="141"/>
      <c r="E470" s="160"/>
      <c r="F470" s="277"/>
      <c r="G470" s="222"/>
      <c r="H470" s="148"/>
      <c r="I470" s="148"/>
      <c r="J470" s="148"/>
      <c r="K470" s="148"/>
      <c r="L470" s="141"/>
      <c r="M470" s="141"/>
      <c r="N470" s="161"/>
    </row>
    <row r="471" spans="2:14" x14ac:dyDescent="0.2">
      <c r="B471" s="264"/>
      <c r="C471" s="281"/>
      <c r="D471" s="141"/>
      <c r="E471" s="160"/>
      <c r="F471" s="277"/>
      <c r="G471" s="222"/>
      <c r="H471" s="148"/>
      <c r="I471" s="148"/>
      <c r="J471" s="148"/>
      <c r="K471" s="148"/>
      <c r="L471" s="141"/>
      <c r="M471" s="141"/>
      <c r="N471" s="161"/>
    </row>
    <row r="472" spans="2:14" x14ac:dyDescent="0.2">
      <c r="B472" s="264"/>
      <c r="C472" s="281"/>
      <c r="D472" s="141"/>
      <c r="E472" s="160"/>
      <c r="F472" s="277"/>
      <c r="G472" s="222"/>
      <c r="H472" s="148"/>
      <c r="I472" s="148"/>
      <c r="J472" s="148"/>
      <c r="K472" s="148"/>
      <c r="L472" s="141"/>
      <c r="M472" s="141"/>
      <c r="N472" s="161"/>
    </row>
    <row r="473" spans="2:14" x14ac:dyDescent="0.2">
      <c r="B473" s="264"/>
      <c r="C473" s="281"/>
      <c r="D473" s="141"/>
      <c r="E473" s="160"/>
      <c r="F473" s="277"/>
      <c r="G473" s="222"/>
      <c r="H473" s="148"/>
      <c r="I473" s="148"/>
      <c r="J473" s="148"/>
      <c r="K473" s="148"/>
      <c r="L473" s="141"/>
      <c r="M473" s="141"/>
      <c r="N473" s="161"/>
    </row>
    <row r="474" spans="2:14" x14ac:dyDescent="0.2">
      <c r="B474" s="264"/>
      <c r="C474" s="281"/>
      <c r="D474" s="141"/>
      <c r="E474" s="160"/>
      <c r="F474" s="277"/>
      <c r="G474" s="222"/>
      <c r="H474" s="148"/>
      <c r="I474" s="148"/>
      <c r="J474" s="148"/>
      <c r="K474" s="148"/>
      <c r="L474" s="141"/>
      <c r="M474" s="141"/>
      <c r="N474" s="161"/>
    </row>
    <row r="475" spans="2:14" x14ac:dyDescent="0.2">
      <c r="B475" s="264"/>
      <c r="C475" s="281"/>
      <c r="D475" s="141"/>
      <c r="E475" s="160"/>
      <c r="F475" s="277"/>
      <c r="G475" s="222"/>
      <c r="H475" s="148"/>
      <c r="I475" s="148"/>
      <c r="J475" s="148"/>
      <c r="K475" s="148"/>
      <c r="L475" s="141"/>
      <c r="M475" s="141"/>
      <c r="N475" s="161"/>
    </row>
    <row r="476" spans="2:14" x14ac:dyDescent="0.2">
      <c r="B476" s="264"/>
      <c r="C476" s="281"/>
      <c r="D476" s="141"/>
      <c r="E476" s="160"/>
      <c r="F476" s="277"/>
      <c r="G476" s="222"/>
      <c r="H476" s="148"/>
      <c r="I476" s="148"/>
      <c r="J476" s="148"/>
      <c r="K476" s="148"/>
      <c r="L476" s="141"/>
      <c r="M476" s="141"/>
      <c r="N476" s="161"/>
    </row>
    <row r="477" spans="2:14" x14ac:dyDescent="0.2">
      <c r="B477" s="264"/>
      <c r="C477" s="281"/>
      <c r="D477" s="141"/>
      <c r="E477" s="160"/>
      <c r="F477" s="277"/>
      <c r="G477" s="222"/>
      <c r="H477" s="148"/>
      <c r="I477" s="148"/>
      <c r="J477" s="148"/>
      <c r="K477" s="148"/>
      <c r="L477" s="141"/>
      <c r="M477" s="141"/>
      <c r="N477" s="161"/>
    </row>
    <row r="478" spans="2:14" x14ac:dyDescent="0.2">
      <c r="B478" s="264"/>
      <c r="C478" s="281"/>
      <c r="D478" s="141"/>
      <c r="E478" s="160"/>
      <c r="F478" s="277"/>
      <c r="G478" s="222"/>
      <c r="H478" s="148"/>
      <c r="I478" s="148"/>
      <c r="J478" s="148"/>
      <c r="K478" s="148"/>
      <c r="L478" s="141"/>
      <c r="M478" s="141"/>
      <c r="N478" s="161"/>
    </row>
    <row r="479" spans="2:14" x14ac:dyDescent="0.2">
      <c r="B479" s="264"/>
      <c r="C479" s="281"/>
      <c r="D479" s="141"/>
      <c r="E479" s="160"/>
      <c r="F479" s="277"/>
      <c r="G479" s="222"/>
      <c r="H479" s="148"/>
      <c r="I479" s="148"/>
      <c r="J479" s="148"/>
      <c r="K479" s="148"/>
      <c r="L479" s="141"/>
      <c r="M479" s="141"/>
      <c r="N479" s="161"/>
    </row>
    <row r="480" spans="2:14" x14ac:dyDescent="0.2">
      <c r="B480" s="264"/>
      <c r="C480" s="281"/>
      <c r="D480" s="141"/>
      <c r="E480" s="160"/>
      <c r="F480" s="277"/>
      <c r="G480" s="222"/>
      <c r="H480" s="148"/>
      <c r="I480" s="148"/>
      <c r="J480" s="148"/>
      <c r="K480" s="148"/>
      <c r="L480" s="141"/>
      <c r="M480" s="141"/>
      <c r="N480" s="161"/>
    </row>
    <row r="481" spans="2:14" x14ac:dyDescent="0.2">
      <c r="B481" s="264"/>
      <c r="C481" s="281"/>
      <c r="D481" s="141"/>
      <c r="E481" s="160"/>
      <c r="F481" s="277"/>
      <c r="G481" s="222"/>
      <c r="H481" s="148"/>
      <c r="I481" s="148"/>
      <c r="J481" s="148"/>
      <c r="K481" s="148"/>
      <c r="L481" s="141"/>
      <c r="M481" s="141"/>
      <c r="N481" s="161"/>
    </row>
    <row r="482" spans="2:14" x14ac:dyDescent="0.2">
      <c r="B482" s="264"/>
      <c r="C482" s="281"/>
      <c r="D482" s="141"/>
      <c r="E482" s="160"/>
      <c r="F482" s="277"/>
      <c r="G482" s="222"/>
      <c r="H482" s="148"/>
      <c r="I482" s="148"/>
      <c r="J482" s="148"/>
      <c r="K482" s="148"/>
      <c r="L482" s="141"/>
      <c r="M482" s="141"/>
      <c r="N482" s="161"/>
    </row>
    <row r="483" spans="2:14" x14ac:dyDescent="0.2">
      <c r="B483" s="264"/>
      <c r="C483" s="281"/>
      <c r="D483" s="141"/>
      <c r="E483" s="160"/>
      <c r="F483" s="277"/>
      <c r="G483" s="222"/>
      <c r="H483" s="148"/>
      <c r="I483" s="148"/>
      <c r="J483" s="148"/>
      <c r="K483" s="148"/>
      <c r="L483" s="141"/>
      <c r="M483" s="141"/>
      <c r="N483" s="161"/>
    </row>
    <row r="484" spans="2:14" x14ac:dyDescent="0.2">
      <c r="B484" s="264"/>
      <c r="C484" s="281"/>
      <c r="D484" s="141"/>
      <c r="E484" s="160"/>
      <c r="F484" s="277"/>
      <c r="G484" s="222"/>
      <c r="H484" s="148"/>
      <c r="I484" s="148"/>
      <c r="J484" s="148"/>
      <c r="K484" s="148"/>
      <c r="L484" s="141"/>
      <c r="M484" s="141"/>
      <c r="N484" s="161"/>
    </row>
    <row r="485" spans="2:14" x14ac:dyDescent="0.2">
      <c r="B485" s="264"/>
      <c r="C485" s="281"/>
      <c r="D485" s="141"/>
      <c r="E485" s="160"/>
      <c r="F485" s="277"/>
      <c r="G485" s="222"/>
      <c r="H485" s="148"/>
      <c r="I485" s="148"/>
      <c r="J485" s="148"/>
      <c r="K485" s="148"/>
      <c r="L485" s="141"/>
      <c r="M485" s="141"/>
      <c r="N485" s="161"/>
    </row>
    <row r="486" spans="2:14" x14ac:dyDescent="0.2">
      <c r="B486" s="264"/>
      <c r="C486" s="281"/>
      <c r="D486" s="141"/>
      <c r="E486" s="160"/>
      <c r="F486" s="277"/>
      <c r="G486" s="222"/>
      <c r="H486" s="148"/>
      <c r="I486" s="148"/>
      <c r="J486" s="148"/>
      <c r="K486" s="148"/>
      <c r="L486" s="141"/>
      <c r="M486" s="141"/>
      <c r="N486" s="161"/>
    </row>
    <row r="487" spans="2:14" x14ac:dyDescent="0.2">
      <c r="B487" s="264"/>
      <c r="C487" s="281"/>
      <c r="D487" s="141"/>
      <c r="E487" s="160"/>
      <c r="F487" s="277"/>
      <c r="G487" s="222"/>
      <c r="H487" s="148"/>
      <c r="I487" s="148"/>
      <c r="J487" s="148"/>
      <c r="K487" s="148"/>
      <c r="L487" s="141"/>
      <c r="M487" s="141"/>
      <c r="N487" s="161"/>
    </row>
    <row r="488" spans="2:14" x14ac:dyDescent="0.2">
      <c r="B488" s="264"/>
      <c r="C488" s="281"/>
      <c r="D488" s="141"/>
      <c r="E488" s="160"/>
      <c r="F488" s="277"/>
      <c r="G488" s="222"/>
      <c r="H488" s="148"/>
      <c r="I488" s="148"/>
      <c r="J488" s="148"/>
      <c r="K488" s="148"/>
      <c r="L488" s="141"/>
      <c r="M488" s="141"/>
      <c r="N488" s="161"/>
    </row>
    <row r="489" spans="2:14" x14ac:dyDescent="0.2">
      <c r="B489" s="264"/>
      <c r="C489" s="281"/>
      <c r="D489" s="141"/>
      <c r="E489" s="160"/>
      <c r="F489" s="277"/>
      <c r="G489" s="222"/>
      <c r="H489" s="148"/>
      <c r="I489" s="148"/>
      <c r="J489" s="148"/>
      <c r="K489" s="148"/>
      <c r="L489" s="141"/>
      <c r="M489" s="141"/>
      <c r="N489" s="161"/>
    </row>
    <row r="490" spans="2:14" x14ac:dyDescent="0.2">
      <c r="B490" s="264"/>
      <c r="C490" s="281"/>
      <c r="D490" s="141"/>
      <c r="E490" s="160"/>
      <c r="F490" s="277"/>
      <c r="G490" s="222"/>
      <c r="H490" s="148"/>
      <c r="I490" s="148"/>
      <c r="J490" s="148"/>
      <c r="K490" s="148"/>
      <c r="L490" s="141"/>
      <c r="M490" s="141"/>
      <c r="N490" s="161"/>
    </row>
    <row r="491" spans="2:14" x14ac:dyDescent="0.2">
      <c r="B491" s="264"/>
      <c r="C491" s="281"/>
      <c r="D491" s="141"/>
      <c r="E491" s="160"/>
      <c r="F491" s="277"/>
      <c r="G491" s="222"/>
      <c r="H491" s="148"/>
      <c r="I491" s="148"/>
      <c r="J491" s="148"/>
      <c r="K491" s="148"/>
      <c r="L491" s="141"/>
      <c r="M491" s="141"/>
      <c r="N491" s="161"/>
    </row>
    <row r="492" spans="2:14" x14ac:dyDescent="0.2">
      <c r="B492" s="264"/>
      <c r="C492" s="281"/>
      <c r="D492" s="141"/>
      <c r="E492" s="160"/>
      <c r="F492" s="277"/>
      <c r="G492" s="222"/>
      <c r="H492" s="148"/>
      <c r="I492" s="148"/>
      <c r="J492" s="148"/>
      <c r="K492" s="148"/>
      <c r="L492" s="141"/>
      <c r="M492" s="141"/>
      <c r="N492" s="161"/>
    </row>
    <row r="493" spans="2:14" x14ac:dyDescent="0.2">
      <c r="B493" s="264"/>
      <c r="C493" s="281"/>
      <c r="D493" s="141"/>
      <c r="E493" s="160"/>
      <c r="F493" s="277"/>
      <c r="G493" s="222"/>
      <c r="H493" s="148"/>
      <c r="I493" s="148"/>
      <c r="J493" s="148"/>
      <c r="K493" s="148"/>
      <c r="L493" s="141"/>
      <c r="M493" s="141"/>
      <c r="N493" s="161"/>
    </row>
    <row r="494" spans="2:14" x14ac:dyDescent="0.2">
      <c r="B494" s="264"/>
      <c r="C494" s="281"/>
      <c r="D494" s="141"/>
      <c r="E494" s="160"/>
      <c r="F494" s="277"/>
      <c r="G494" s="222"/>
      <c r="H494" s="148"/>
      <c r="I494" s="148"/>
      <c r="J494" s="148"/>
      <c r="K494" s="148"/>
      <c r="L494" s="141"/>
      <c r="M494" s="141"/>
      <c r="N494" s="161"/>
    </row>
    <row r="495" spans="2:14" x14ac:dyDescent="0.2">
      <c r="B495" s="264"/>
      <c r="C495" s="281"/>
      <c r="D495" s="141"/>
      <c r="E495" s="160"/>
      <c r="F495" s="277"/>
      <c r="G495" s="222"/>
      <c r="H495" s="148"/>
      <c r="I495" s="148"/>
      <c r="J495" s="148"/>
      <c r="K495" s="148"/>
      <c r="L495" s="141"/>
      <c r="M495" s="141"/>
      <c r="N495" s="161"/>
    </row>
    <row r="496" spans="2:14" x14ac:dyDescent="0.2">
      <c r="B496" s="264"/>
      <c r="C496" s="281"/>
      <c r="D496" s="141"/>
      <c r="E496" s="160"/>
      <c r="F496" s="277"/>
      <c r="G496" s="222"/>
      <c r="H496" s="148"/>
      <c r="I496" s="148"/>
      <c r="J496" s="148"/>
      <c r="K496" s="148"/>
      <c r="L496" s="141"/>
      <c r="M496" s="141"/>
      <c r="N496" s="161"/>
    </row>
    <row r="497" spans="2:14" x14ac:dyDescent="0.2">
      <c r="B497" s="264"/>
      <c r="C497" s="281"/>
      <c r="D497" s="141"/>
      <c r="E497" s="160"/>
      <c r="F497" s="277"/>
      <c r="G497" s="222"/>
      <c r="H497" s="148"/>
      <c r="I497" s="148"/>
      <c r="J497" s="148"/>
      <c r="K497" s="148"/>
      <c r="L497" s="141"/>
      <c r="M497" s="141"/>
      <c r="N497" s="161"/>
    </row>
    <row r="498" spans="2:14" x14ac:dyDescent="0.2">
      <c r="B498" s="264"/>
      <c r="C498" s="281"/>
      <c r="D498" s="141"/>
      <c r="E498" s="160"/>
      <c r="F498" s="277"/>
      <c r="G498" s="222"/>
      <c r="H498" s="148"/>
      <c r="I498" s="148"/>
      <c r="J498" s="148"/>
      <c r="K498" s="148"/>
      <c r="L498" s="141"/>
      <c r="M498" s="141"/>
      <c r="N498" s="161"/>
    </row>
    <row r="499" spans="2:14" x14ac:dyDescent="0.2">
      <c r="B499" s="264"/>
      <c r="C499" s="281"/>
      <c r="D499" s="141"/>
      <c r="E499" s="160"/>
      <c r="F499" s="277"/>
      <c r="G499" s="222"/>
      <c r="H499" s="148"/>
      <c r="I499" s="148"/>
      <c r="J499" s="148"/>
      <c r="K499" s="148"/>
      <c r="L499" s="141"/>
      <c r="M499" s="141"/>
      <c r="N499" s="161"/>
    </row>
    <row r="500" spans="2:14" x14ac:dyDescent="0.2">
      <c r="B500" s="264"/>
      <c r="C500" s="281"/>
      <c r="D500" s="141"/>
      <c r="E500" s="160"/>
      <c r="F500" s="277"/>
      <c r="G500" s="222"/>
      <c r="H500" s="148"/>
      <c r="I500" s="148"/>
      <c r="J500" s="148"/>
      <c r="K500" s="148"/>
      <c r="L500" s="141"/>
      <c r="M500" s="141"/>
      <c r="N500" s="161"/>
    </row>
    <row r="501" spans="2:14" x14ac:dyDescent="0.2">
      <c r="B501" s="264"/>
      <c r="C501" s="281"/>
      <c r="D501" s="141"/>
      <c r="E501" s="160"/>
      <c r="F501" s="277"/>
      <c r="G501" s="222"/>
      <c r="H501" s="148"/>
      <c r="I501" s="148"/>
      <c r="J501" s="148"/>
      <c r="K501" s="148"/>
      <c r="L501" s="141"/>
      <c r="M501" s="141"/>
      <c r="N501" s="161"/>
    </row>
    <row r="502" spans="2:14" x14ac:dyDescent="0.2">
      <c r="B502" s="264"/>
      <c r="C502" s="281"/>
      <c r="D502" s="141"/>
      <c r="E502" s="160"/>
      <c r="F502" s="277"/>
      <c r="G502" s="222"/>
      <c r="H502" s="148"/>
      <c r="I502" s="148"/>
      <c r="J502" s="148"/>
      <c r="K502" s="148"/>
      <c r="L502" s="141"/>
      <c r="M502" s="141"/>
      <c r="N502" s="161"/>
    </row>
    <row r="503" spans="2:14" x14ac:dyDescent="0.2">
      <c r="B503" s="264"/>
      <c r="C503" s="281"/>
      <c r="D503" s="141"/>
      <c r="E503" s="160"/>
      <c r="F503" s="277"/>
      <c r="G503" s="222"/>
      <c r="H503" s="148"/>
      <c r="I503" s="148"/>
      <c r="J503" s="148"/>
      <c r="K503" s="148"/>
      <c r="L503" s="141"/>
      <c r="M503" s="141"/>
      <c r="N503" s="161"/>
    </row>
    <row r="504" spans="2:14" x14ac:dyDescent="0.2">
      <c r="B504" s="264"/>
      <c r="C504" s="281"/>
      <c r="D504" s="141"/>
      <c r="E504" s="160"/>
      <c r="F504" s="277"/>
      <c r="G504" s="222"/>
      <c r="H504" s="148"/>
      <c r="I504" s="148"/>
      <c r="J504" s="148"/>
      <c r="K504" s="148"/>
      <c r="L504" s="141"/>
      <c r="M504" s="141"/>
      <c r="N504" s="161"/>
    </row>
    <row r="505" spans="2:14" x14ac:dyDescent="0.2">
      <c r="B505" s="264"/>
      <c r="C505" s="281"/>
      <c r="D505" s="141"/>
      <c r="E505" s="160"/>
      <c r="F505" s="277"/>
      <c r="G505" s="222"/>
      <c r="H505" s="148"/>
      <c r="I505" s="148"/>
      <c r="J505" s="148"/>
      <c r="K505" s="148"/>
      <c r="L505" s="141"/>
      <c r="M505" s="141"/>
      <c r="N505" s="161"/>
    </row>
    <row r="506" spans="2:14" x14ac:dyDescent="0.2">
      <c r="B506" s="264"/>
      <c r="C506" s="281"/>
      <c r="D506" s="141"/>
      <c r="E506" s="160"/>
      <c r="F506" s="277"/>
      <c r="G506" s="222"/>
      <c r="H506" s="148"/>
      <c r="I506" s="148"/>
      <c r="J506" s="148"/>
      <c r="K506" s="148"/>
      <c r="L506" s="141"/>
      <c r="M506" s="141"/>
      <c r="N506" s="161"/>
    </row>
    <row r="507" spans="2:14" x14ac:dyDescent="0.2">
      <c r="B507" s="264"/>
      <c r="C507" s="281"/>
      <c r="D507" s="141"/>
      <c r="E507" s="160"/>
      <c r="F507" s="277"/>
      <c r="G507" s="222"/>
      <c r="H507" s="148"/>
      <c r="I507" s="148"/>
      <c r="J507" s="148"/>
      <c r="K507" s="148"/>
      <c r="L507" s="141"/>
      <c r="M507" s="141"/>
      <c r="N507" s="161"/>
    </row>
    <row r="508" spans="2:14" x14ac:dyDescent="0.2">
      <c r="B508" s="264"/>
      <c r="C508" s="281"/>
      <c r="D508" s="141"/>
      <c r="E508" s="160"/>
      <c r="F508" s="277"/>
      <c r="G508" s="222"/>
      <c r="H508" s="148"/>
      <c r="I508" s="148"/>
      <c r="J508" s="148"/>
      <c r="K508" s="148"/>
      <c r="L508" s="141"/>
      <c r="M508" s="141"/>
      <c r="N508" s="161"/>
    </row>
    <row r="509" spans="2:14" x14ac:dyDescent="0.2">
      <c r="B509" s="264"/>
      <c r="C509" s="281"/>
      <c r="D509" s="141"/>
      <c r="E509" s="160"/>
      <c r="F509" s="277"/>
      <c r="G509" s="222"/>
      <c r="H509" s="148"/>
      <c r="I509" s="148"/>
      <c r="J509" s="148"/>
      <c r="K509" s="148"/>
      <c r="L509" s="141"/>
      <c r="M509" s="141"/>
      <c r="N509" s="161"/>
    </row>
    <row r="510" spans="2:14" x14ac:dyDescent="0.2">
      <c r="B510" s="264"/>
      <c r="C510" s="281"/>
      <c r="D510" s="141"/>
      <c r="E510" s="160"/>
      <c r="F510" s="277"/>
      <c r="G510" s="222"/>
      <c r="H510" s="148"/>
      <c r="I510" s="148"/>
      <c r="J510" s="148"/>
      <c r="K510" s="148"/>
      <c r="L510" s="141"/>
      <c r="M510" s="141"/>
      <c r="N510" s="161"/>
    </row>
    <row r="511" spans="2:14" x14ac:dyDescent="0.2">
      <c r="B511" s="264"/>
      <c r="C511" s="281"/>
      <c r="D511" s="141"/>
      <c r="E511" s="160"/>
      <c r="F511" s="277"/>
      <c r="G511" s="222"/>
      <c r="H511" s="148"/>
      <c r="I511" s="148"/>
      <c r="J511" s="148"/>
      <c r="K511" s="148"/>
      <c r="L511" s="141"/>
      <c r="M511" s="141"/>
      <c r="N511" s="161"/>
    </row>
    <row r="512" spans="2:14" x14ac:dyDescent="0.2">
      <c r="B512" s="264"/>
      <c r="C512" s="281"/>
      <c r="D512" s="141"/>
      <c r="E512" s="160"/>
      <c r="F512" s="277"/>
      <c r="G512" s="222"/>
      <c r="H512" s="148"/>
      <c r="I512" s="148"/>
      <c r="J512" s="148"/>
      <c r="K512" s="148"/>
      <c r="L512" s="141"/>
      <c r="M512" s="141"/>
      <c r="N512" s="161"/>
    </row>
    <row r="513" spans="2:14" x14ac:dyDescent="0.2">
      <c r="B513" s="264"/>
      <c r="C513" s="281"/>
      <c r="D513" s="141"/>
      <c r="E513" s="160"/>
      <c r="F513" s="277"/>
      <c r="G513" s="222"/>
      <c r="H513" s="148"/>
      <c r="I513" s="148"/>
      <c r="J513" s="148"/>
      <c r="K513" s="148"/>
      <c r="L513" s="141"/>
      <c r="M513" s="141"/>
      <c r="N513" s="161"/>
    </row>
    <row r="514" spans="2:14" x14ac:dyDescent="0.2">
      <c r="B514" s="264"/>
      <c r="C514" s="281"/>
      <c r="D514" s="141"/>
      <c r="E514" s="160"/>
      <c r="F514" s="277"/>
      <c r="G514" s="222"/>
      <c r="H514" s="148"/>
      <c r="I514" s="148"/>
      <c r="J514" s="148"/>
      <c r="K514" s="148"/>
      <c r="L514" s="141"/>
      <c r="M514" s="141"/>
      <c r="N514" s="161"/>
    </row>
    <row r="515" spans="2:14" x14ac:dyDescent="0.2">
      <c r="B515" s="264"/>
      <c r="C515" s="281"/>
      <c r="D515" s="141"/>
      <c r="E515" s="160"/>
      <c r="F515" s="277"/>
      <c r="G515" s="222"/>
      <c r="H515" s="148"/>
      <c r="I515" s="148"/>
      <c r="J515" s="148"/>
      <c r="K515" s="148"/>
      <c r="L515" s="141"/>
      <c r="M515" s="141"/>
      <c r="N515" s="161"/>
    </row>
    <row r="516" spans="2:14" x14ac:dyDescent="0.2">
      <c r="B516" s="264"/>
      <c r="C516" s="281"/>
      <c r="D516" s="141"/>
      <c r="E516" s="160"/>
      <c r="F516" s="277"/>
      <c r="G516" s="222"/>
      <c r="H516" s="148"/>
      <c r="I516" s="148"/>
      <c r="J516" s="148"/>
      <c r="K516" s="148"/>
      <c r="L516" s="141"/>
      <c r="M516" s="141"/>
      <c r="N516" s="161"/>
    </row>
    <row r="517" spans="2:14" x14ac:dyDescent="0.2">
      <c r="B517" s="264"/>
      <c r="C517" s="281"/>
      <c r="D517" s="141"/>
      <c r="E517" s="160"/>
      <c r="F517" s="277"/>
      <c r="G517" s="222"/>
      <c r="H517" s="148"/>
      <c r="I517" s="148"/>
      <c r="J517" s="148"/>
      <c r="K517" s="148"/>
      <c r="L517" s="141"/>
      <c r="M517" s="141"/>
      <c r="N517" s="161"/>
    </row>
    <row r="518" spans="2:14" x14ac:dyDescent="0.2">
      <c r="B518" s="264"/>
      <c r="C518" s="281"/>
      <c r="D518" s="141"/>
      <c r="E518" s="160"/>
      <c r="F518" s="277"/>
      <c r="G518" s="222"/>
      <c r="H518" s="148"/>
      <c r="I518" s="148"/>
      <c r="J518" s="148"/>
      <c r="K518" s="148"/>
      <c r="L518" s="141"/>
      <c r="M518" s="141"/>
      <c r="N518" s="161"/>
    </row>
    <row r="519" spans="2:14" x14ac:dyDescent="0.2">
      <c r="B519" s="264"/>
      <c r="C519" s="281"/>
      <c r="D519" s="141"/>
      <c r="E519" s="160"/>
      <c r="F519" s="277"/>
      <c r="G519" s="222"/>
      <c r="H519" s="148"/>
      <c r="I519" s="148"/>
      <c r="J519" s="148"/>
      <c r="K519" s="148"/>
      <c r="L519" s="141"/>
      <c r="M519" s="141"/>
      <c r="N519" s="161"/>
    </row>
    <row r="520" spans="2:14" x14ac:dyDescent="0.2">
      <c r="B520" s="264"/>
      <c r="C520" s="281"/>
      <c r="D520" s="141"/>
      <c r="E520" s="160"/>
      <c r="F520" s="277"/>
      <c r="G520" s="222"/>
      <c r="H520" s="148"/>
      <c r="I520" s="148"/>
      <c r="J520" s="148"/>
      <c r="K520" s="148"/>
      <c r="L520" s="141"/>
      <c r="M520" s="141"/>
      <c r="N520" s="161"/>
    </row>
    <row r="521" spans="2:14" x14ac:dyDescent="0.2">
      <c r="B521" s="264"/>
      <c r="C521" s="281"/>
      <c r="D521" s="141"/>
      <c r="E521" s="160"/>
      <c r="F521" s="277"/>
      <c r="G521" s="222"/>
      <c r="H521" s="148"/>
      <c r="I521" s="148"/>
      <c r="J521" s="148"/>
      <c r="K521" s="148"/>
      <c r="L521" s="141"/>
      <c r="M521" s="141"/>
      <c r="N521" s="161"/>
    </row>
    <row r="522" spans="2:14" x14ac:dyDescent="0.2">
      <c r="B522" s="264"/>
      <c r="C522" s="281"/>
      <c r="D522" s="141"/>
      <c r="E522" s="160"/>
      <c r="F522" s="277"/>
      <c r="G522" s="222"/>
      <c r="H522" s="148"/>
      <c r="I522" s="148"/>
      <c r="J522" s="148"/>
      <c r="K522" s="148"/>
      <c r="L522" s="141"/>
      <c r="M522" s="141"/>
      <c r="N522" s="161"/>
    </row>
    <row r="523" spans="2:14" x14ac:dyDescent="0.2">
      <c r="B523" s="264"/>
      <c r="C523" s="281"/>
      <c r="D523" s="141"/>
      <c r="E523" s="160"/>
      <c r="F523" s="277"/>
      <c r="G523" s="222"/>
      <c r="H523" s="148"/>
      <c r="I523" s="148"/>
      <c r="J523" s="148"/>
      <c r="K523" s="148"/>
      <c r="L523" s="141"/>
      <c r="M523" s="141"/>
      <c r="N523" s="161"/>
    </row>
    <row r="524" spans="2:14" x14ac:dyDescent="0.2">
      <c r="B524" s="264"/>
      <c r="C524" s="281"/>
      <c r="D524" s="141"/>
      <c r="E524" s="160"/>
      <c r="F524" s="277"/>
      <c r="G524" s="222"/>
      <c r="H524" s="148"/>
      <c r="I524" s="148"/>
      <c r="J524" s="148"/>
      <c r="K524" s="148"/>
      <c r="L524" s="141"/>
      <c r="M524" s="141"/>
      <c r="N524" s="161"/>
    </row>
    <row r="525" spans="2:14" x14ac:dyDescent="0.2">
      <c r="B525" s="264"/>
      <c r="C525" s="281"/>
      <c r="D525" s="141"/>
      <c r="E525" s="160"/>
      <c r="F525" s="277"/>
      <c r="G525" s="222"/>
      <c r="H525" s="148"/>
      <c r="I525" s="148"/>
      <c r="J525" s="148"/>
      <c r="K525" s="148"/>
      <c r="L525" s="141"/>
      <c r="M525" s="141"/>
      <c r="N525" s="161"/>
    </row>
    <row r="526" spans="2:14" x14ac:dyDescent="0.2">
      <c r="B526" s="264"/>
      <c r="C526" s="281"/>
      <c r="D526" s="141"/>
      <c r="E526" s="160"/>
      <c r="F526" s="277"/>
      <c r="G526" s="222"/>
      <c r="H526" s="148"/>
      <c r="I526" s="148"/>
      <c r="J526" s="148"/>
      <c r="K526" s="148"/>
      <c r="L526" s="141"/>
      <c r="M526" s="141"/>
      <c r="N526" s="161"/>
    </row>
    <row r="527" spans="2:14" x14ac:dyDescent="0.2">
      <c r="B527" s="264"/>
      <c r="C527" s="281"/>
      <c r="D527" s="141"/>
      <c r="E527" s="160"/>
      <c r="F527" s="277"/>
      <c r="G527" s="222"/>
      <c r="H527" s="148"/>
      <c r="I527" s="148"/>
      <c r="J527" s="148"/>
      <c r="K527" s="148"/>
      <c r="L527" s="141"/>
      <c r="M527" s="141"/>
      <c r="N527" s="161"/>
    </row>
    <row r="528" spans="2:14" x14ac:dyDescent="0.2">
      <c r="B528" s="264"/>
      <c r="C528" s="281"/>
      <c r="D528" s="141"/>
      <c r="E528" s="160"/>
      <c r="F528" s="277"/>
      <c r="G528" s="222"/>
      <c r="H528" s="148"/>
      <c r="I528" s="148"/>
      <c r="J528" s="148"/>
      <c r="K528" s="148"/>
      <c r="L528" s="141"/>
      <c r="M528" s="141"/>
      <c r="N528" s="161"/>
    </row>
    <row r="529" spans="2:14" x14ac:dyDescent="0.2">
      <c r="B529" s="264"/>
      <c r="C529" s="281"/>
      <c r="D529" s="141"/>
      <c r="E529" s="160"/>
      <c r="F529" s="277"/>
      <c r="G529" s="222"/>
      <c r="H529" s="148"/>
      <c r="I529" s="148"/>
      <c r="J529" s="148"/>
      <c r="K529" s="148"/>
      <c r="L529" s="141"/>
      <c r="M529" s="141"/>
      <c r="N529" s="161"/>
    </row>
    <row r="530" spans="2:14" x14ac:dyDescent="0.2">
      <c r="B530" s="264"/>
      <c r="C530" s="281"/>
      <c r="D530" s="141"/>
      <c r="E530" s="160"/>
      <c r="F530" s="277"/>
      <c r="G530" s="222"/>
      <c r="H530" s="148"/>
      <c r="I530" s="148"/>
      <c r="J530" s="148"/>
      <c r="K530" s="148"/>
      <c r="L530" s="141"/>
      <c r="M530" s="141"/>
      <c r="N530" s="161"/>
    </row>
    <row r="531" spans="2:14" x14ac:dyDescent="0.2">
      <c r="B531" s="264"/>
      <c r="C531" s="281"/>
      <c r="D531" s="141"/>
      <c r="E531" s="160"/>
      <c r="F531" s="277"/>
      <c r="G531" s="222"/>
      <c r="H531" s="148"/>
      <c r="I531" s="148"/>
      <c r="J531" s="148"/>
      <c r="K531" s="148"/>
      <c r="L531" s="141"/>
      <c r="M531" s="141"/>
      <c r="N531" s="161"/>
    </row>
    <row r="532" spans="2:14" x14ac:dyDescent="0.2">
      <c r="B532" s="264"/>
      <c r="C532" s="281"/>
      <c r="D532" s="141"/>
      <c r="E532" s="160"/>
      <c r="F532" s="277"/>
      <c r="G532" s="222"/>
      <c r="H532" s="148"/>
      <c r="I532" s="148"/>
      <c r="J532" s="148"/>
      <c r="K532" s="148"/>
      <c r="L532" s="141"/>
      <c r="M532" s="141"/>
      <c r="N532" s="161"/>
    </row>
    <row r="533" spans="2:14" x14ac:dyDescent="0.2">
      <c r="B533" s="264"/>
      <c r="C533" s="281"/>
      <c r="D533" s="141"/>
      <c r="E533" s="160"/>
      <c r="F533" s="277"/>
      <c r="G533" s="222"/>
      <c r="H533" s="148"/>
      <c r="I533" s="148"/>
      <c r="J533" s="148"/>
      <c r="K533" s="148"/>
      <c r="L533" s="141"/>
      <c r="M533" s="141"/>
      <c r="N533" s="161"/>
    </row>
    <row r="534" spans="2:14" x14ac:dyDescent="0.2">
      <c r="B534" s="264"/>
      <c r="C534" s="281"/>
      <c r="D534" s="141"/>
      <c r="E534" s="160"/>
      <c r="F534" s="277"/>
      <c r="G534" s="222"/>
      <c r="H534" s="148"/>
      <c r="I534" s="148"/>
      <c r="J534" s="148"/>
      <c r="K534" s="148"/>
      <c r="L534" s="141"/>
      <c r="M534" s="141"/>
      <c r="N534" s="161"/>
    </row>
    <row r="535" spans="2:14" x14ac:dyDescent="0.2">
      <c r="B535" s="264"/>
      <c r="C535" s="281"/>
      <c r="D535" s="141"/>
      <c r="E535" s="160"/>
      <c r="F535" s="277"/>
      <c r="G535" s="222"/>
      <c r="H535" s="148"/>
      <c r="I535" s="148"/>
      <c r="J535" s="148"/>
      <c r="K535" s="148"/>
      <c r="L535" s="141"/>
      <c r="M535" s="141"/>
      <c r="N535" s="161"/>
    </row>
    <row r="536" spans="2:14" x14ac:dyDescent="0.2">
      <c r="B536" s="264"/>
      <c r="C536" s="281"/>
      <c r="D536" s="141"/>
      <c r="E536" s="160"/>
      <c r="F536" s="277"/>
      <c r="G536" s="222"/>
      <c r="H536" s="148"/>
      <c r="I536" s="148"/>
      <c r="J536" s="148"/>
      <c r="K536" s="148"/>
      <c r="L536" s="141"/>
      <c r="M536" s="141"/>
      <c r="N536" s="161"/>
    </row>
    <row r="537" spans="2:14" x14ac:dyDescent="0.2">
      <c r="B537" s="264"/>
      <c r="C537" s="281"/>
      <c r="D537" s="141"/>
      <c r="E537" s="160"/>
      <c r="F537" s="277"/>
      <c r="G537" s="222"/>
      <c r="H537" s="148"/>
      <c r="I537" s="148"/>
      <c r="J537" s="148"/>
      <c r="K537" s="148"/>
      <c r="L537" s="141"/>
      <c r="M537" s="141"/>
      <c r="N537" s="161"/>
    </row>
    <row r="538" spans="2:14" x14ac:dyDescent="0.2">
      <c r="B538" s="264"/>
      <c r="C538" s="281"/>
      <c r="D538" s="141"/>
      <c r="E538" s="160"/>
      <c r="F538" s="277"/>
      <c r="G538" s="222"/>
      <c r="H538" s="148"/>
      <c r="I538" s="148"/>
      <c r="J538" s="148"/>
      <c r="K538" s="148"/>
      <c r="L538" s="141"/>
      <c r="M538" s="141"/>
      <c r="N538" s="161"/>
    </row>
    <row r="539" spans="2:14" x14ac:dyDescent="0.2">
      <c r="B539" s="264"/>
      <c r="C539" s="281"/>
      <c r="D539" s="141"/>
      <c r="E539" s="160"/>
      <c r="F539" s="277"/>
      <c r="G539" s="222"/>
      <c r="H539" s="148"/>
      <c r="I539" s="148"/>
      <c r="J539" s="148"/>
      <c r="K539" s="148"/>
      <c r="L539" s="141"/>
      <c r="M539" s="141"/>
      <c r="N539" s="161"/>
    </row>
    <row r="540" spans="2:14" x14ac:dyDescent="0.2">
      <c r="B540" s="264"/>
      <c r="C540" s="281"/>
      <c r="D540" s="141"/>
      <c r="E540" s="160"/>
      <c r="F540" s="277"/>
      <c r="G540" s="222"/>
      <c r="H540" s="148"/>
      <c r="I540" s="148"/>
      <c r="J540" s="148"/>
      <c r="K540" s="148"/>
      <c r="L540" s="141"/>
      <c r="M540" s="141"/>
      <c r="N540" s="161"/>
    </row>
    <row r="541" spans="2:14" x14ac:dyDescent="0.2">
      <c r="B541" s="264"/>
      <c r="C541" s="281"/>
      <c r="D541" s="141"/>
      <c r="E541" s="160"/>
      <c r="F541" s="277"/>
      <c r="G541" s="222"/>
      <c r="H541" s="148"/>
      <c r="I541" s="148"/>
      <c r="J541" s="148"/>
      <c r="K541" s="148"/>
      <c r="L541" s="141"/>
      <c r="M541" s="141"/>
      <c r="N541" s="161"/>
    </row>
    <row r="542" spans="2:14" x14ac:dyDescent="0.2">
      <c r="B542" s="264"/>
      <c r="C542" s="281"/>
      <c r="D542" s="141"/>
      <c r="E542" s="160"/>
      <c r="F542" s="277"/>
      <c r="G542" s="222"/>
      <c r="H542" s="148"/>
      <c r="I542" s="148"/>
      <c r="J542" s="148"/>
      <c r="K542" s="148"/>
      <c r="L542" s="141"/>
      <c r="M542" s="141"/>
      <c r="N542" s="161"/>
    </row>
    <row r="543" spans="2:14" x14ac:dyDescent="0.2">
      <c r="B543" s="264"/>
      <c r="C543" s="281"/>
      <c r="D543" s="141"/>
      <c r="E543" s="160"/>
      <c r="F543" s="277"/>
      <c r="G543" s="222"/>
      <c r="H543" s="148"/>
      <c r="I543" s="148"/>
      <c r="J543" s="148"/>
      <c r="K543" s="148"/>
      <c r="L543" s="141"/>
      <c r="M543" s="141"/>
      <c r="N543" s="161"/>
    </row>
    <row r="544" spans="2:14" x14ac:dyDescent="0.2">
      <c r="B544" s="264"/>
      <c r="C544" s="281"/>
      <c r="D544" s="141"/>
      <c r="E544" s="160"/>
      <c r="F544" s="277"/>
      <c r="G544" s="222"/>
      <c r="H544" s="148"/>
      <c r="I544" s="148"/>
      <c r="J544" s="148"/>
      <c r="K544" s="148"/>
      <c r="L544" s="141"/>
      <c r="M544" s="141"/>
      <c r="N544" s="161"/>
    </row>
    <row r="545" spans="2:14" x14ac:dyDescent="0.2">
      <c r="B545" s="264"/>
      <c r="C545" s="281"/>
      <c r="D545" s="141"/>
      <c r="E545" s="160"/>
      <c r="F545" s="277"/>
      <c r="G545" s="222"/>
      <c r="H545" s="148"/>
      <c r="I545" s="148"/>
      <c r="J545" s="148"/>
      <c r="K545" s="148"/>
      <c r="L545" s="141"/>
      <c r="M545" s="141"/>
      <c r="N545" s="161"/>
    </row>
    <row r="546" spans="2:14" x14ac:dyDescent="0.2">
      <c r="B546" s="264"/>
      <c r="C546" s="281"/>
      <c r="D546" s="141"/>
      <c r="E546" s="160"/>
      <c r="F546" s="277"/>
      <c r="G546" s="222"/>
      <c r="H546" s="148"/>
      <c r="I546" s="148"/>
      <c r="J546" s="148"/>
      <c r="K546" s="148"/>
      <c r="L546" s="141"/>
      <c r="M546" s="141"/>
      <c r="N546" s="161"/>
    </row>
    <row r="547" spans="2:14" x14ac:dyDescent="0.2">
      <c r="B547" s="264"/>
      <c r="C547" s="281"/>
      <c r="D547" s="141"/>
      <c r="E547" s="160"/>
      <c r="F547" s="277"/>
      <c r="G547" s="222"/>
      <c r="H547" s="148"/>
      <c r="I547" s="148"/>
      <c r="J547" s="148"/>
      <c r="K547" s="148"/>
      <c r="L547" s="141"/>
      <c r="M547" s="141"/>
      <c r="N547" s="161"/>
    </row>
    <row r="548" spans="2:14" x14ac:dyDescent="0.2">
      <c r="B548" s="264"/>
      <c r="C548" s="281"/>
      <c r="D548" s="141"/>
      <c r="E548" s="160"/>
      <c r="F548" s="277"/>
      <c r="G548" s="222"/>
      <c r="H548" s="148"/>
      <c r="I548" s="148"/>
      <c r="J548" s="148"/>
      <c r="K548" s="148"/>
      <c r="L548" s="141"/>
      <c r="M548" s="141"/>
      <c r="N548" s="161"/>
    </row>
    <row r="549" spans="2:14" x14ac:dyDescent="0.2">
      <c r="B549" s="264"/>
      <c r="C549" s="281"/>
      <c r="D549" s="141"/>
      <c r="E549" s="160"/>
      <c r="F549" s="277"/>
      <c r="G549" s="222"/>
      <c r="H549" s="148"/>
      <c r="I549" s="148"/>
      <c r="J549" s="148"/>
      <c r="K549" s="148"/>
      <c r="L549" s="141"/>
      <c r="M549" s="141"/>
      <c r="N549" s="161"/>
    </row>
    <row r="550" spans="2:14" x14ac:dyDescent="0.2">
      <c r="B550" s="264"/>
      <c r="C550" s="281"/>
      <c r="D550" s="141"/>
      <c r="E550" s="160"/>
      <c r="F550" s="277"/>
      <c r="G550" s="222"/>
      <c r="H550" s="148"/>
      <c r="I550" s="148"/>
      <c r="J550" s="148"/>
      <c r="K550" s="148"/>
      <c r="L550" s="141"/>
      <c r="M550" s="141"/>
      <c r="N550" s="161"/>
    </row>
    <row r="551" spans="2:14" x14ac:dyDescent="0.2">
      <c r="B551" s="264"/>
      <c r="C551" s="281"/>
      <c r="D551" s="141"/>
      <c r="E551" s="160"/>
      <c r="F551" s="277"/>
      <c r="G551" s="222"/>
      <c r="H551" s="148"/>
      <c r="I551" s="148"/>
      <c r="J551" s="148"/>
      <c r="K551" s="148"/>
      <c r="L551" s="141"/>
      <c r="M551" s="141"/>
      <c r="N551" s="161"/>
    </row>
    <row r="552" spans="2:14" x14ac:dyDescent="0.2">
      <c r="B552" s="264"/>
      <c r="C552" s="281"/>
      <c r="D552" s="141"/>
      <c r="E552" s="160"/>
      <c r="F552" s="277"/>
      <c r="G552" s="222"/>
      <c r="H552" s="148"/>
      <c r="I552" s="148"/>
      <c r="J552" s="148"/>
      <c r="K552" s="148"/>
      <c r="L552" s="141"/>
      <c r="M552" s="141"/>
      <c r="N552" s="161"/>
    </row>
    <row r="553" spans="2:14" x14ac:dyDescent="0.2">
      <c r="B553" s="264"/>
      <c r="C553" s="281"/>
      <c r="D553" s="141"/>
      <c r="E553" s="160"/>
      <c r="F553" s="277"/>
      <c r="G553" s="222"/>
      <c r="H553" s="148"/>
      <c r="I553" s="148"/>
      <c r="J553" s="148"/>
      <c r="K553" s="148"/>
      <c r="L553" s="141"/>
      <c r="M553" s="141"/>
      <c r="N553" s="161"/>
    </row>
    <row r="554" spans="2:14" x14ac:dyDescent="0.2">
      <c r="B554" s="264"/>
      <c r="C554" s="281"/>
      <c r="D554" s="141"/>
      <c r="E554" s="160"/>
      <c r="F554" s="277"/>
      <c r="G554" s="222"/>
      <c r="H554" s="148"/>
      <c r="I554" s="148"/>
      <c r="J554" s="148"/>
      <c r="K554" s="148"/>
      <c r="L554" s="141"/>
      <c r="M554" s="141"/>
      <c r="N554" s="161"/>
    </row>
    <row r="555" spans="2:14" x14ac:dyDescent="0.2">
      <c r="B555" s="264"/>
      <c r="C555" s="281"/>
      <c r="D555" s="141"/>
      <c r="E555" s="160"/>
      <c r="F555" s="277"/>
      <c r="G555" s="222"/>
      <c r="H555" s="148"/>
      <c r="I555" s="148"/>
      <c r="J555" s="148"/>
      <c r="K555" s="148"/>
      <c r="L555" s="141"/>
      <c r="M555" s="141"/>
      <c r="N555" s="161"/>
    </row>
    <row r="556" spans="2:14" x14ac:dyDescent="0.2">
      <c r="B556" s="264"/>
      <c r="C556" s="281"/>
      <c r="D556" s="141"/>
      <c r="E556" s="160"/>
      <c r="F556" s="277"/>
      <c r="G556" s="222"/>
      <c r="H556" s="148"/>
      <c r="I556" s="148"/>
      <c r="J556" s="148"/>
      <c r="K556" s="148"/>
      <c r="L556" s="141"/>
      <c r="M556" s="141"/>
      <c r="N556" s="161"/>
    </row>
    <row r="557" spans="2:14" x14ac:dyDescent="0.2">
      <c r="B557" s="264"/>
      <c r="C557" s="281"/>
      <c r="D557" s="141"/>
      <c r="E557" s="160"/>
      <c r="F557" s="277"/>
      <c r="G557" s="222"/>
      <c r="H557" s="148"/>
      <c r="I557" s="148"/>
      <c r="J557" s="148"/>
      <c r="K557" s="148"/>
      <c r="L557" s="141"/>
      <c r="M557" s="141"/>
      <c r="N557" s="161"/>
    </row>
    <row r="558" spans="2:14" x14ac:dyDescent="0.2">
      <c r="B558" s="264"/>
      <c r="C558" s="281"/>
      <c r="D558" s="141"/>
      <c r="E558" s="160"/>
      <c r="F558" s="277"/>
      <c r="G558" s="222"/>
      <c r="H558" s="148"/>
      <c r="I558" s="148"/>
      <c r="J558" s="148"/>
      <c r="K558" s="148"/>
      <c r="L558" s="141"/>
      <c r="M558" s="141"/>
      <c r="N558" s="161"/>
    </row>
    <row r="559" spans="2:14" x14ac:dyDescent="0.2">
      <c r="B559" s="264"/>
      <c r="C559" s="281"/>
      <c r="D559" s="141"/>
      <c r="E559" s="160"/>
      <c r="F559" s="277"/>
      <c r="G559" s="222"/>
      <c r="H559" s="148"/>
      <c r="I559" s="148"/>
      <c r="J559" s="148"/>
      <c r="K559" s="148"/>
      <c r="L559" s="141"/>
      <c r="M559" s="141"/>
      <c r="N559" s="161"/>
    </row>
    <row r="560" spans="2:14" x14ac:dyDescent="0.2">
      <c r="B560" s="264"/>
      <c r="C560" s="281"/>
      <c r="D560" s="141"/>
      <c r="E560" s="160"/>
      <c r="F560" s="277"/>
      <c r="G560" s="222"/>
      <c r="H560" s="148"/>
      <c r="I560" s="148"/>
      <c r="J560" s="148"/>
      <c r="K560" s="148"/>
      <c r="L560" s="141"/>
      <c r="M560" s="141"/>
      <c r="N560" s="161"/>
    </row>
    <row r="561" spans="2:14" x14ac:dyDescent="0.2">
      <c r="B561" s="264"/>
      <c r="C561" s="281"/>
      <c r="D561" s="141"/>
      <c r="E561" s="160"/>
      <c r="F561" s="277"/>
      <c r="G561" s="222"/>
      <c r="H561" s="148"/>
      <c r="I561" s="148"/>
      <c r="J561" s="148"/>
      <c r="K561" s="148"/>
      <c r="L561" s="141"/>
      <c r="M561" s="141"/>
      <c r="N561" s="161"/>
    </row>
    <row r="562" spans="2:14" x14ac:dyDescent="0.2">
      <c r="B562" s="264"/>
      <c r="C562" s="281"/>
      <c r="D562" s="141"/>
      <c r="E562" s="160"/>
      <c r="F562" s="277"/>
      <c r="G562" s="222"/>
      <c r="H562" s="148"/>
      <c r="I562" s="148"/>
      <c r="J562" s="148"/>
      <c r="K562" s="148"/>
      <c r="L562" s="141"/>
      <c r="M562" s="141"/>
      <c r="N562" s="161"/>
    </row>
    <row r="563" spans="2:14" x14ac:dyDescent="0.2">
      <c r="B563" s="264"/>
      <c r="C563" s="281"/>
      <c r="D563" s="141"/>
      <c r="E563" s="160"/>
      <c r="F563" s="277"/>
      <c r="G563" s="222"/>
      <c r="H563" s="148"/>
      <c r="I563" s="148"/>
      <c r="J563" s="148"/>
      <c r="K563" s="148"/>
      <c r="L563" s="141"/>
      <c r="M563" s="141"/>
      <c r="N563" s="161"/>
    </row>
    <row r="564" spans="2:14" x14ac:dyDescent="0.2">
      <c r="B564" s="264"/>
      <c r="C564" s="281"/>
      <c r="D564" s="141"/>
      <c r="E564" s="160"/>
      <c r="F564" s="277"/>
      <c r="G564" s="222"/>
      <c r="H564" s="148"/>
      <c r="I564" s="148"/>
      <c r="J564" s="148"/>
      <c r="K564" s="148"/>
      <c r="L564" s="141"/>
      <c r="M564" s="141"/>
      <c r="N564" s="161"/>
    </row>
    <row r="565" spans="2:14" x14ac:dyDescent="0.2">
      <c r="B565" s="264"/>
      <c r="C565" s="281"/>
      <c r="D565" s="141"/>
      <c r="E565" s="160"/>
      <c r="F565" s="277"/>
      <c r="G565" s="222"/>
      <c r="H565" s="148"/>
      <c r="I565" s="148"/>
      <c r="J565" s="148"/>
      <c r="K565" s="148"/>
      <c r="L565" s="141"/>
      <c r="M565" s="141"/>
      <c r="N565" s="161"/>
    </row>
    <row r="566" spans="2:14" x14ac:dyDescent="0.2">
      <c r="B566" s="264"/>
      <c r="C566" s="281"/>
      <c r="D566" s="141"/>
      <c r="E566" s="160"/>
      <c r="F566" s="277"/>
      <c r="G566" s="222"/>
      <c r="H566" s="148"/>
      <c r="I566" s="148"/>
      <c r="J566" s="148"/>
      <c r="K566" s="148"/>
      <c r="L566" s="141"/>
      <c r="M566" s="141"/>
      <c r="N566" s="161"/>
    </row>
    <row r="567" spans="2:14" x14ac:dyDescent="0.2">
      <c r="B567" s="264"/>
      <c r="C567" s="281"/>
      <c r="D567" s="141"/>
      <c r="E567" s="160"/>
      <c r="F567" s="277"/>
      <c r="G567" s="222"/>
      <c r="H567" s="148"/>
      <c r="I567" s="148"/>
      <c r="J567" s="148"/>
      <c r="K567" s="148"/>
      <c r="L567" s="141"/>
      <c r="M567" s="141"/>
      <c r="N567" s="161"/>
    </row>
    <row r="568" spans="2:14" x14ac:dyDescent="0.2">
      <c r="B568" s="264"/>
      <c r="C568" s="281"/>
      <c r="D568" s="141"/>
      <c r="E568" s="160"/>
      <c r="F568" s="277"/>
      <c r="G568" s="222"/>
      <c r="H568" s="148"/>
      <c r="I568" s="148"/>
      <c r="J568" s="148"/>
      <c r="K568" s="148"/>
      <c r="L568" s="141"/>
      <c r="M568" s="141"/>
      <c r="N568" s="161"/>
    </row>
    <row r="569" spans="2:14" x14ac:dyDescent="0.2">
      <c r="B569" s="264"/>
      <c r="C569" s="281"/>
      <c r="D569" s="141"/>
      <c r="E569" s="160"/>
      <c r="F569" s="277"/>
      <c r="G569" s="222"/>
      <c r="H569" s="148"/>
      <c r="I569" s="148"/>
      <c r="J569" s="148"/>
      <c r="K569" s="148"/>
      <c r="L569" s="141"/>
      <c r="M569" s="141"/>
      <c r="N569" s="161"/>
    </row>
    <row r="570" spans="2:14" x14ac:dyDescent="0.2">
      <c r="B570" s="264"/>
      <c r="C570" s="281"/>
      <c r="D570" s="141"/>
      <c r="E570" s="160"/>
      <c r="F570" s="277"/>
      <c r="G570" s="222"/>
      <c r="H570" s="148"/>
      <c r="I570" s="148"/>
      <c r="J570" s="148"/>
      <c r="K570" s="148"/>
      <c r="L570" s="141"/>
      <c r="M570" s="141"/>
      <c r="N570" s="161"/>
    </row>
    <row r="571" spans="2:14" x14ac:dyDescent="0.2">
      <c r="B571" s="264"/>
      <c r="C571" s="281"/>
      <c r="D571" s="141"/>
      <c r="E571" s="160"/>
      <c r="F571" s="277"/>
      <c r="G571" s="222"/>
      <c r="H571" s="148"/>
      <c r="I571" s="148"/>
      <c r="J571" s="148"/>
      <c r="K571" s="148"/>
      <c r="L571" s="141"/>
      <c r="M571" s="141"/>
      <c r="N571" s="161"/>
    </row>
    <row r="572" spans="2:14" x14ac:dyDescent="0.2">
      <c r="B572" s="264"/>
      <c r="C572" s="281"/>
      <c r="D572" s="141"/>
      <c r="E572" s="160"/>
      <c r="F572" s="277"/>
      <c r="G572" s="222"/>
      <c r="H572" s="148"/>
      <c r="I572" s="148"/>
      <c r="J572" s="148"/>
      <c r="K572" s="148"/>
      <c r="L572" s="141"/>
      <c r="M572" s="141"/>
      <c r="N572" s="161"/>
    </row>
    <row r="573" spans="2:14" x14ac:dyDescent="0.2">
      <c r="B573" s="264"/>
      <c r="C573" s="281"/>
      <c r="D573" s="141"/>
      <c r="E573" s="160"/>
      <c r="F573" s="277"/>
      <c r="G573" s="222"/>
      <c r="H573" s="148"/>
      <c r="I573" s="148"/>
      <c r="J573" s="148"/>
      <c r="K573" s="148"/>
      <c r="L573" s="141"/>
      <c r="M573" s="141"/>
      <c r="N573" s="161"/>
    </row>
    <row r="574" spans="2:14" x14ac:dyDescent="0.2">
      <c r="B574" s="264"/>
      <c r="C574" s="281"/>
      <c r="D574" s="141"/>
      <c r="E574" s="160"/>
      <c r="F574" s="277"/>
      <c r="G574" s="222"/>
      <c r="H574" s="148"/>
      <c r="I574" s="148"/>
      <c r="J574" s="148"/>
      <c r="K574" s="148"/>
      <c r="L574" s="141"/>
      <c r="M574" s="141"/>
      <c r="N574" s="161"/>
    </row>
    <row r="575" spans="2:14" x14ac:dyDescent="0.2">
      <c r="B575" s="264"/>
      <c r="C575" s="281"/>
      <c r="D575" s="141"/>
      <c r="E575" s="160"/>
      <c r="F575" s="277"/>
      <c r="G575" s="222"/>
      <c r="H575" s="148"/>
      <c r="I575" s="148"/>
      <c r="J575" s="148"/>
      <c r="K575" s="148"/>
      <c r="L575" s="141"/>
      <c r="M575" s="141"/>
      <c r="N575" s="161"/>
    </row>
    <row r="576" spans="2:14" x14ac:dyDescent="0.2">
      <c r="B576" s="264"/>
      <c r="C576" s="281"/>
      <c r="D576" s="141"/>
      <c r="E576" s="160"/>
      <c r="F576" s="277"/>
      <c r="G576" s="222"/>
      <c r="H576" s="148"/>
      <c r="I576" s="148"/>
      <c r="J576" s="148"/>
      <c r="K576" s="148"/>
      <c r="L576" s="141"/>
      <c r="M576" s="141"/>
      <c r="N576" s="161"/>
    </row>
    <row r="577" spans="2:14" x14ac:dyDescent="0.2">
      <c r="B577" s="264"/>
      <c r="C577" s="281"/>
      <c r="D577" s="141"/>
      <c r="E577" s="160"/>
      <c r="F577" s="277"/>
      <c r="G577" s="222"/>
      <c r="H577" s="148"/>
      <c r="I577" s="148"/>
      <c r="J577" s="148"/>
      <c r="K577" s="148"/>
      <c r="L577" s="141"/>
      <c r="M577" s="141"/>
      <c r="N577" s="161"/>
    </row>
    <row r="578" spans="2:14" x14ac:dyDescent="0.2">
      <c r="B578" s="264"/>
      <c r="C578" s="281"/>
      <c r="D578" s="141"/>
      <c r="E578" s="160"/>
      <c r="F578" s="277"/>
      <c r="G578" s="222"/>
      <c r="H578" s="148"/>
      <c r="I578" s="148"/>
      <c r="J578" s="148"/>
      <c r="K578" s="148"/>
      <c r="L578" s="141"/>
      <c r="M578" s="141"/>
      <c r="N578" s="161"/>
    </row>
    <row r="579" spans="2:14" x14ac:dyDescent="0.2">
      <c r="B579" s="264"/>
      <c r="C579" s="281"/>
      <c r="D579" s="141"/>
      <c r="E579" s="160"/>
      <c r="F579" s="277"/>
      <c r="G579" s="222"/>
      <c r="H579" s="148"/>
      <c r="I579" s="148"/>
      <c r="J579" s="148"/>
      <c r="K579" s="148"/>
      <c r="L579" s="141"/>
      <c r="M579" s="141"/>
      <c r="N579" s="161"/>
    </row>
    <row r="580" spans="2:14" x14ac:dyDescent="0.2">
      <c r="B580" s="264"/>
      <c r="C580" s="281"/>
      <c r="D580" s="141"/>
      <c r="E580" s="160"/>
      <c r="F580" s="277"/>
      <c r="G580" s="222"/>
      <c r="H580" s="148"/>
      <c r="I580" s="148"/>
      <c r="J580" s="148"/>
      <c r="K580" s="148"/>
      <c r="L580" s="141"/>
      <c r="M580" s="141"/>
      <c r="N580" s="161"/>
    </row>
    <row r="581" spans="2:14" x14ac:dyDescent="0.2">
      <c r="B581" s="264"/>
      <c r="C581" s="281"/>
      <c r="D581" s="141"/>
      <c r="E581" s="160"/>
      <c r="F581" s="277"/>
      <c r="G581" s="222"/>
      <c r="H581" s="148"/>
      <c r="I581" s="148"/>
      <c r="J581" s="148"/>
      <c r="K581" s="148"/>
      <c r="L581" s="141"/>
      <c r="M581" s="141"/>
      <c r="N581" s="161"/>
    </row>
    <row r="582" spans="2:14" x14ac:dyDescent="0.2">
      <c r="B582" s="264"/>
      <c r="C582" s="281"/>
      <c r="D582" s="141"/>
      <c r="E582" s="160"/>
      <c r="F582" s="277"/>
      <c r="G582" s="222"/>
      <c r="H582" s="148"/>
      <c r="I582" s="148"/>
      <c r="J582" s="148"/>
      <c r="K582" s="148"/>
      <c r="L582" s="141"/>
      <c r="M582" s="141"/>
      <c r="N582" s="161"/>
    </row>
    <row r="583" spans="2:14" x14ac:dyDescent="0.2">
      <c r="B583" s="264"/>
      <c r="C583" s="281"/>
      <c r="D583" s="141"/>
      <c r="E583" s="160"/>
      <c r="F583" s="277"/>
      <c r="G583" s="222"/>
      <c r="H583" s="148"/>
      <c r="I583" s="148"/>
      <c r="J583" s="148"/>
      <c r="K583" s="148"/>
      <c r="L583" s="141"/>
      <c r="M583" s="141"/>
      <c r="N583" s="161"/>
    </row>
    <row r="584" spans="2:14" x14ac:dyDescent="0.2">
      <c r="B584" s="264"/>
      <c r="C584" s="281"/>
      <c r="D584" s="141"/>
      <c r="E584" s="160"/>
      <c r="F584" s="277"/>
      <c r="G584" s="222"/>
      <c r="H584" s="148"/>
      <c r="I584" s="148"/>
      <c r="J584" s="148"/>
      <c r="K584" s="148"/>
      <c r="L584" s="141"/>
      <c r="M584" s="141"/>
      <c r="N584" s="161"/>
    </row>
    <row r="585" spans="2:14" x14ac:dyDescent="0.2">
      <c r="B585" s="264"/>
      <c r="C585" s="281"/>
      <c r="D585" s="141"/>
      <c r="E585" s="160"/>
      <c r="F585" s="277"/>
      <c r="G585" s="222"/>
      <c r="H585" s="148"/>
      <c r="I585" s="148"/>
      <c r="J585" s="148"/>
      <c r="K585" s="148"/>
      <c r="L585" s="141"/>
      <c r="M585" s="141"/>
      <c r="N585" s="161"/>
    </row>
    <row r="586" spans="2:14" x14ac:dyDescent="0.2">
      <c r="B586" s="264"/>
      <c r="C586" s="281"/>
      <c r="D586" s="141"/>
      <c r="E586" s="160"/>
      <c r="F586" s="277"/>
      <c r="G586" s="222"/>
      <c r="H586" s="148"/>
      <c r="I586" s="148"/>
      <c r="J586" s="148"/>
      <c r="K586" s="148"/>
      <c r="L586" s="141"/>
      <c r="M586" s="141"/>
      <c r="N586" s="161"/>
    </row>
    <row r="587" spans="2:14" x14ac:dyDescent="0.2">
      <c r="B587" s="264"/>
      <c r="C587" s="281"/>
      <c r="D587" s="141"/>
      <c r="E587" s="160"/>
      <c r="F587" s="277"/>
      <c r="G587" s="222"/>
      <c r="H587" s="148"/>
      <c r="I587" s="148"/>
      <c r="J587" s="148"/>
      <c r="K587" s="148"/>
      <c r="L587" s="141"/>
      <c r="M587" s="141"/>
      <c r="N587" s="161"/>
    </row>
    <row r="588" spans="2:14" x14ac:dyDescent="0.2">
      <c r="B588" s="264"/>
      <c r="C588" s="281"/>
      <c r="D588" s="141"/>
      <c r="E588" s="160"/>
      <c r="F588" s="277"/>
      <c r="G588" s="222"/>
      <c r="H588" s="148"/>
      <c r="I588" s="148"/>
      <c r="J588" s="148"/>
      <c r="K588" s="148"/>
      <c r="L588" s="141"/>
      <c r="M588" s="141"/>
      <c r="N588" s="161"/>
    </row>
    <row r="589" spans="2:14" x14ac:dyDescent="0.2">
      <c r="B589" s="264"/>
      <c r="C589" s="281"/>
      <c r="D589" s="141"/>
      <c r="E589" s="160"/>
      <c r="F589" s="277"/>
      <c r="G589" s="222"/>
      <c r="H589" s="148"/>
      <c r="I589" s="148"/>
      <c r="J589" s="148"/>
      <c r="K589" s="148"/>
      <c r="L589" s="141"/>
      <c r="M589" s="141"/>
      <c r="N589" s="161"/>
    </row>
    <row r="590" spans="2:14" x14ac:dyDescent="0.2">
      <c r="B590" s="264"/>
      <c r="C590" s="281"/>
      <c r="D590" s="141"/>
      <c r="E590" s="160"/>
      <c r="F590" s="277"/>
      <c r="G590" s="222"/>
      <c r="H590" s="148"/>
      <c r="I590" s="148"/>
      <c r="J590" s="148"/>
      <c r="K590" s="148"/>
      <c r="L590" s="141"/>
      <c r="M590" s="141"/>
      <c r="N590" s="161"/>
    </row>
    <row r="591" spans="2:14" x14ac:dyDescent="0.2">
      <c r="B591" s="264"/>
      <c r="C591" s="281"/>
      <c r="D591" s="141"/>
      <c r="E591" s="160"/>
      <c r="F591" s="277"/>
      <c r="G591" s="222"/>
      <c r="H591" s="148"/>
      <c r="I591" s="148"/>
      <c r="J591" s="148"/>
      <c r="K591" s="148"/>
      <c r="L591" s="141"/>
      <c r="M591" s="141"/>
      <c r="N591" s="161"/>
    </row>
    <row r="592" spans="2:14" x14ac:dyDescent="0.2">
      <c r="B592" s="264"/>
      <c r="C592" s="281"/>
      <c r="D592" s="141"/>
      <c r="E592" s="160"/>
      <c r="F592" s="277"/>
      <c r="G592" s="222"/>
      <c r="H592" s="148"/>
      <c r="I592" s="148"/>
      <c r="J592" s="148"/>
      <c r="K592" s="148"/>
      <c r="L592" s="141"/>
      <c r="M592" s="141"/>
      <c r="N592" s="161"/>
    </row>
    <row r="593" spans="2:14" x14ac:dyDescent="0.2">
      <c r="B593" s="264"/>
      <c r="C593" s="281"/>
      <c r="D593" s="141"/>
      <c r="E593" s="160"/>
      <c r="F593" s="277"/>
      <c r="G593" s="222"/>
      <c r="H593" s="148"/>
      <c r="I593" s="148"/>
      <c r="J593" s="148"/>
      <c r="K593" s="148"/>
      <c r="L593" s="141"/>
      <c r="M593" s="141"/>
      <c r="N593" s="161"/>
    </row>
    <row r="594" spans="2:14" x14ac:dyDescent="0.2">
      <c r="B594" s="264"/>
      <c r="C594" s="281"/>
      <c r="D594" s="141"/>
      <c r="E594" s="160"/>
      <c r="F594" s="277"/>
      <c r="G594" s="222"/>
      <c r="H594" s="148"/>
      <c r="I594" s="148"/>
      <c r="J594" s="148"/>
      <c r="K594" s="148"/>
      <c r="L594" s="141"/>
      <c r="M594" s="141"/>
      <c r="N594" s="161"/>
    </row>
    <row r="595" spans="2:14" x14ac:dyDescent="0.2">
      <c r="B595" s="264"/>
      <c r="C595" s="281"/>
      <c r="D595" s="141"/>
      <c r="E595" s="160"/>
      <c r="F595" s="277"/>
      <c r="G595" s="222"/>
      <c r="H595" s="148"/>
      <c r="I595" s="148"/>
      <c r="J595" s="148"/>
      <c r="K595" s="148"/>
      <c r="L595" s="141"/>
      <c r="M595" s="141"/>
      <c r="N595" s="161"/>
    </row>
    <row r="596" spans="2:14" x14ac:dyDescent="0.2">
      <c r="B596" s="264"/>
      <c r="C596" s="281"/>
      <c r="D596" s="141"/>
      <c r="E596" s="160"/>
      <c r="F596" s="277"/>
      <c r="G596" s="222"/>
      <c r="H596" s="148"/>
      <c r="I596" s="148"/>
      <c r="J596" s="148"/>
      <c r="K596" s="148"/>
      <c r="L596" s="141"/>
      <c r="M596" s="141"/>
      <c r="N596" s="161"/>
    </row>
    <row r="597" spans="2:14" x14ac:dyDescent="0.2">
      <c r="B597" s="264"/>
      <c r="C597" s="281"/>
      <c r="D597" s="141"/>
      <c r="E597" s="160"/>
      <c r="F597" s="277"/>
      <c r="G597" s="222"/>
      <c r="H597" s="148"/>
      <c r="I597" s="148"/>
      <c r="J597" s="148"/>
      <c r="K597" s="148"/>
      <c r="L597" s="141"/>
      <c r="M597" s="141"/>
      <c r="N597" s="161"/>
    </row>
    <row r="598" spans="2:14" x14ac:dyDescent="0.2">
      <c r="B598" s="264"/>
      <c r="C598" s="281"/>
      <c r="D598" s="141"/>
      <c r="E598" s="160"/>
      <c r="F598" s="277"/>
      <c r="G598" s="222"/>
      <c r="H598" s="148"/>
      <c r="I598" s="148"/>
      <c r="J598" s="148"/>
      <c r="K598" s="148"/>
      <c r="L598" s="141"/>
      <c r="M598" s="141"/>
      <c r="N598" s="161"/>
    </row>
    <row r="599" spans="2:14" x14ac:dyDescent="0.2">
      <c r="B599" s="264"/>
      <c r="C599" s="281"/>
      <c r="D599" s="141"/>
      <c r="E599" s="160"/>
      <c r="F599" s="277"/>
      <c r="G599" s="222"/>
      <c r="H599" s="148"/>
      <c r="I599" s="148"/>
      <c r="J599" s="148"/>
      <c r="K599" s="148"/>
      <c r="L599" s="141"/>
      <c r="M599" s="141"/>
      <c r="N599" s="161"/>
    </row>
    <row r="600" spans="2:14" x14ac:dyDescent="0.2">
      <c r="B600" s="264"/>
      <c r="C600" s="281"/>
      <c r="D600" s="141"/>
      <c r="E600" s="160"/>
      <c r="F600" s="277"/>
      <c r="G600" s="222"/>
      <c r="H600" s="148"/>
      <c r="I600" s="148"/>
      <c r="J600" s="148"/>
      <c r="K600" s="148"/>
      <c r="L600" s="141"/>
      <c r="M600" s="141"/>
      <c r="N600" s="161"/>
    </row>
    <row r="601" spans="2:14" x14ac:dyDescent="0.2">
      <c r="B601" s="264"/>
      <c r="C601" s="281"/>
      <c r="D601" s="141"/>
      <c r="E601" s="160"/>
      <c r="F601" s="277"/>
      <c r="G601" s="222"/>
      <c r="H601" s="148"/>
      <c r="I601" s="148"/>
      <c r="J601" s="148"/>
      <c r="K601" s="148"/>
      <c r="L601" s="141"/>
      <c r="M601" s="141"/>
      <c r="N601" s="161"/>
    </row>
    <row r="602" spans="2:14" x14ac:dyDescent="0.2">
      <c r="B602" s="264"/>
      <c r="C602" s="281"/>
      <c r="D602" s="141"/>
      <c r="E602" s="160"/>
      <c r="F602" s="277"/>
      <c r="G602" s="222"/>
      <c r="H602" s="148"/>
      <c r="I602" s="148"/>
      <c r="J602" s="148"/>
      <c r="K602" s="148"/>
      <c r="L602" s="141"/>
      <c r="M602" s="141"/>
      <c r="N602" s="161"/>
    </row>
    <row r="603" spans="2:14" x14ac:dyDescent="0.2">
      <c r="B603" s="264"/>
      <c r="C603" s="281"/>
      <c r="D603" s="141"/>
      <c r="E603" s="160"/>
      <c r="F603" s="277"/>
      <c r="G603" s="222"/>
      <c r="H603" s="148"/>
      <c r="I603" s="148"/>
      <c r="J603" s="148"/>
      <c r="K603" s="148"/>
      <c r="L603" s="141"/>
      <c r="M603" s="141"/>
      <c r="N603" s="161"/>
    </row>
    <row r="604" spans="2:14" x14ac:dyDescent="0.2">
      <c r="B604" s="264"/>
      <c r="C604" s="281"/>
      <c r="D604" s="141"/>
      <c r="E604" s="160"/>
      <c r="F604" s="277"/>
      <c r="G604" s="222"/>
      <c r="H604" s="148"/>
      <c r="I604" s="148"/>
      <c r="J604" s="148"/>
      <c r="K604" s="148"/>
      <c r="L604" s="141"/>
      <c r="M604" s="141"/>
      <c r="N604" s="161"/>
    </row>
    <row r="605" spans="2:14" x14ac:dyDescent="0.2">
      <c r="B605" s="264"/>
      <c r="C605" s="281"/>
      <c r="D605" s="141"/>
      <c r="E605" s="160"/>
      <c r="F605" s="277"/>
      <c r="G605" s="222"/>
      <c r="H605" s="148"/>
      <c r="I605" s="148"/>
      <c r="J605" s="148"/>
      <c r="K605" s="148"/>
      <c r="L605" s="141"/>
      <c r="M605" s="141"/>
      <c r="N605" s="161"/>
    </row>
    <row r="606" spans="2:14" x14ac:dyDescent="0.2">
      <c r="B606" s="264"/>
      <c r="C606" s="281"/>
      <c r="D606" s="141"/>
      <c r="E606" s="160"/>
      <c r="F606" s="277"/>
      <c r="G606" s="222"/>
      <c r="H606" s="148"/>
      <c r="I606" s="148"/>
      <c r="J606" s="148"/>
      <c r="K606" s="148"/>
      <c r="L606" s="141"/>
      <c r="M606" s="141"/>
      <c r="N606" s="161"/>
    </row>
    <row r="607" spans="2:14" x14ac:dyDescent="0.2">
      <c r="B607" s="264"/>
      <c r="C607" s="281"/>
      <c r="D607" s="141"/>
      <c r="E607" s="160"/>
      <c r="F607" s="277"/>
      <c r="G607" s="222"/>
      <c r="H607" s="148"/>
      <c r="I607" s="148"/>
      <c r="J607" s="148"/>
      <c r="K607" s="148"/>
      <c r="L607" s="141"/>
      <c r="M607" s="141"/>
      <c r="N607" s="161"/>
    </row>
    <row r="608" spans="2:14" x14ac:dyDescent="0.2">
      <c r="B608" s="264"/>
      <c r="C608" s="281"/>
      <c r="D608" s="141"/>
      <c r="E608" s="160"/>
      <c r="F608" s="277"/>
      <c r="G608" s="222"/>
      <c r="H608" s="148"/>
      <c r="I608" s="148"/>
      <c r="J608" s="148"/>
      <c r="K608" s="148"/>
      <c r="L608" s="141"/>
      <c r="M608" s="141"/>
      <c r="N608" s="161"/>
    </row>
    <row r="609" spans="2:14" x14ac:dyDescent="0.2">
      <c r="B609" s="264"/>
      <c r="C609" s="281"/>
      <c r="D609" s="141"/>
      <c r="E609" s="160"/>
      <c r="F609" s="277"/>
      <c r="G609" s="222"/>
      <c r="H609" s="148"/>
      <c r="I609" s="148"/>
      <c r="J609" s="148"/>
      <c r="K609" s="148"/>
      <c r="L609" s="141"/>
      <c r="M609" s="141"/>
      <c r="N609" s="161"/>
    </row>
    <row r="610" spans="2:14" x14ac:dyDescent="0.2">
      <c r="B610" s="264"/>
      <c r="C610" s="281"/>
      <c r="D610" s="141"/>
      <c r="E610" s="160"/>
      <c r="F610" s="277"/>
      <c r="G610" s="222"/>
      <c r="H610" s="148"/>
      <c r="I610" s="148"/>
      <c r="J610" s="148"/>
      <c r="K610" s="148"/>
      <c r="L610" s="141"/>
      <c r="M610" s="141"/>
      <c r="N610" s="161"/>
    </row>
    <row r="611" spans="2:14" x14ac:dyDescent="0.2">
      <c r="B611" s="264"/>
      <c r="C611" s="281"/>
      <c r="D611" s="141"/>
      <c r="E611" s="160"/>
      <c r="F611" s="277"/>
      <c r="G611" s="222"/>
      <c r="H611" s="148"/>
      <c r="I611" s="148"/>
      <c r="J611" s="148"/>
      <c r="K611" s="148"/>
      <c r="L611" s="141"/>
      <c r="M611" s="141"/>
      <c r="N611" s="161"/>
    </row>
    <row r="612" spans="2:14" x14ac:dyDescent="0.2">
      <c r="B612" s="264"/>
      <c r="C612" s="281"/>
      <c r="D612" s="141"/>
      <c r="E612" s="160"/>
      <c r="F612" s="277"/>
      <c r="G612" s="222"/>
      <c r="H612" s="148"/>
      <c r="I612" s="148"/>
      <c r="J612" s="148"/>
      <c r="K612" s="148"/>
      <c r="L612" s="141"/>
      <c r="M612" s="141"/>
      <c r="N612" s="161"/>
    </row>
    <row r="613" spans="2:14" x14ac:dyDescent="0.2">
      <c r="B613" s="264"/>
      <c r="C613" s="281"/>
      <c r="D613" s="141"/>
      <c r="E613" s="160"/>
      <c r="F613" s="277"/>
      <c r="G613" s="222"/>
      <c r="H613" s="148"/>
      <c r="I613" s="148"/>
      <c r="J613" s="148"/>
      <c r="K613" s="148"/>
      <c r="L613" s="141"/>
      <c r="M613" s="141"/>
      <c r="N613" s="161"/>
    </row>
    <row r="614" spans="2:14" x14ac:dyDescent="0.2">
      <c r="B614" s="264"/>
      <c r="C614" s="281"/>
      <c r="D614" s="141"/>
      <c r="E614" s="160"/>
      <c r="F614" s="277"/>
      <c r="G614" s="222"/>
      <c r="H614" s="148"/>
      <c r="I614" s="148"/>
      <c r="J614" s="148"/>
      <c r="K614" s="148"/>
      <c r="L614" s="141"/>
      <c r="M614" s="141"/>
      <c r="N614" s="161"/>
    </row>
    <row r="615" spans="2:14" x14ac:dyDescent="0.2">
      <c r="B615" s="264"/>
      <c r="C615" s="281"/>
      <c r="D615" s="141"/>
      <c r="E615" s="160"/>
      <c r="F615" s="277"/>
      <c r="G615" s="222"/>
      <c r="H615" s="148"/>
      <c r="I615" s="148"/>
      <c r="J615" s="148"/>
      <c r="K615" s="148"/>
      <c r="L615" s="141"/>
      <c r="M615" s="141"/>
      <c r="N615" s="161"/>
    </row>
    <row r="616" spans="2:14" x14ac:dyDescent="0.2">
      <c r="B616" s="264"/>
      <c r="C616" s="281"/>
      <c r="D616" s="141"/>
      <c r="E616" s="160"/>
      <c r="F616" s="277"/>
      <c r="G616" s="222"/>
      <c r="H616" s="148"/>
      <c r="I616" s="148"/>
      <c r="J616" s="148"/>
      <c r="K616" s="148"/>
      <c r="L616" s="141"/>
      <c r="M616" s="141"/>
      <c r="N616" s="161"/>
    </row>
    <row r="617" spans="2:14" x14ac:dyDescent="0.2">
      <c r="B617" s="264"/>
      <c r="C617" s="281"/>
      <c r="D617" s="141"/>
      <c r="E617" s="160"/>
      <c r="F617" s="277"/>
      <c r="G617" s="222"/>
      <c r="H617" s="148"/>
      <c r="I617" s="148"/>
      <c r="J617" s="148"/>
      <c r="K617" s="148"/>
      <c r="L617" s="141"/>
      <c r="M617" s="141"/>
      <c r="N617" s="161"/>
    </row>
    <row r="618" spans="2:14" x14ac:dyDescent="0.2">
      <c r="B618" s="264"/>
      <c r="C618" s="281"/>
      <c r="D618" s="141"/>
      <c r="E618" s="160"/>
      <c r="F618" s="277"/>
      <c r="G618" s="222"/>
      <c r="H618" s="148"/>
      <c r="I618" s="148"/>
      <c r="J618" s="148"/>
      <c r="K618" s="148"/>
      <c r="L618" s="141"/>
      <c r="M618" s="141"/>
      <c r="N618" s="161"/>
    </row>
    <row r="619" spans="2:14" x14ac:dyDescent="0.2">
      <c r="B619" s="264"/>
      <c r="C619" s="281"/>
      <c r="D619" s="141"/>
      <c r="E619" s="160"/>
      <c r="F619" s="277"/>
      <c r="G619" s="222"/>
      <c r="H619" s="148"/>
      <c r="I619" s="148"/>
      <c r="J619" s="148"/>
      <c r="K619" s="148"/>
      <c r="L619" s="141"/>
      <c r="M619" s="141"/>
      <c r="N619" s="161"/>
    </row>
    <row r="620" spans="2:14" x14ac:dyDescent="0.2">
      <c r="B620" s="264"/>
      <c r="C620" s="281"/>
      <c r="D620" s="141"/>
      <c r="E620" s="160"/>
      <c r="F620" s="277"/>
      <c r="G620" s="222"/>
      <c r="H620" s="148"/>
      <c r="I620" s="148"/>
      <c r="J620" s="148"/>
      <c r="K620" s="148"/>
      <c r="L620" s="141"/>
      <c r="M620" s="141"/>
      <c r="N620" s="161"/>
    </row>
    <row r="621" spans="2:14" x14ac:dyDescent="0.2">
      <c r="B621" s="264"/>
      <c r="C621" s="281"/>
      <c r="D621" s="141"/>
      <c r="E621" s="160"/>
      <c r="F621" s="277"/>
      <c r="G621" s="222"/>
      <c r="H621" s="148"/>
      <c r="I621" s="148"/>
      <c r="J621" s="148"/>
      <c r="K621" s="148"/>
      <c r="L621" s="141"/>
      <c r="M621" s="141"/>
      <c r="N621" s="161"/>
    </row>
    <row r="622" spans="2:14" x14ac:dyDescent="0.2">
      <c r="B622" s="264"/>
      <c r="C622" s="281"/>
      <c r="D622" s="141"/>
      <c r="E622" s="160"/>
      <c r="F622" s="277"/>
      <c r="G622" s="222"/>
      <c r="H622" s="148"/>
      <c r="I622" s="148"/>
      <c r="J622" s="148"/>
      <c r="K622" s="148"/>
      <c r="L622" s="141"/>
      <c r="M622" s="141"/>
      <c r="N622" s="161"/>
    </row>
    <row r="623" spans="2:14" x14ac:dyDescent="0.2">
      <c r="B623" s="264"/>
      <c r="C623" s="281"/>
      <c r="D623" s="141"/>
      <c r="E623" s="160"/>
      <c r="F623" s="277"/>
      <c r="G623" s="222"/>
      <c r="H623" s="148"/>
      <c r="I623" s="148"/>
      <c r="J623" s="148"/>
      <c r="K623" s="148"/>
      <c r="L623" s="141"/>
      <c r="M623" s="141"/>
      <c r="N623" s="161"/>
    </row>
    <row r="624" spans="2:14" x14ac:dyDescent="0.2">
      <c r="B624" s="264"/>
      <c r="C624" s="281"/>
      <c r="D624" s="141"/>
      <c r="E624" s="160"/>
      <c r="F624" s="277"/>
      <c r="G624" s="222"/>
      <c r="H624" s="148"/>
      <c r="I624" s="148"/>
      <c r="J624" s="148"/>
      <c r="K624" s="148"/>
      <c r="L624" s="141"/>
      <c r="M624" s="141"/>
      <c r="N624" s="161"/>
    </row>
    <row r="625" spans="9:14" x14ac:dyDescent="0.2">
      <c r="I625" s="148"/>
      <c r="J625" s="148"/>
      <c r="K625" s="148"/>
      <c r="L625" s="141"/>
      <c r="M625" s="141"/>
      <c r="N625" s="161"/>
    </row>
  </sheetData>
  <autoFilter ref="B6:N250" xr:uid="{D414870F-5489-1C4F-8E3A-6FC35389F9D1}"/>
  <sortState xmlns:xlrd2="http://schemas.microsoft.com/office/spreadsheetml/2017/richdata2" ref="B7:I433">
    <sortCondition ref="B7:B433"/>
  </sortState>
  <phoneticPr fontId="16" type="noConversion"/>
  <conditionalFormatting sqref="E7:E624">
    <cfRule type="cellIs" dxfId="252" priority="1" operator="lessThan">
      <formula>0</formula>
    </cfRule>
    <cfRule type="cellIs" dxfId="251" priority="2" operator="greaterThan">
      <formula>0</formula>
    </cfRule>
  </conditionalFormatting>
  <dataValidations count="2">
    <dataValidation type="list" allowBlank="1" showInputMessage="1" showErrorMessage="1" sqref="L7:L90 L250 L92:L248" xr:uid="{9C3A4340-5D8C-0142-BAE5-D36F1E14B384}">
      <formula1>$P$6:$P$38</formula1>
    </dataValidation>
    <dataValidation type="list" allowBlank="1" showInputMessage="1" showErrorMessage="1" sqref="E2 K7:K250" xr:uid="{5F1BC423-5974-0B46-8007-FD48EDC370DE}">
      <formula1>$T$7:$T$16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C0F2B-FAF5-674E-8B1F-07D0A88B270E}">
  <sheetPr>
    <tabColor theme="5" tint="0.59999389629810485"/>
  </sheetPr>
  <dimension ref="A1:P306"/>
  <sheetViews>
    <sheetView showGridLines="0" zoomScale="150" workbookViewId="0">
      <selection activeCell="D4" sqref="D4"/>
    </sheetView>
  </sheetViews>
  <sheetFormatPr baseColWidth="10" defaultColWidth="15.1640625" defaultRowHeight="15" x14ac:dyDescent="0.2"/>
  <cols>
    <col min="1" max="1" width="4.83203125" customWidth="1"/>
    <col min="2" max="2" width="5.6640625" customWidth="1"/>
    <col min="3" max="3" width="37" bestFit="1" customWidth="1"/>
    <col min="4" max="4" width="14.6640625" style="100" customWidth="1"/>
    <col min="5" max="5" width="29.33203125" style="2" bestFit="1" customWidth="1"/>
    <col min="6" max="6" width="10.1640625" style="2" bestFit="1" customWidth="1"/>
    <col min="7" max="7" width="9.83203125" style="2" bestFit="1" customWidth="1"/>
    <col min="8" max="8" width="16.83203125" bestFit="1" customWidth="1"/>
    <col min="9" max="9" width="20" bestFit="1" customWidth="1"/>
    <col min="10" max="10" width="41.5" customWidth="1"/>
    <col min="12" max="12" width="29" bestFit="1" customWidth="1"/>
    <col min="13" max="13" width="13.83203125" bestFit="1" customWidth="1"/>
    <col min="14" max="14" width="14.33203125" bestFit="1" customWidth="1"/>
    <col min="15" max="15" width="40" bestFit="1" customWidth="1"/>
    <col min="16" max="16" width="17.1640625" bestFit="1" customWidth="1"/>
  </cols>
  <sheetData>
    <row r="1" spans="1:16" x14ac:dyDescent="0.2">
      <c r="D1" s="100">
        <f>SUBTOTAL(9,D2:D306)</f>
        <v>-18987.939999999981</v>
      </c>
    </row>
    <row r="2" spans="1:16" x14ac:dyDescent="0.2">
      <c r="A2" s="142" t="s">
        <v>146</v>
      </c>
      <c r="B2" s="143" t="s">
        <v>147</v>
      </c>
      <c r="C2" s="142" t="s">
        <v>148</v>
      </c>
      <c r="D2" s="144" t="s">
        <v>149</v>
      </c>
      <c r="E2" s="145" t="s">
        <v>257</v>
      </c>
      <c r="F2" s="145" t="s">
        <v>259</v>
      </c>
      <c r="G2" s="145" t="s">
        <v>258</v>
      </c>
      <c r="H2" s="145" t="s">
        <v>340</v>
      </c>
      <c r="I2" s="145" t="s">
        <v>423</v>
      </c>
      <c r="J2" s="152" t="s">
        <v>424</v>
      </c>
      <c r="L2" s="109" t="s">
        <v>351</v>
      </c>
      <c r="M2" s="109" t="s">
        <v>341</v>
      </c>
      <c r="N2" s="109" t="s">
        <v>352</v>
      </c>
      <c r="O2" s="109" t="s">
        <v>353</v>
      </c>
      <c r="P2" s="109" t="s">
        <v>354</v>
      </c>
    </row>
    <row r="3" spans="1:16" x14ac:dyDescent="0.2">
      <c r="A3" s="141" t="s">
        <v>150</v>
      </c>
      <c r="B3" s="146" t="s">
        <v>151</v>
      </c>
      <c r="C3" s="141" t="s">
        <v>152</v>
      </c>
      <c r="D3" s="147">
        <v>-250</v>
      </c>
      <c r="E3" s="151" t="s">
        <v>153</v>
      </c>
      <c r="F3" s="148" t="s">
        <v>260</v>
      </c>
      <c r="G3" s="148" t="s">
        <v>45</v>
      </c>
      <c r="H3" s="141" t="str">
        <f>VLOOKUP(E3,L:N,2,0)</f>
        <v>Despesa Fixa</v>
      </c>
      <c r="I3" s="141" t="str">
        <f>VLOOKUP(E3,L:N,3,0)</f>
        <v>Administrativa</v>
      </c>
      <c r="L3" t="s">
        <v>153</v>
      </c>
      <c r="M3" t="s">
        <v>355</v>
      </c>
      <c r="N3" t="s">
        <v>342</v>
      </c>
      <c r="O3" t="s">
        <v>356</v>
      </c>
      <c r="P3" t="s">
        <v>357</v>
      </c>
    </row>
    <row r="4" spans="1:16" ht="15" customHeight="1" x14ac:dyDescent="0.2">
      <c r="A4" s="141" t="s">
        <v>150</v>
      </c>
      <c r="B4" s="146" t="s">
        <v>151</v>
      </c>
      <c r="C4" s="141" t="s">
        <v>154</v>
      </c>
      <c r="D4" s="149">
        <v>2690</v>
      </c>
      <c r="E4" s="151" t="s">
        <v>264</v>
      </c>
      <c r="F4" s="148" t="s">
        <v>261</v>
      </c>
      <c r="G4" s="148" t="s">
        <v>45</v>
      </c>
      <c r="H4" s="141" t="s">
        <v>337</v>
      </c>
      <c r="I4" s="141" t="s">
        <v>347</v>
      </c>
      <c r="L4" t="s">
        <v>156</v>
      </c>
      <c r="M4" t="s">
        <v>338</v>
      </c>
      <c r="N4" t="s">
        <v>358</v>
      </c>
      <c r="O4" t="s">
        <v>359</v>
      </c>
      <c r="P4" t="s">
        <v>360</v>
      </c>
    </row>
    <row r="5" spans="1:16" ht="15" customHeight="1" x14ac:dyDescent="0.2">
      <c r="A5" s="141" t="s">
        <v>150</v>
      </c>
      <c r="B5" s="146" t="s">
        <v>151</v>
      </c>
      <c r="C5" s="141" t="s">
        <v>154</v>
      </c>
      <c r="D5" s="149">
        <v>175.23</v>
      </c>
      <c r="E5" s="151" t="s">
        <v>425</v>
      </c>
      <c r="F5" s="148" t="s">
        <v>261</v>
      </c>
      <c r="G5" s="148" t="s">
        <v>45</v>
      </c>
      <c r="H5" s="141" t="s">
        <v>337</v>
      </c>
      <c r="I5" s="141" t="s">
        <v>155</v>
      </c>
      <c r="L5" t="s">
        <v>157</v>
      </c>
      <c r="M5" t="s">
        <v>361</v>
      </c>
      <c r="N5" t="s">
        <v>14</v>
      </c>
      <c r="O5" t="s">
        <v>362</v>
      </c>
      <c r="P5" t="s">
        <v>363</v>
      </c>
    </row>
    <row r="6" spans="1:16" x14ac:dyDescent="0.2">
      <c r="A6" s="141" t="s">
        <v>150</v>
      </c>
      <c r="B6" s="146" t="s">
        <v>151</v>
      </c>
      <c r="C6" s="141" t="s">
        <v>152</v>
      </c>
      <c r="D6" s="147">
        <v>-900</v>
      </c>
      <c r="E6" s="151" t="s">
        <v>426</v>
      </c>
      <c r="F6" s="148" t="s">
        <v>260</v>
      </c>
      <c r="G6" s="148" t="s">
        <v>45</v>
      </c>
      <c r="H6" s="141" t="e">
        <f>VLOOKUP(E6,L:N,2,0)</f>
        <v>#N/A</v>
      </c>
      <c r="I6" s="141" t="e">
        <f>VLOOKUP(E6,L:N,3,0)</f>
        <v>#N/A</v>
      </c>
      <c r="L6" t="s">
        <v>160</v>
      </c>
      <c r="M6" t="s">
        <v>338</v>
      </c>
      <c r="N6" t="s">
        <v>358</v>
      </c>
      <c r="O6" t="s">
        <v>364</v>
      </c>
      <c r="P6" t="s">
        <v>360</v>
      </c>
    </row>
    <row r="7" spans="1:16" x14ac:dyDescent="0.2">
      <c r="A7" s="141" t="s">
        <v>150</v>
      </c>
      <c r="B7" s="146" t="s">
        <v>151</v>
      </c>
      <c r="C7" s="141" t="s">
        <v>152</v>
      </c>
      <c r="D7" s="147">
        <v>-2100</v>
      </c>
      <c r="E7" s="151" t="s">
        <v>433</v>
      </c>
      <c r="F7" s="148" t="s">
        <v>260</v>
      </c>
      <c r="G7" s="148" t="s">
        <v>45</v>
      </c>
      <c r="H7" s="141" t="e">
        <f>VLOOKUP(E7,L:N,2,0)</f>
        <v>#N/A</v>
      </c>
      <c r="I7" s="141" t="s">
        <v>434</v>
      </c>
      <c r="L7" t="s">
        <v>241</v>
      </c>
      <c r="M7" t="s">
        <v>355</v>
      </c>
      <c r="N7" t="s">
        <v>346</v>
      </c>
      <c r="O7" t="s">
        <v>365</v>
      </c>
      <c r="P7" t="s">
        <v>360</v>
      </c>
    </row>
    <row r="8" spans="1:16" x14ac:dyDescent="0.2">
      <c r="A8" s="141" t="s">
        <v>150</v>
      </c>
      <c r="B8" s="146" t="s">
        <v>158</v>
      </c>
      <c r="C8" s="141" t="s">
        <v>159</v>
      </c>
      <c r="D8" s="147">
        <v>-2429.27</v>
      </c>
      <c r="E8" s="151" t="s">
        <v>160</v>
      </c>
      <c r="F8" s="148" t="s">
        <v>260</v>
      </c>
      <c r="G8" s="148" t="s">
        <v>45</v>
      </c>
      <c r="H8" s="141" t="str">
        <f>VLOOKUP(E8,L:N,2,0)</f>
        <v>Investimento</v>
      </c>
      <c r="I8" s="141" t="str">
        <f>VLOOKUP(E8,L:N,3,0)</f>
        <v>Financiamento</v>
      </c>
      <c r="L8" t="s">
        <v>166</v>
      </c>
      <c r="M8" t="s">
        <v>361</v>
      </c>
      <c r="N8" t="s">
        <v>366</v>
      </c>
      <c r="O8" t="s">
        <v>367</v>
      </c>
      <c r="P8" t="s">
        <v>368</v>
      </c>
    </row>
    <row r="9" spans="1:16" ht="15" customHeight="1" x14ac:dyDescent="0.2">
      <c r="A9" s="141" t="s">
        <v>150</v>
      </c>
      <c r="B9" s="146" t="s">
        <v>151</v>
      </c>
      <c r="C9" s="141" t="s">
        <v>161</v>
      </c>
      <c r="D9" s="149">
        <v>74</v>
      </c>
      <c r="E9" s="151" t="s">
        <v>264</v>
      </c>
      <c r="F9" s="148" t="s">
        <v>261</v>
      </c>
      <c r="G9" s="148" t="s">
        <v>45</v>
      </c>
      <c r="H9" s="141" t="s">
        <v>337</v>
      </c>
      <c r="I9" s="141" t="s">
        <v>347</v>
      </c>
      <c r="L9" t="s">
        <v>172</v>
      </c>
      <c r="M9" t="s">
        <v>355</v>
      </c>
      <c r="N9" t="s">
        <v>345</v>
      </c>
      <c r="O9" t="s">
        <v>369</v>
      </c>
      <c r="P9" t="s">
        <v>360</v>
      </c>
    </row>
    <row r="10" spans="1:16" x14ac:dyDescent="0.2">
      <c r="A10" s="141" t="s">
        <v>150</v>
      </c>
      <c r="B10" s="146" t="s">
        <v>151</v>
      </c>
      <c r="C10" s="141" t="s">
        <v>152</v>
      </c>
      <c r="D10" s="147">
        <v>-124</v>
      </c>
      <c r="E10" s="151" t="s">
        <v>432</v>
      </c>
      <c r="F10" s="148" t="s">
        <v>260</v>
      </c>
      <c r="G10" s="148" t="s">
        <v>45</v>
      </c>
      <c r="H10" s="141" t="e">
        <f t="shared" ref="H10:H19" si="0">VLOOKUP(E10,L:N,2,0)</f>
        <v>#N/A</v>
      </c>
      <c r="I10" s="141" t="s">
        <v>241</v>
      </c>
      <c r="J10" t="s">
        <v>430</v>
      </c>
      <c r="L10" t="s">
        <v>173</v>
      </c>
      <c r="M10" t="s">
        <v>355</v>
      </c>
      <c r="N10" t="s">
        <v>345</v>
      </c>
      <c r="O10" t="s">
        <v>370</v>
      </c>
      <c r="P10" t="s">
        <v>360</v>
      </c>
    </row>
    <row r="11" spans="1:16" x14ac:dyDescent="0.2">
      <c r="A11" s="141" t="s">
        <v>150</v>
      </c>
      <c r="B11" s="146" t="s">
        <v>163</v>
      </c>
      <c r="C11" s="141" t="s">
        <v>164</v>
      </c>
      <c r="D11" s="147">
        <v>-1848.96</v>
      </c>
      <c r="E11" s="151" t="s">
        <v>432</v>
      </c>
      <c r="F11" s="148" t="s">
        <v>260</v>
      </c>
      <c r="G11" s="148" t="s">
        <v>45</v>
      </c>
      <c r="H11" s="141" t="e">
        <f t="shared" si="0"/>
        <v>#N/A</v>
      </c>
      <c r="I11" s="141" t="s">
        <v>241</v>
      </c>
      <c r="J11" t="s">
        <v>430</v>
      </c>
      <c r="L11" t="s">
        <v>176</v>
      </c>
      <c r="M11" t="s">
        <v>355</v>
      </c>
      <c r="N11" t="s">
        <v>371</v>
      </c>
      <c r="O11" t="s">
        <v>372</v>
      </c>
      <c r="P11" t="s">
        <v>360</v>
      </c>
    </row>
    <row r="12" spans="1:16" x14ac:dyDescent="0.2">
      <c r="A12" s="141" t="s">
        <v>150</v>
      </c>
      <c r="B12" s="146" t="s">
        <v>165</v>
      </c>
      <c r="C12" s="141" t="s">
        <v>164</v>
      </c>
      <c r="D12" s="147">
        <v>-1225.3499999999999</v>
      </c>
      <c r="E12" s="151" t="s">
        <v>166</v>
      </c>
      <c r="F12" s="148" t="s">
        <v>260</v>
      </c>
      <c r="G12" s="148" t="s">
        <v>45</v>
      </c>
      <c r="H12" s="141" t="str">
        <f t="shared" si="0"/>
        <v>Despesa Variável</v>
      </c>
      <c r="I12" s="141" t="str">
        <f t="shared" ref="I12:I18" si="1">VLOOKUP(E12,L:N,3,0)</f>
        <v>Custo Direto</v>
      </c>
      <c r="L12" t="s">
        <v>179</v>
      </c>
      <c r="M12" t="s">
        <v>355</v>
      </c>
      <c r="N12" t="s">
        <v>343</v>
      </c>
      <c r="O12" t="s">
        <v>373</v>
      </c>
      <c r="P12" t="s">
        <v>374</v>
      </c>
    </row>
    <row r="13" spans="1:16" x14ac:dyDescent="0.2">
      <c r="A13" s="141" t="s">
        <v>150</v>
      </c>
      <c r="B13" s="146" t="s">
        <v>167</v>
      </c>
      <c r="C13" s="141" t="s">
        <v>164</v>
      </c>
      <c r="D13" s="147">
        <v>-732.18</v>
      </c>
      <c r="E13" s="151" t="s">
        <v>166</v>
      </c>
      <c r="F13" s="148" t="s">
        <v>260</v>
      </c>
      <c r="G13" s="148" t="s">
        <v>45</v>
      </c>
      <c r="H13" s="141" t="str">
        <f t="shared" si="0"/>
        <v>Despesa Variável</v>
      </c>
      <c r="I13" s="141" t="str">
        <f t="shared" si="1"/>
        <v>Custo Direto</v>
      </c>
      <c r="L13" t="s">
        <v>183</v>
      </c>
      <c r="M13" t="s">
        <v>355</v>
      </c>
      <c r="N13" t="s">
        <v>344</v>
      </c>
      <c r="O13" t="s">
        <v>375</v>
      </c>
      <c r="P13" t="s">
        <v>357</v>
      </c>
    </row>
    <row r="14" spans="1:16" x14ac:dyDescent="0.2">
      <c r="A14" s="141" t="s">
        <v>150</v>
      </c>
      <c r="B14" s="146" t="s">
        <v>168</v>
      </c>
      <c r="C14" s="141" t="s">
        <v>164</v>
      </c>
      <c r="D14" s="147">
        <v>-2798.07</v>
      </c>
      <c r="E14" s="151" t="s">
        <v>166</v>
      </c>
      <c r="F14" s="148" t="s">
        <v>260</v>
      </c>
      <c r="G14" s="148" t="s">
        <v>45</v>
      </c>
      <c r="H14" s="141" t="str">
        <f t="shared" si="0"/>
        <v>Despesa Variável</v>
      </c>
      <c r="I14" s="141" t="str">
        <f t="shared" si="1"/>
        <v>Custo Direto</v>
      </c>
      <c r="L14" t="s">
        <v>185</v>
      </c>
      <c r="M14" t="s">
        <v>355</v>
      </c>
      <c r="N14" t="s">
        <v>342</v>
      </c>
      <c r="O14" t="s">
        <v>376</v>
      </c>
      <c r="P14" t="s">
        <v>360</v>
      </c>
    </row>
    <row r="15" spans="1:16" x14ac:dyDescent="0.2">
      <c r="A15" s="141" t="s">
        <v>150</v>
      </c>
      <c r="B15" s="146" t="s">
        <v>169</v>
      </c>
      <c r="C15" s="141" t="s">
        <v>164</v>
      </c>
      <c r="D15" s="147">
        <v>-247.63</v>
      </c>
      <c r="E15" s="151" t="s">
        <v>166</v>
      </c>
      <c r="F15" s="148" t="s">
        <v>260</v>
      </c>
      <c r="G15" s="148" t="s">
        <v>45</v>
      </c>
      <c r="H15" s="141" t="str">
        <f t="shared" si="0"/>
        <v>Despesa Variável</v>
      </c>
      <c r="I15" s="141" t="str">
        <f t="shared" si="1"/>
        <v>Custo Direto</v>
      </c>
      <c r="L15" t="s">
        <v>189</v>
      </c>
      <c r="M15" t="s">
        <v>355</v>
      </c>
      <c r="N15" t="s">
        <v>346</v>
      </c>
      <c r="O15" t="s">
        <v>377</v>
      </c>
      <c r="P15" t="s">
        <v>360</v>
      </c>
    </row>
    <row r="16" spans="1:16" x14ac:dyDescent="0.2">
      <c r="A16" s="141" t="s">
        <v>150</v>
      </c>
      <c r="B16" s="146" t="s">
        <v>170</v>
      </c>
      <c r="C16" s="141" t="s">
        <v>171</v>
      </c>
      <c r="D16" s="147">
        <v>-29.73</v>
      </c>
      <c r="E16" s="151" t="s">
        <v>172</v>
      </c>
      <c r="F16" s="148" t="s">
        <v>260</v>
      </c>
      <c r="G16" s="148" t="s">
        <v>45</v>
      </c>
      <c r="H16" s="141" t="str">
        <f t="shared" si="0"/>
        <v>Despesa Fixa</v>
      </c>
      <c r="I16" s="141" t="str">
        <f t="shared" si="1"/>
        <v>Comunicação</v>
      </c>
      <c r="L16" t="s">
        <v>378</v>
      </c>
      <c r="M16" t="s">
        <v>355</v>
      </c>
      <c r="N16" t="s">
        <v>346</v>
      </c>
      <c r="O16" t="s">
        <v>379</v>
      </c>
      <c r="P16" t="s">
        <v>360</v>
      </c>
    </row>
    <row r="17" spans="1:16" x14ac:dyDescent="0.2">
      <c r="A17" s="141" t="s">
        <v>150</v>
      </c>
      <c r="B17" s="146" t="s">
        <v>151</v>
      </c>
      <c r="C17" s="141" t="s">
        <v>152</v>
      </c>
      <c r="D17" s="147">
        <v>-99.9</v>
      </c>
      <c r="E17" s="151" t="s">
        <v>173</v>
      </c>
      <c r="F17" s="148" t="s">
        <v>260</v>
      </c>
      <c r="G17" s="148" t="s">
        <v>45</v>
      </c>
      <c r="H17" s="141" t="str">
        <f t="shared" si="0"/>
        <v>Despesa Fixa</v>
      </c>
      <c r="I17" s="141" t="str">
        <f t="shared" si="1"/>
        <v>Comunicação</v>
      </c>
      <c r="L17" t="s">
        <v>199</v>
      </c>
      <c r="M17" t="s">
        <v>380</v>
      </c>
      <c r="N17" t="s">
        <v>381</v>
      </c>
      <c r="O17" t="s">
        <v>382</v>
      </c>
      <c r="P17" t="s">
        <v>363</v>
      </c>
    </row>
    <row r="18" spans="1:16" x14ac:dyDescent="0.2">
      <c r="A18" s="141" t="s">
        <v>150</v>
      </c>
      <c r="B18" s="146" t="s">
        <v>151</v>
      </c>
      <c r="C18" s="141" t="s">
        <v>152</v>
      </c>
      <c r="D18" s="147">
        <v>-529.11</v>
      </c>
      <c r="E18" s="151" t="s">
        <v>166</v>
      </c>
      <c r="F18" s="148" t="s">
        <v>260</v>
      </c>
      <c r="G18" s="148" t="s">
        <v>45</v>
      </c>
      <c r="H18" s="141" t="str">
        <f t="shared" si="0"/>
        <v>Despesa Variável</v>
      </c>
      <c r="I18" s="141" t="str">
        <f t="shared" si="1"/>
        <v>Custo Direto</v>
      </c>
      <c r="L18" t="s">
        <v>203</v>
      </c>
      <c r="M18" t="s">
        <v>361</v>
      </c>
      <c r="N18" t="s">
        <v>343</v>
      </c>
      <c r="O18" t="s">
        <v>383</v>
      </c>
      <c r="P18" t="s">
        <v>384</v>
      </c>
    </row>
    <row r="19" spans="1:16" x14ac:dyDescent="0.2">
      <c r="A19" s="141" t="s">
        <v>150</v>
      </c>
      <c r="B19" s="146" t="s">
        <v>151</v>
      </c>
      <c r="C19" s="141" t="s">
        <v>152</v>
      </c>
      <c r="D19" s="147">
        <v>-500</v>
      </c>
      <c r="E19" s="151" t="s">
        <v>432</v>
      </c>
      <c r="F19" s="148" t="s">
        <v>260</v>
      </c>
      <c r="G19" s="148" t="s">
        <v>45</v>
      </c>
      <c r="H19" s="141" t="e">
        <f t="shared" si="0"/>
        <v>#N/A</v>
      </c>
      <c r="I19" s="141" t="s">
        <v>241</v>
      </c>
      <c r="J19" t="s">
        <v>430</v>
      </c>
      <c r="L19" t="s">
        <v>210</v>
      </c>
      <c r="M19" t="s">
        <v>361</v>
      </c>
      <c r="N19" t="s">
        <v>385</v>
      </c>
      <c r="O19" t="s">
        <v>386</v>
      </c>
      <c r="P19" t="s">
        <v>360</v>
      </c>
    </row>
    <row r="20" spans="1:16" ht="15" customHeight="1" x14ac:dyDescent="0.2">
      <c r="A20" s="141" t="s">
        <v>150</v>
      </c>
      <c r="B20" s="146" t="s">
        <v>151</v>
      </c>
      <c r="C20" s="141" t="s">
        <v>161</v>
      </c>
      <c r="D20" s="149">
        <v>191</v>
      </c>
      <c r="E20" s="151" t="s">
        <v>264</v>
      </c>
      <c r="F20" s="148" t="s">
        <v>261</v>
      </c>
      <c r="G20" s="148" t="s">
        <v>45</v>
      </c>
      <c r="H20" s="141" t="s">
        <v>337</v>
      </c>
      <c r="I20" s="141" t="s">
        <v>347</v>
      </c>
      <c r="L20" t="s">
        <v>278</v>
      </c>
      <c r="M20" t="s">
        <v>387</v>
      </c>
      <c r="N20" t="s">
        <v>388</v>
      </c>
      <c r="O20" t="s">
        <v>389</v>
      </c>
      <c r="P20" t="s">
        <v>363</v>
      </c>
    </row>
    <row r="21" spans="1:16" x14ac:dyDescent="0.2">
      <c r="A21" s="141" t="s">
        <v>150</v>
      </c>
      <c r="B21" s="146" t="s">
        <v>174</v>
      </c>
      <c r="C21" s="141" t="s">
        <v>175</v>
      </c>
      <c r="D21" s="147">
        <v>-19.899999999999999</v>
      </c>
      <c r="E21" s="151" t="s">
        <v>176</v>
      </c>
      <c r="F21" s="148" t="s">
        <v>260</v>
      </c>
      <c r="G21" s="148" t="s">
        <v>45</v>
      </c>
      <c r="H21" s="141" t="str">
        <f>VLOOKUP(E21,L:N,2,0)</f>
        <v>Despesa Fixa</v>
      </c>
      <c r="I21" s="141" t="str">
        <f>VLOOKUP(E21,L:N,3,0)</f>
        <v>Bancária</v>
      </c>
      <c r="L21" t="s">
        <v>348</v>
      </c>
      <c r="M21" t="s">
        <v>387</v>
      </c>
      <c r="N21" t="s">
        <v>388</v>
      </c>
      <c r="O21" t="s">
        <v>390</v>
      </c>
      <c r="P21" t="s">
        <v>374</v>
      </c>
    </row>
    <row r="22" spans="1:16" x14ac:dyDescent="0.2">
      <c r="A22" s="141" t="s">
        <v>150</v>
      </c>
      <c r="B22" s="146" t="s">
        <v>177</v>
      </c>
      <c r="C22" s="141" t="s">
        <v>178</v>
      </c>
      <c r="D22" s="147">
        <v>-1.71</v>
      </c>
      <c r="E22" s="151" t="s">
        <v>179</v>
      </c>
      <c r="F22" s="148" t="s">
        <v>260</v>
      </c>
      <c r="G22" s="148" t="s">
        <v>45</v>
      </c>
      <c r="H22" s="141" t="str">
        <f>VLOOKUP(E22,L:N,2,0)</f>
        <v>Despesa Fixa</v>
      </c>
      <c r="I22" s="141" t="str">
        <f>VLOOKUP(E22,L:N,3,0)</f>
        <v>Financeira</v>
      </c>
      <c r="L22" t="s">
        <v>221</v>
      </c>
      <c r="M22" t="s">
        <v>336</v>
      </c>
      <c r="N22" t="s">
        <v>391</v>
      </c>
      <c r="O22" t="s">
        <v>392</v>
      </c>
      <c r="P22" t="s">
        <v>363</v>
      </c>
    </row>
    <row r="23" spans="1:16" x14ac:dyDescent="0.2">
      <c r="A23" s="141" t="s">
        <v>150</v>
      </c>
      <c r="B23" s="146" t="s">
        <v>177</v>
      </c>
      <c r="C23" s="141" t="s">
        <v>178</v>
      </c>
      <c r="D23" s="147">
        <v>-36.07</v>
      </c>
      <c r="E23" s="151" t="s">
        <v>179</v>
      </c>
      <c r="F23" s="148" t="s">
        <v>260</v>
      </c>
      <c r="G23" s="148" t="s">
        <v>45</v>
      </c>
      <c r="H23" s="141" t="str">
        <f>VLOOKUP(E23,L:N,2,0)</f>
        <v>Despesa Fixa</v>
      </c>
      <c r="I23" s="141" t="str">
        <f>VLOOKUP(E23,L:N,3,0)</f>
        <v>Financeira</v>
      </c>
      <c r="L23" t="s">
        <v>393</v>
      </c>
      <c r="M23" t="s">
        <v>355</v>
      </c>
      <c r="N23" t="s">
        <v>394</v>
      </c>
      <c r="O23" t="s">
        <v>395</v>
      </c>
      <c r="P23" t="s">
        <v>360</v>
      </c>
    </row>
    <row r="24" spans="1:16" ht="15" customHeight="1" x14ac:dyDescent="0.2">
      <c r="A24" s="141" t="s">
        <v>180</v>
      </c>
      <c r="B24" s="146" t="s">
        <v>181</v>
      </c>
      <c r="C24" s="141" t="s">
        <v>182</v>
      </c>
      <c r="D24" s="149">
        <v>720</v>
      </c>
      <c r="E24" s="151" t="s">
        <v>295</v>
      </c>
      <c r="F24" s="148" t="s">
        <v>261</v>
      </c>
      <c r="G24" s="148" t="s">
        <v>45</v>
      </c>
      <c r="H24" s="141" t="s">
        <v>337</v>
      </c>
      <c r="I24" s="141" t="s">
        <v>422</v>
      </c>
      <c r="L24" t="s">
        <v>232</v>
      </c>
      <c r="M24" t="s">
        <v>355</v>
      </c>
      <c r="N24" t="s">
        <v>344</v>
      </c>
      <c r="O24" t="s">
        <v>396</v>
      </c>
      <c r="P24" t="s">
        <v>357</v>
      </c>
    </row>
    <row r="25" spans="1:16" ht="15" customHeight="1" x14ac:dyDescent="0.2">
      <c r="A25" s="141" t="s">
        <v>180</v>
      </c>
      <c r="B25" s="146" t="s">
        <v>151</v>
      </c>
      <c r="C25" s="141" t="s">
        <v>154</v>
      </c>
      <c r="D25" s="149">
        <v>30</v>
      </c>
      <c r="E25" s="151" t="s">
        <v>264</v>
      </c>
      <c r="F25" s="148" t="s">
        <v>261</v>
      </c>
      <c r="G25" s="148" t="s">
        <v>45</v>
      </c>
      <c r="H25" s="141" t="s">
        <v>337</v>
      </c>
      <c r="I25" s="141" t="s">
        <v>347</v>
      </c>
      <c r="L25" t="s">
        <v>397</v>
      </c>
      <c r="M25" t="s">
        <v>355</v>
      </c>
      <c r="N25" t="s">
        <v>398</v>
      </c>
      <c r="O25" t="s">
        <v>399</v>
      </c>
      <c r="P25" t="s">
        <v>360</v>
      </c>
    </row>
    <row r="26" spans="1:16" x14ac:dyDescent="0.2">
      <c r="A26" s="141" t="s">
        <v>180</v>
      </c>
      <c r="B26" s="146" t="s">
        <v>151</v>
      </c>
      <c r="C26" s="141" t="s">
        <v>152</v>
      </c>
      <c r="D26" s="147">
        <v>-203.18</v>
      </c>
      <c r="E26" s="151" t="s">
        <v>436</v>
      </c>
      <c r="F26" s="155" t="s">
        <v>260</v>
      </c>
      <c r="G26" s="155" t="s">
        <v>45</v>
      </c>
      <c r="H26" s="154" t="e">
        <f>VLOOKUP(E26,L:N,2,0)</f>
        <v>#N/A</v>
      </c>
      <c r="I26" s="154" t="e">
        <f>VLOOKUP(E26,L:N,3,0)</f>
        <v>#N/A</v>
      </c>
      <c r="J26" s="156" t="s">
        <v>435</v>
      </c>
      <c r="L26" t="s">
        <v>400</v>
      </c>
      <c r="M26" t="s">
        <v>355</v>
      </c>
      <c r="N26" t="s">
        <v>401</v>
      </c>
      <c r="O26" t="s">
        <v>402</v>
      </c>
      <c r="P26" t="s">
        <v>360</v>
      </c>
    </row>
    <row r="27" spans="1:16" ht="15" customHeight="1" x14ac:dyDescent="0.2">
      <c r="A27" s="141" t="s">
        <v>180</v>
      </c>
      <c r="B27" s="146" t="s">
        <v>151</v>
      </c>
      <c r="C27" s="141" t="s">
        <v>154</v>
      </c>
      <c r="D27" s="149">
        <v>1300</v>
      </c>
      <c r="E27" s="151" t="s">
        <v>264</v>
      </c>
      <c r="F27" s="148" t="s">
        <v>261</v>
      </c>
      <c r="G27" s="148" t="s">
        <v>45</v>
      </c>
      <c r="H27" s="141" t="s">
        <v>337</v>
      </c>
      <c r="I27" s="141" t="s">
        <v>347</v>
      </c>
      <c r="L27" t="s">
        <v>403</v>
      </c>
      <c r="M27" t="s">
        <v>355</v>
      </c>
      <c r="N27" t="s">
        <v>345</v>
      </c>
      <c r="O27" t="s">
        <v>404</v>
      </c>
      <c r="P27" t="s">
        <v>360</v>
      </c>
    </row>
    <row r="28" spans="1:16" x14ac:dyDescent="0.2">
      <c r="A28" s="141" t="s">
        <v>180</v>
      </c>
      <c r="B28" s="146" t="s">
        <v>151</v>
      </c>
      <c r="C28" s="141" t="s">
        <v>152</v>
      </c>
      <c r="D28" s="147">
        <v>-170.72</v>
      </c>
      <c r="E28" s="151" t="s">
        <v>166</v>
      </c>
      <c r="F28" s="148" t="s">
        <v>260</v>
      </c>
      <c r="G28" s="148" t="s">
        <v>45</v>
      </c>
      <c r="H28" s="141" t="str">
        <f>VLOOKUP(E28,L:N,2,0)</f>
        <v>Despesa Variável</v>
      </c>
      <c r="I28" s="141" t="str">
        <f>VLOOKUP(E28,L:N,3,0)</f>
        <v>Custo Direto</v>
      </c>
      <c r="L28" t="s">
        <v>265</v>
      </c>
      <c r="M28" t="s">
        <v>338</v>
      </c>
      <c r="N28" t="s">
        <v>358</v>
      </c>
      <c r="O28" t="s">
        <v>405</v>
      </c>
      <c r="P28" t="s">
        <v>360</v>
      </c>
    </row>
    <row r="29" spans="1:16" x14ac:dyDescent="0.2">
      <c r="A29" s="141" t="s">
        <v>184</v>
      </c>
      <c r="B29" s="146" t="s">
        <v>151</v>
      </c>
      <c r="C29" s="141" t="s">
        <v>152</v>
      </c>
      <c r="D29" s="147">
        <v>-2.34</v>
      </c>
      <c r="E29" s="151" t="s">
        <v>166</v>
      </c>
      <c r="F29" s="148" t="s">
        <v>260</v>
      </c>
      <c r="G29" s="148" t="s">
        <v>45</v>
      </c>
      <c r="H29" s="141" t="str">
        <f>VLOOKUP(E29,L:N,2,0)</f>
        <v>Despesa Variável</v>
      </c>
      <c r="I29" s="141" t="str">
        <f>VLOOKUP(E29,L:N,3,0)</f>
        <v>Custo Direto</v>
      </c>
      <c r="L29" t="s">
        <v>349</v>
      </c>
      <c r="M29" t="s">
        <v>355</v>
      </c>
      <c r="N29" t="s">
        <v>346</v>
      </c>
      <c r="O29" t="s">
        <v>379</v>
      </c>
      <c r="P29" t="s">
        <v>360</v>
      </c>
    </row>
    <row r="30" spans="1:16" x14ac:dyDescent="0.2">
      <c r="A30" s="141" t="s">
        <v>184</v>
      </c>
      <c r="B30" s="146" t="s">
        <v>151</v>
      </c>
      <c r="C30" s="141" t="s">
        <v>152</v>
      </c>
      <c r="D30" s="147">
        <v>-470</v>
      </c>
      <c r="E30" s="151" t="s">
        <v>437</v>
      </c>
      <c r="F30" s="155" t="s">
        <v>260</v>
      </c>
      <c r="G30" s="155" t="s">
        <v>45</v>
      </c>
      <c r="H30" s="154" t="e">
        <f>VLOOKUP(E30,L:N,2,0)</f>
        <v>#N/A</v>
      </c>
      <c r="I30" s="154" t="e">
        <f>VLOOKUP(E30,L:N,3,0)</f>
        <v>#N/A</v>
      </c>
      <c r="J30" s="156" t="s">
        <v>435</v>
      </c>
      <c r="L30" t="s">
        <v>267</v>
      </c>
      <c r="M30" t="s">
        <v>338</v>
      </c>
      <c r="N30" t="s">
        <v>358</v>
      </c>
      <c r="O30" t="s">
        <v>406</v>
      </c>
      <c r="P30" t="s">
        <v>360</v>
      </c>
    </row>
    <row r="31" spans="1:16" x14ac:dyDescent="0.2">
      <c r="A31" s="141" t="s">
        <v>184</v>
      </c>
      <c r="B31" s="146" t="s">
        <v>186</v>
      </c>
      <c r="C31" s="141" t="s">
        <v>187</v>
      </c>
      <c r="D31" s="147">
        <v>-115</v>
      </c>
      <c r="E31" s="151" t="s">
        <v>166</v>
      </c>
      <c r="F31" s="148" t="s">
        <v>260</v>
      </c>
      <c r="G31" s="148" t="s">
        <v>45</v>
      </c>
      <c r="H31" s="141" t="str">
        <f>VLOOKUP(E31,L:N,2,0)</f>
        <v>Despesa Variável</v>
      </c>
      <c r="I31" s="141" t="str">
        <f>VLOOKUP(E31,L:N,3,0)</f>
        <v>Custo Direto</v>
      </c>
      <c r="L31" t="s">
        <v>350</v>
      </c>
      <c r="M31" t="s">
        <v>355</v>
      </c>
      <c r="N31" t="s">
        <v>401</v>
      </c>
      <c r="O31" t="s">
        <v>407</v>
      </c>
      <c r="P31" t="s">
        <v>360</v>
      </c>
    </row>
    <row r="32" spans="1:16" x14ac:dyDescent="0.2">
      <c r="A32" s="141" t="s">
        <v>184</v>
      </c>
      <c r="B32" s="146" t="s">
        <v>151</v>
      </c>
      <c r="C32" s="141" t="s">
        <v>152</v>
      </c>
      <c r="D32" s="147">
        <v>-220</v>
      </c>
      <c r="E32" s="151" t="s">
        <v>166</v>
      </c>
      <c r="F32" s="148" t="s">
        <v>260</v>
      </c>
      <c r="G32" s="148" t="s">
        <v>45</v>
      </c>
      <c r="H32" s="141" t="str">
        <f>VLOOKUP(E32,L:N,2,0)</f>
        <v>Despesa Variável</v>
      </c>
      <c r="I32" s="141" t="str">
        <f>VLOOKUP(E32,L:N,3,0)</f>
        <v>Custo Direto</v>
      </c>
      <c r="L32" t="s">
        <v>275</v>
      </c>
      <c r="M32" t="s">
        <v>355</v>
      </c>
      <c r="N32" t="s">
        <v>344</v>
      </c>
      <c r="O32" t="s">
        <v>408</v>
      </c>
      <c r="P32" t="s">
        <v>357</v>
      </c>
    </row>
    <row r="33" spans="1:16" ht="15" customHeight="1" x14ac:dyDescent="0.2">
      <c r="A33" s="141" t="s">
        <v>184</v>
      </c>
      <c r="B33" s="146" t="s">
        <v>151</v>
      </c>
      <c r="C33" s="141" t="s">
        <v>154</v>
      </c>
      <c r="D33" s="149">
        <v>220</v>
      </c>
      <c r="E33" s="151" t="s">
        <v>264</v>
      </c>
      <c r="F33" s="148" t="s">
        <v>261</v>
      </c>
      <c r="G33" s="148" t="s">
        <v>45</v>
      </c>
      <c r="H33" s="141" t="s">
        <v>337</v>
      </c>
      <c r="I33" s="141" t="s">
        <v>347</v>
      </c>
      <c r="L33" t="s">
        <v>282</v>
      </c>
      <c r="M33" t="s">
        <v>361</v>
      </c>
      <c r="N33" t="s">
        <v>409</v>
      </c>
      <c r="O33" t="s">
        <v>410</v>
      </c>
      <c r="P33" t="s">
        <v>339</v>
      </c>
    </row>
    <row r="34" spans="1:16" x14ac:dyDescent="0.2">
      <c r="A34" s="141" t="s">
        <v>184</v>
      </c>
      <c r="B34" s="146" t="s">
        <v>151</v>
      </c>
      <c r="C34" s="141" t="s">
        <v>152</v>
      </c>
      <c r="D34" s="147">
        <v>-150</v>
      </c>
      <c r="E34" s="151" t="s">
        <v>166</v>
      </c>
      <c r="F34" s="148" t="s">
        <v>260</v>
      </c>
      <c r="G34" s="148" t="s">
        <v>45</v>
      </c>
      <c r="H34" s="141" t="str">
        <f>VLOOKUP(E34,L:N,2,0)</f>
        <v>Despesa Variável</v>
      </c>
      <c r="I34" s="141" t="str">
        <f>VLOOKUP(E34,L:N,3,0)</f>
        <v>Custo Direto</v>
      </c>
      <c r="L34" t="s">
        <v>297</v>
      </c>
      <c r="M34" t="s">
        <v>355</v>
      </c>
      <c r="N34" t="s">
        <v>346</v>
      </c>
      <c r="O34" t="s">
        <v>411</v>
      </c>
      <c r="P34" t="s">
        <v>360</v>
      </c>
    </row>
    <row r="35" spans="1:16" x14ac:dyDescent="0.2">
      <c r="A35" s="141" t="s">
        <v>184</v>
      </c>
      <c r="B35" s="146" t="s">
        <v>151</v>
      </c>
      <c r="C35" s="141" t="s">
        <v>152</v>
      </c>
      <c r="D35" s="147">
        <v>-580</v>
      </c>
      <c r="E35" s="151" t="s">
        <v>166</v>
      </c>
      <c r="F35" s="148" t="s">
        <v>260</v>
      </c>
      <c r="G35" s="148" t="s">
        <v>45</v>
      </c>
      <c r="H35" s="141" t="str">
        <f>VLOOKUP(E35,L:N,2,0)</f>
        <v>Despesa Variável</v>
      </c>
      <c r="I35" s="141" t="str">
        <f>VLOOKUP(E35,L:N,3,0)</f>
        <v>Custo Direto</v>
      </c>
      <c r="L35" t="s">
        <v>412</v>
      </c>
      <c r="M35" t="s">
        <v>355</v>
      </c>
      <c r="N35" t="s">
        <v>413</v>
      </c>
      <c r="O35" t="s">
        <v>414</v>
      </c>
      <c r="P35" t="s">
        <v>415</v>
      </c>
    </row>
    <row r="36" spans="1:16" x14ac:dyDescent="0.2">
      <c r="A36" s="141" t="s">
        <v>188</v>
      </c>
      <c r="B36" s="146" t="s">
        <v>151</v>
      </c>
      <c r="C36" s="141" t="s">
        <v>152</v>
      </c>
      <c r="D36" s="147">
        <v>-20429.27</v>
      </c>
      <c r="E36" s="151" t="s">
        <v>432</v>
      </c>
      <c r="F36" s="148" t="s">
        <v>260</v>
      </c>
      <c r="G36" s="148" t="s">
        <v>45</v>
      </c>
      <c r="H36" s="141" t="e">
        <f>VLOOKUP(E36,L:N,2,0)</f>
        <v>#N/A</v>
      </c>
      <c r="I36" s="141" t="s">
        <v>241</v>
      </c>
      <c r="J36" t="s">
        <v>430</v>
      </c>
      <c r="L36" t="s">
        <v>309</v>
      </c>
      <c r="M36" t="s">
        <v>355</v>
      </c>
      <c r="N36" t="s">
        <v>394</v>
      </c>
      <c r="O36" t="s">
        <v>416</v>
      </c>
      <c r="P36" t="s">
        <v>360</v>
      </c>
    </row>
    <row r="37" spans="1:16" x14ac:dyDescent="0.2">
      <c r="A37" s="141" t="s">
        <v>188</v>
      </c>
      <c r="B37" s="146" t="s">
        <v>151</v>
      </c>
      <c r="C37" s="141" t="s">
        <v>154</v>
      </c>
      <c r="D37" s="149">
        <v>272</v>
      </c>
      <c r="E37" s="151" t="s">
        <v>278</v>
      </c>
      <c r="F37" s="148" t="s">
        <v>261</v>
      </c>
      <c r="G37" s="148" t="s">
        <v>45</v>
      </c>
      <c r="H37" s="141" t="str">
        <f>VLOOKUP(E37,L:N,2,0)</f>
        <v>Empréstimo</v>
      </c>
      <c r="I37" s="141" t="str">
        <f>VLOOKUP(E37,L:N,3,0)</f>
        <v>Passivo</v>
      </c>
      <c r="L37" t="s">
        <v>417</v>
      </c>
      <c r="M37" t="s">
        <v>418</v>
      </c>
      <c r="N37" t="s">
        <v>419</v>
      </c>
      <c r="O37" t="s">
        <v>420</v>
      </c>
      <c r="P37" t="s">
        <v>421</v>
      </c>
    </row>
    <row r="38" spans="1:16" ht="15" customHeight="1" x14ac:dyDescent="0.2">
      <c r="A38" s="141" t="s">
        <v>188</v>
      </c>
      <c r="B38" s="146" t="s">
        <v>151</v>
      </c>
      <c r="C38" s="141" t="s">
        <v>154</v>
      </c>
      <c r="D38" s="149">
        <v>290</v>
      </c>
      <c r="E38" s="151" t="s">
        <v>264</v>
      </c>
      <c r="F38" s="148" t="s">
        <v>261</v>
      </c>
      <c r="G38" s="148" t="s">
        <v>45</v>
      </c>
      <c r="H38" s="141" t="s">
        <v>337</v>
      </c>
      <c r="I38" s="141" t="s">
        <v>347</v>
      </c>
      <c r="L38" t="s">
        <v>162</v>
      </c>
      <c r="M38" t="s">
        <v>355</v>
      </c>
      <c r="N38" t="s">
        <v>346</v>
      </c>
      <c r="O38" t="s">
        <v>365</v>
      </c>
      <c r="P38" t="s">
        <v>360</v>
      </c>
    </row>
    <row r="39" spans="1:16" x14ac:dyDescent="0.2">
      <c r="A39" s="141" t="s">
        <v>188</v>
      </c>
      <c r="B39" s="146" t="s">
        <v>190</v>
      </c>
      <c r="C39" s="141" t="s">
        <v>191</v>
      </c>
      <c r="D39" s="149">
        <v>4372</v>
      </c>
      <c r="E39" s="151" t="s">
        <v>287</v>
      </c>
      <c r="F39" s="148" t="s">
        <v>261</v>
      </c>
      <c r="G39" s="148" t="s">
        <v>45</v>
      </c>
      <c r="H39" s="141" t="s">
        <v>337</v>
      </c>
      <c r="I39" s="141" t="s">
        <v>337</v>
      </c>
      <c r="L39" t="s">
        <v>192</v>
      </c>
      <c r="M39" t="s">
        <v>355</v>
      </c>
      <c r="N39" t="s">
        <v>346</v>
      </c>
      <c r="O39" t="s">
        <v>379</v>
      </c>
      <c r="P39" t="s">
        <v>360</v>
      </c>
    </row>
    <row r="40" spans="1:16" x14ac:dyDescent="0.2">
      <c r="A40" s="141" t="s">
        <v>188</v>
      </c>
      <c r="B40" s="146" t="s">
        <v>151</v>
      </c>
      <c r="C40" s="141" t="s">
        <v>152</v>
      </c>
      <c r="D40" s="147">
        <v>-1405.63</v>
      </c>
      <c r="E40" s="151" t="s">
        <v>349</v>
      </c>
      <c r="F40" s="148" t="s">
        <v>260</v>
      </c>
      <c r="G40" s="148" t="s">
        <v>45</v>
      </c>
      <c r="H40" s="141" t="str">
        <f>VLOOKUP(E40,L:N,2,0)</f>
        <v>Despesa Fixa</v>
      </c>
      <c r="I40" s="141" t="str">
        <f>VLOOKUP(E40,L:N,3,0)</f>
        <v>Pessoal</v>
      </c>
      <c r="L40" t="s">
        <v>227</v>
      </c>
    </row>
    <row r="41" spans="1:16" x14ac:dyDescent="0.2">
      <c r="A41" s="141" t="s">
        <v>188</v>
      </c>
      <c r="B41" s="146" t="s">
        <v>151</v>
      </c>
      <c r="C41" s="141" t="s">
        <v>152</v>
      </c>
      <c r="D41" s="147">
        <v>-793.85</v>
      </c>
      <c r="E41" s="151" t="s">
        <v>349</v>
      </c>
      <c r="F41" s="148" t="s">
        <v>260</v>
      </c>
      <c r="G41" s="148" t="s">
        <v>45</v>
      </c>
      <c r="H41" s="141" t="str">
        <f>VLOOKUP(E41,L:N,2,0)</f>
        <v>Despesa Fixa</v>
      </c>
      <c r="I41" s="141" t="str">
        <f>VLOOKUP(E41,L:N,3,0)</f>
        <v>Pessoal</v>
      </c>
      <c r="L41" t="s">
        <v>243</v>
      </c>
      <c r="M41" t="s">
        <v>355</v>
      </c>
      <c r="N41" t="s">
        <v>398</v>
      </c>
      <c r="O41" t="s">
        <v>399</v>
      </c>
      <c r="P41" t="s">
        <v>360</v>
      </c>
    </row>
    <row r="42" spans="1:16" x14ac:dyDescent="0.2">
      <c r="A42" s="141" t="s">
        <v>188</v>
      </c>
      <c r="B42" s="146" t="s">
        <v>151</v>
      </c>
      <c r="C42" s="141" t="s">
        <v>152</v>
      </c>
      <c r="D42" s="147">
        <v>-616.99</v>
      </c>
      <c r="E42" s="151" t="s">
        <v>349</v>
      </c>
      <c r="F42" s="148" t="s">
        <v>260</v>
      </c>
      <c r="G42" s="148" t="s">
        <v>45</v>
      </c>
      <c r="H42" s="141" t="str">
        <f>VLOOKUP(E42,L:N,2,0)</f>
        <v>Despesa Fixa</v>
      </c>
      <c r="I42" s="141" t="str">
        <f>VLOOKUP(E42,L:N,3,0)</f>
        <v>Pessoal</v>
      </c>
      <c r="L42" t="s">
        <v>244</v>
      </c>
    </row>
    <row r="43" spans="1:16" x14ac:dyDescent="0.2">
      <c r="A43" s="141" t="s">
        <v>188</v>
      </c>
      <c r="B43" s="146" t="s">
        <v>151</v>
      </c>
      <c r="C43" s="141" t="s">
        <v>152</v>
      </c>
      <c r="D43" s="147">
        <v>-92.48</v>
      </c>
      <c r="E43" s="151" t="s">
        <v>349</v>
      </c>
      <c r="F43" s="148" t="s">
        <v>260</v>
      </c>
      <c r="G43" s="148" t="s">
        <v>45</v>
      </c>
      <c r="H43" s="141" t="str">
        <f>VLOOKUP(E43,L:N,2,0)</f>
        <v>Despesa Fixa</v>
      </c>
      <c r="I43" s="141" t="str">
        <f>VLOOKUP(E43,L:N,3,0)</f>
        <v>Pessoal</v>
      </c>
      <c r="L43" t="s">
        <v>251</v>
      </c>
      <c r="M43" t="s">
        <v>355</v>
      </c>
      <c r="N43" t="s">
        <v>346</v>
      </c>
      <c r="O43" t="s">
        <v>379</v>
      </c>
      <c r="P43" t="s">
        <v>360</v>
      </c>
    </row>
    <row r="44" spans="1:16" x14ac:dyDescent="0.2">
      <c r="A44" s="141" t="s">
        <v>188</v>
      </c>
      <c r="B44" s="146" t="s">
        <v>193</v>
      </c>
      <c r="C44" s="141" t="s">
        <v>194</v>
      </c>
      <c r="D44" s="149">
        <v>900</v>
      </c>
      <c r="E44" s="151" t="s">
        <v>278</v>
      </c>
      <c r="F44" s="148" t="s">
        <v>261</v>
      </c>
      <c r="G44" s="148" t="s">
        <v>45</v>
      </c>
      <c r="H44" s="141" t="str">
        <f>VLOOKUP(E44,L:N,2,0)</f>
        <v>Empréstimo</v>
      </c>
      <c r="I44" s="141" t="str">
        <f>VLOOKUP(E44,L:N,3,0)</f>
        <v>Passivo</v>
      </c>
      <c r="L44" t="s">
        <v>254</v>
      </c>
    </row>
    <row r="45" spans="1:16" ht="15" customHeight="1" x14ac:dyDescent="0.2">
      <c r="A45" s="141" t="s">
        <v>195</v>
      </c>
      <c r="B45" s="146" t="s">
        <v>196</v>
      </c>
      <c r="C45" s="141" t="s">
        <v>197</v>
      </c>
      <c r="D45" s="149">
        <v>8785</v>
      </c>
      <c r="E45" s="151" t="s">
        <v>264</v>
      </c>
      <c r="F45" s="148" t="s">
        <v>261</v>
      </c>
      <c r="G45" s="148" t="s">
        <v>45</v>
      </c>
      <c r="H45" s="141" t="s">
        <v>337</v>
      </c>
      <c r="I45" s="141" t="s">
        <v>347</v>
      </c>
      <c r="L45" t="s">
        <v>279</v>
      </c>
    </row>
    <row r="46" spans="1:16" ht="15" customHeight="1" x14ac:dyDescent="0.2">
      <c r="A46" s="141" t="s">
        <v>195</v>
      </c>
      <c r="B46" s="146" t="s">
        <v>151</v>
      </c>
      <c r="C46" s="141" t="s">
        <v>161</v>
      </c>
      <c r="D46" s="149">
        <v>19</v>
      </c>
      <c r="E46" s="151" t="s">
        <v>264</v>
      </c>
      <c r="F46" s="148" t="s">
        <v>261</v>
      </c>
      <c r="G46" s="148" t="s">
        <v>45</v>
      </c>
      <c r="H46" s="141" t="s">
        <v>337</v>
      </c>
      <c r="I46" s="141" t="s">
        <v>347</v>
      </c>
      <c r="L46" t="s">
        <v>308</v>
      </c>
    </row>
    <row r="47" spans="1:16" x14ac:dyDescent="0.2">
      <c r="A47" s="141" t="s">
        <v>195</v>
      </c>
      <c r="B47" s="146" t="s">
        <v>198</v>
      </c>
      <c r="C47" s="141" t="s">
        <v>164</v>
      </c>
      <c r="D47" s="147">
        <v>-300</v>
      </c>
      <c r="E47" s="151" t="s">
        <v>166</v>
      </c>
      <c r="F47" s="148" t="s">
        <v>260</v>
      </c>
      <c r="G47" s="148" t="s">
        <v>45</v>
      </c>
      <c r="H47" s="141" t="str">
        <f>VLOOKUP(E47,L:N,2,0)</f>
        <v>Despesa Variável</v>
      </c>
      <c r="I47" s="141" t="str">
        <f>VLOOKUP(E47,L:N,3,0)</f>
        <v>Custo Direto</v>
      </c>
      <c r="L47" t="s">
        <v>320</v>
      </c>
      <c r="M47" t="s">
        <v>418</v>
      </c>
      <c r="N47" t="s">
        <v>419</v>
      </c>
      <c r="O47" t="s">
        <v>420</v>
      </c>
      <c r="P47" t="s">
        <v>421</v>
      </c>
    </row>
    <row r="48" spans="1:16" x14ac:dyDescent="0.2">
      <c r="A48" s="141" t="s">
        <v>195</v>
      </c>
      <c r="B48" s="146" t="s">
        <v>151</v>
      </c>
      <c r="C48" s="141" t="s">
        <v>152</v>
      </c>
      <c r="D48" s="147">
        <v>-27.8</v>
      </c>
      <c r="E48" s="151" t="s">
        <v>166</v>
      </c>
      <c r="F48" s="148" t="s">
        <v>260</v>
      </c>
      <c r="G48" s="148" t="s">
        <v>45</v>
      </c>
      <c r="H48" s="141" t="str">
        <f>VLOOKUP(E48,L:N,2,0)</f>
        <v>Despesa Variável</v>
      </c>
      <c r="I48" s="141" t="str">
        <f>VLOOKUP(E48,L:N,3,0)</f>
        <v>Custo Direto</v>
      </c>
    </row>
    <row r="49" spans="1:9" ht="15" customHeight="1" x14ac:dyDescent="0.2">
      <c r="A49" s="141" t="s">
        <v>195</v>
      </c>
      <c r="B49" s="146" t="s">
        <v>151</v>
      </c>
      <c r="C49" s="141" t="s">
        <v>154</v>
      </c>
      <c r="D49" s="149">
        <v>240</v>
      </c>
      <c r="E49" s="151" t="s">
        <v>264</v>
      </c>
      <c r="F49" s="148" t="s">
        <v>261</v>
      </c>
      <c r="G49" s="148" t="s">
        <v>45</v>
      </c>
      <c r="H49" s="141" t="s">
        <v>337</v>
      </c>
      <c r="I49" s="141" t="s">
        <v>347</v>
      </c>
    </row>
    <row r="50" spans="1:9" ht="15" customHeight="1" x14ac:dyDescent="0.2">
      <c r="A50" s="141" t="s">
        <v>195</v>
      </c>
      <c r="B50" s="146" t="s">
        <v>151</v>
      </c>
      <c r="C50" s="141" t="s">
        <v>152</v>
      </c>
      <c r="D50" s="147">
        <v>-1019</v>
      </c>
      <c r="E50" s="151" t="s">
        <v>166</v>
      </c>
      <c r="F50" s="148" t="s">
        <v>260</v>
      </c>
      <c r="G50" s="148" t="s">
        <v>45</v>
      </c>
      <c r="H50" s="141" t="str">
        <f>VLOOKUP(E50,L:N,2,0)</f>
        <v>Despesa Variável</v>
      </c>
      <c r="I50" s="141" t="str">
        <f>VLOOKUP(E50,L:N,3,0)</f>
        <v>Custo Direto</v>
      </c>
    </row>
    <row r="51" spans="1:9" x14ac:dyDescent="0.2">
      <c r="A51" s="141" t="s">
        <v>195</v>
      </c>
      <c r="B51" s="146" t="s">
        <v>151</v>
      </c>
      <c r="C51" s="141" t="s">
        <v>200</v>
      </c>
      <c r="D51" s="149">
        <v>1019</v>
      </c>
      <c r="E51" s="151" t="s">
        <v>425</v>
      </c>
      <c r="F51" s="148" t="s">
        <v>261</v>
      </c>
      <c r="G51" s="148" t="s">
        <v>45</v>
      </c>
      <c r="H51" s="141" t="s">
        <v>337</v>
      </c>
      <c r="I51" s="141" t="s">
        <v>337</v>
      </c>
    </row>
    <row r="52" spans="1:9" ht="15" customHeight="1" x14ac:dyDescent="0.2">
      <c r="A52" s="141" t="s">
        <v>195</v>
      </c>
      <c r="B52" s="146" t="s">
        <v>151</v>
      </c>
      <c r="C52" s="141" t="s">
        <v>154</v>
      </c>
      <c r="D52" s="149">
        <v>670</v>
      </c>
      <c r="E52" s="151" t="s">
        <v>264</v>
      </c>
      <c r="F52" s="148" t="s">
        <v>261</v>
      </c>
      <c r="G52" s="148" t="s">
        <v>45</v>
      </c>
      <c r="H52" s="141" t="s">
        <v>337</v>
      </c>
      <c r="I52" s="141" t="s">
        <v>347</v>
      </c>
    </row>
    <row r="53" spans="1:9" ht="15" customHeight="1" x14ac:dyDescent="0.2">
      <c r="A53" s="141" t="s">
        <v>195</v>
      </c>
      <c r="B53" s="146" t="s">
        <v>151</v>
      </c>
      <c r="C53" s="141" t="s">
        <v>154</v>
      </c>
      <c r="D53" s="149">
        <v>290</v>
      </c>
      <c r="E53" s="151" t="s">
        <v>264</v>
      </c>
      <c r="F53" s="148" t="s">
        <v>261</v>
      </c>
      <c r="G53" s="148" t="s">
        <v>45</v>
      </c>
      <c r="H53" s="141" t="s">
        <v>337</v>
      </c>
      <c r="I53" s="141" t="s">
        <v>347</v>
      </c>
    </row>
    <row r="54" spans="1:9" ht="15" customHeight="1" x14ac:dyDescent="0.2">
      <c r="A54" s="141" t="s">
        <v>195</v>
      </c>
      <c r="B54" s="146" t="s">
        <v>201</v>
      </c>
      <c r="C54" s="141" t="s">
        <v>202</v>
      </c>
      <c r="D54" s="147">
        <v>-2.6</v>
      </c>
      <c r="E54" s="151" t="s">
        <v>203</v>
      </c>
      <c r="F54" s="148" t="s">
        <v>260</v>
      </c>
      <c r="G54" s="148" t="s">
        <v>45</v>
      </c>
      <c r="H54" s="141" t="str">
        <f>VLOOKUP(E54,L:N,2,0)</f>
        <v>Despesa Variável</v>
      </c>
      <c r="I54" s="141" t="str">
        <f>VLOOKUP(E54,L:N,3,0)</f>
        <v>Financeira</v>
      </c>
    </row>
    <row r="55" spans="1:9" ht="15" customHeight="1" x14ac:dyDescent="0.2">
      <c r="A55" s="141" t="s">
        <v>204</v>
      </c>
      <c r="B55" s="146" t="s">
        <v>151</v>
      </c>
      <c r="C55" s="141" t="s">
        <v>154</v>
      </c>
      <c r="D55" s="149">
        <v>110</v>
      </c>
      <c r="E55" s="151" t="s">
        <v>264</v>
      </c>
      <c r="F55" s="148" t="s">
        <v>261</v>
      </c>
      <c r="G55" s="148" t="s">
        <v>45</v>
      </c>
      <c r="H55" s="141" t="s">
        <v>337</v>
      </c>
      <c r="I55" s="141" t="s">
        <v>347</v>
      </c>
    </row>
    <row r="56" spans="1:9" x14ac:dyDescent="0.2">
      <c r="A56" s="141" t="s">
        <v>204</v>
      </c>
      <c r="B56" s="146" t="s">
        <v>151</v>
      </c>
      <c r="C56" s="141" t="s">
        <v>152</v>
      </c>
      <c r="D56" s="147">
        <v>-1019</v>
      </c>
      <c r="E56" s="151" t="s">
        <v>166</v>
      </c>
      <c r="F56" s="148" t="s">
        <v>260</v>
      </c>
      <c r="G56" s="148" t="s">
        <v>45</v>
      </c>
      <c r="H56" s="141" t="str">
        <f>VLOOKUP(E56,L:N,2,0)</f>
        <v>Despesa Variável</v>
      </c>
      <c r="I56" s="141" t="str">
        <f>VLOOKUP(E56,L:N,3,0)</f>
        <v>Custo Direto</v>
      </c>
    </row>
    <row r="57" spans="1:9" ht="15" customHeight="1" x14ac:dyDescent="0.2">
      <c r="A57" s="141" t="s">
        <v>205</v>
      </c>
      <c r="B57" s="146" t="s">
        <v>206</v>
      </c>
      <c r="C57" s="141" t="s">
        <v>207</v>
      </c>
      <c r="D57" s="149">
        <v>2900</v>
      </c>
      <c r="E57" s="151" t="s">
        <v>264</v>
      </c>
      <c r="F57" s="148" t="s">
        <v>261</v>
      </c>
      <c r="G57" s="148" t="s">
        <v>45</v>
      </c>
      <c r="H57" s="141" t="s">
        <v>337</v>
      </c>
      <c r="I57" s="141" t="s">
        <v>347</v>
      </c>
    </row>
    <row r="58" spans="1:9" ht="15" customHeight="1" x14ac:dyDescent="0.2">
      <c r="A58" s="141" t="s">
        <v>205</v>
      </c>
      <c r="B58" s="146" t="s">
        <v>151</v>
      </c>
      <c r="C58" s="141" t="s">
        <v>154</v>
      </c>
      <c r="D58" s="149">
        <v>65</v>
      </c>
      <c r="E58" s="151" t="s">
        <v>264</v>
      </c>
      <c r="F58" s="148" t="s">
        <v>261</v>
      </c>
      <c r="G58" s="148" t="s">
        <v>45</v>
      </c>
      <c r="H58" s="141" t="s">
        <v>337</v>
      </c>
      <c r="I58" s="141" t="s">
        <v>347</v>
      </c>
    </row>
    <row r="59" spans="1:9" ht="15" customHeight="1" x14ac:dyDescent="0.2">
      <c r="A59" s="141" t="s">
        <v>205</v>
      </c>
      <c r="B59" s="146" t="s">
        <v>151</v>
      </c>
      <c r="C59" s="141" t="s">
        <v>154</v>
      </c>
      <c r="D59" s="149">
        <v>250</v>
      </c>
      <c r="E59" s="151" t="s">
        <v>264</v>
      </c>
      <c r="F59" s="148" t="s">
        <v>261</v>
      </c>
      <c r="G59" s="148" t="s">
        <v>45</v>
      </c>
      <c r="H59" s="141" t="s">
        <v>337</v>
      </c>
      <c r="I59" s="141" t="s">
        <v>347</v>
      </c>
    </row>
    <row r="60" spans="1:9" x14ac:dyDescent="0.2">
      <c r="A60" s="141" t="s">
        <v>205</v>
      </c>
      <c r="B60" s="146" t="s">
        <v>208</v>
      </c>
      <c r="C60" s="141" t="s">
        <v>209</v>
      </c>
      <c r="D60" s="147">
        <v>-249.81</v>
      </c>
      <c r="E60" s="151" t="s">
        <v>210</v>
      </c>
      <c r="F60" s="148" t="s">
        <v>260</v>
      </c>
      <c r="G60" s="148" t="s">
        <v>45</v>
      </c>
      <c r="H60" s="141" t="str">
        <f>VLOOKUP(E60,L:N,2,0)</f>
        <v>Despesa Variável</v>
      </c>
      <c r="I60" s="141" t="str">
        <f>VLOOKUP(E60,L:N,3,0)</f>
        <v>Energia</v>
      </c>
    </row>
    <row r="61" spans="1:9" x14ac:dyDescent="0.2">
      <c r="A61" s="141" t="s">
        <v>205</v>
      </c>
      <c r="B61" s="146" t="s">
        <v>211</v>
      </c>
      <c r="C61" s="141" t="s">
        <v>187</v>
      </c>
      <c r="D61" s="147">
        <v>-44</v>
      </c>
      <c r="E61" s="151" t="s">
        <v>166</v>
      </c>
      <c r="F61" s="148" t="s">
        <v>260</v>
      </c>
      <c r="G61" s="148" t="s">
        <v>45</v>
      </c>
      <c r="H61" s="141" t="str">
        <f>VLOOKUP(E61,L:N,2,0)</f>
        <v>Despesa Variável</v>
      </c>
      <c r="I61" s="141" t="str">
        <f>VLOOKUP(E61,L:N,3,0)</f>
        <v>Custo Direto</v>
      </c>
    </row>
    <row r="62" spans="1:9" ht="15" customHeight="1" x14ac:dyDescent="0.2">
      <c r="A62" s="141" t="s">
        <v>212</v>
      </c>
      <c r="B62" s="146" t="s">
        <v>151</v>
      </c>
      <c r="C62" s="141" t="s">
        <v>154</v>
      </c>
      <c r="D62" s="149">
        <v>810</v>
      </c>
      <c r="E62" s="151" t="s">
        <v>264</v>
      </c>
      <c r="F62" s="148" t="s">
        <v>261</v>
      </c>
      <c r="G62" s="148" t="s">
        <v>45</v>
      </c>
      <c r="H62" s="141" t="s">
        <v>337</v>
      </c>
      <c r="I62" s="141" t="s">
        <v>347</v>
      </c>
    </row>
    <row r="63" spans="1:9" ht="15" customHeight="1" x14ac:dyDescent="0.2">
      <c r="A63" s="141" t="s">
        <v>212</v>
      </c>
      <c r="B63" s="146" t="s">
        <v>151</v>
      </c>
      <c r="C63" s="141" t="s">
        <v>154</v>
      </c>
      <c r="D63" s="149">
        <v>21705</v>
      </c>
      <c r="E63" s="151" t="s">
        <v>264</v>
      </c>
      <c r="F63" s="148" t="s">
        <v>261</v>
      </c>
      <c r="G63" s="148" t="s">
        <v>45</v>
      </c>
      <c r="H63" s="141" t="s">
        <v>337</v>
      </c>
      <c r="I63" s="141" t="s">
        <v>347</v>
      </c>
    </row>
    <row r="64" spans="1:9" ht="15" customHeight="1" x14ac:dyDescent="0.2">
      <c r="A64" s="141" t="s">
        <v>212</v>
      </c>
      <c r="B64" s="146" t="s">
        <v>151</v>
      </c>
      <c r="C64" s="141" t="s">
        <v>161</v>
      </c>
      <c r="D64" s="149">
        <v>63</v>
      </c>
      <c r="E64" s="151" t="s">
        <v>264</v>
      </c>
      <c r="F64" s="148" t="s">
        <v>261</v>
      </c>
      <c r="G64" s="148" t="s">
        <v>45</v>
      </c>
      <c r="H64" s="141" t="s">
        <v>337</v>
      </c>
      <c r="I64" s="141" t="s">
        <v>347</v>
      </c>
    </row>
    <row r="65" spans="1:10" ht="15" customHeight="1" x14ac:dyDescent="0.2">
      <c r="A65" s="141" t="s">
        <v>212</v>
      </c>
      <c r="B65" s="146" t="s">
        <v>213</v>
      </c>
      <c r="C65" s="141" t="s">
        <v>164</v>
      </c>
      <c r="D65" s="147">
        <v>-17742.02</v>
      </c>
      <c r="E65" s="151" t="s">
        <v>166</v>
      </c>
      <c r="F65" s="148" t="s">
        <v>260</v>
      </c>
      <c r="G65" s="148" t="s">
        <v>45</v>
      </c>
      <c r="H65" s="141" t="str">
        <f>VLOOKUP(E65,L:N,2,0)</f>
        <v>Despesa Variável</v>
      </c>
      <c r="I65" s="141" t="str">
        <f>VLOOKUP(E65,L:N,3,0)</f>
        <v>Custo Direto</v>
      </c>
    </row>
    <row r="66" spans="1:10" x14ac:dyDescent="0.2">
      <c r="A66" s="141" t="s">
        <v>212</v>
      </c>
      <c r="B66" s="146" t="s">
        <v>214</v>
      </c>
      <c r="C66" s="141" t="s">
        <v>187</v>
      </c>
      <c r="D66" s="147">
        <v>-12.8</v>
      </c>
      <c r="E66" s="151" t="s">
        <v>166</v>
      </c>
      <c r="F66" s="148" t="s">
        <v>260</v>
      </c>
      <c r="G66" s="148" t="s">
        <v>45</v>
      </c>
      <c r="H66" s="141" t="str">
        <f>VLOOKUP(E66,L:N,2,0)</f>
        <v>Despesa Variável</v>
      </c>
      <c r="I66" s="141" t="str">
        <f>VLOOKUP(E66,L:N,3,0)</f>
        <v>Custo Direto</v>
      </c>
    </row>
    <row r="67" spans="1:10" x14ac:dyDescent="0.2">
      <c r="A67" s="141" t="s">
        <v>212</v>
      </c>
      <c r="B67" s="146" t="s">
        <v>215</v>
      </c>
      <c r="C67" s="141" t="s">
        <v>187</v>
      </c>
      <c r="D67" s="147">
        <v>-350</v>
      </c>
      <c r="E67" s="157" t="s">
        <v>278</v>
      </c>
      <c r="F67" s="148" t="s">
        <v>260</v>
      </c>
      <c r="G67" s="148" t="s">
        <v>45</v>
      </c>
      <c r="H67" s="141" t="str">
        <f>VLOOKUP(E67,L:N,2,0)</f>
        <v>Empréstimo</v>
      </c>
      <c r="I67" s="141" t="str">
        <f>VLOOKUP(E67,L:N,3,0)</f>
        <v>Passivo</v>
      </c>
      <c r="J67" t="s">
        <v>430</v>
      </c>
    </row>
    <row r="68" spans="1:10" ht="15" customHeight="1" x14ac:dyDescent="0.2">
      <c r="A68" s="141" t="s">
        <v>212</v>
      </c>
      <c r="B68" s="146" t="s">
        <v>151</v>
      </c>
      <c r="C68" s="141" t="s">
        <v>154</v>
      </c>
      <c r="D68" s="149">
        <v>180</v>
      </c>
      <c r="E68" s="151" t="s">
        <v>264</v>
      </c>
      <c r="F68" s="148" t="s">
        <v>261</v>
      </c>
      <c r="G68" s="148" t="s">
        <v>45</v>
      </c>
      <c r="H68" s="141" t="s">
        <v>337</v>
      </c>
      <c r="I68" s="141" t="s">
        <v>347</v>
      </c>
    </row>
    <row r="69" spans="1:10" x14ac:dyDescent="0.2">
      <c r="A69" s="141" t="s">
        <v>212</v>
      </c>
      <c r="B69" s="146" t="s">
        <v>216</v>
      </c>
      <c r="C69" s="141" t="s">
        <v>217</v>
      </c>
      <c r="D69" s="149">
        <v>45000</v>
      </c>
      <c r="E69" s="151" t="s">
        <v>278</v>
      </c>
      <c r="F69" s="148" t="s">
        <v>261</v>
      </c>
      <c r="G69" s="148" t="s">
        <v>45</v>
      </c>
      <c r="H69" s="141" t="str">
        <f>VLOOKUP(E69,L:N,2,0)</f>
        <v>Empréstimo</v>
      </c>
      <c r="I69" s="141" t="str">
        <f>VLOOKUP(E69,L:N,3,0)</f>
        <v>Passivo</v>
      </c>
    </row>
    <row r="70" spans="1:10" x14ac:dyDescent="0.2">
      <c r="A70" s="141" t="s">
        <v>212</v>
      </c>
      <c r="B70" s="146" t="s">
        <v>218</v>
      </c>
      <c r="C70" s="141" t="s">
        <v>187</v>
      </c>
      <c r="D70" s="147">
        <v>-45000</v>
      </c>
      <c r="E70" s="157" t="s">
        <v>278</v>
      </c>
      <c r="F70" s="148" t="s">
        <v>260</v>
      </c>
      <c r="G70" s="148" t="s">
        <v>45</v>
      </c>
      <c r="H70" s="141" t="str">
        <f>VLOOKUP(E70,L:N,2,0)</f>
        <v>Empréstimo</v>
      </c>
      <c r="I70" s="141" t="str">
        <f>VLOOKUP(E70,L:N,3,0)</f>
        <v>Passivo</v>
      </c>
      <c r="J70" t="s">
        <v>430</v>
      </c>
    </row>
    <row r="71" spans="1:10" x14ac:dyDescent="0.2">
      <c r="A71" s="141" t="s">
        <v>212</v>
      </c>
      <c r="B71" s="146" t="s">
        <v>151</v>
      </c>
      <c r="C71" s="141" t="s">
        <v>152</v>
      </c>
      <c r="D71" s="147">
        <v>-96</v>
      </c>
      <c r="E71" s="151" t="s">
        <v>432</v>
      </c>
      <c r="F71" s="148" t="s">
        <v>260</v>
      </c>
      <c r="G71" s="148" t="s">
        <v>45</v>
      </c>
      <c r="H71" s="141" t="e">
        <f>VLOOKUP(E71,L:N,2,0)</f>
        <v>#N/A</v>
      </c>
      <c r="I71" s="141" t="s">
        <v>241</v>
      </c>
      <c r="J71" t="s">
        <v>430</v>
      </c>
    </row>
    <row r="72" spans="1:10" ht="15" customHeight="1" x14ac:dyDescent="0.2">
      <c r="A72" s="141" t="s">
        <v>212</v>
      </c>
      <c r="B72" s="146" t="s">
        <v>151</v>
      </c>
      <c r="C72" s="141" t="s">
        <v>154</v>
      </c>
      <c r="D72" s="149">
        <v>13200</v>
      </c>
      <c r="E72" s="151" t="s">
        <v>264</v>
      </c>
      <c r="F72" s="148" t="s">
        <v>261</v>
      </c>
      <c r="G72" s="148" t="s">
        <v>45</v>
      </c>
      <c r="H72" s="141" t="s">
        <v>337</v>
      </c>
      <c r="I72" s="141" t="s">
        <v>347</v>
      </c>
    </row>
    <row r="73" spans="1:10" ht="15" customHeight="1" x14ac:dyDescent="0.2">
      <c r="A73" s="141" t="s">
        <v>212</v>
      </c>
      <c r="B73" s="146" t="s">
        <v>219</v>
      </c>
      <c r="C73" s="141" t="s">
        <v>202</v>
      </c>
      <c r="D73" s="147">
        <v>-2.6</v>
      </c>
      <c r="E73" s="151" t="s">
        <v>203</v>
      </c>
      <c r="F73" s="148" t="s">
        <v>260</v>
      </c>
      <c r="G73" s="148" t="s">
        <v>45</v>
      </c>
      <c r="H73" s="141" t="str">
        <f>VLOOKUP(E73,L:N,2,0)</f>
        <v>Despesa Variável</v>
      </c>
      <c r="I73" s="141" t="str">
        <f>VLOOKUP(E73,L:N,3,0)</f>
        <v>Financeira</v>
      </c>
    </row>
    <row r="74" spans="1:10" x14ac:dyDescent="0.2">
      <c r="A74" s="141" t="s">
        <v>220</v>
      </c>
      <c r="B74" s="146" t="s">
        <v>151</v>
      </c>
      <c r="C74" s="141" t="s">
        <v>152</v>
      </c>
      <c r="D74" s="147">
        <v>-750</v>
      </c>
      <c r="E74" s="151" t="s">
        <v>166</v>
      </c>
      <c r="F74" s="148" t="s">
        <v>260</v>
      </c>
      <c r="G74" s="148" t="s">
        <v>45</v>
      </c>
      <c r="H74" s="141" t="str">
        <f>VLOOKUP(E74,L:N,2,0)</f>
        <v>Despesa Variável</v>
      </c>
      <c r="I74" s="141" t="str">
        <f>VLOOKUP(E74,L:N,3,0)</f>
        <v>Custo Direto</v>
      </c>
    </row>
    <row r="75" spans="1:10" ht="15" customHeight="1" x14ac:dyDescent="0.2">
      <c r="A75" s="141" t="s">
        <v>220</v>
      </c>
      <c r="B75" s="146" t="s">
        <v>151</v>
      </c>
      <c r="C75" s="141" t="s">
        <v>152</v>
      </c>
      <c r="D75" s="147">
        <v>-10000</v>
      </c>
      <c r="E75" s="151" t="s">
        <v>427</v>
      </c>
      <c r="F75" s="148" t="s">
        <v>260</v>
      </c>
      <c r="G75" s="148" t="s">
        <v>45</v>
      </c>
      <c r="H75" s="141" t="e">
        <f>VLOOKUP(E75,L:N,2,0)</f>
        <v>#N/A</v>
      </c>
      <c r="I75" s="141" t="s">
        <v>221</v>
      </c>
      <c r="J75" t="s">
        <v>430</v>
      </c>
    </row>
    <row r="76" spans="1:10" ht="15" customHeight="1" x14ac:dyDescent="0.2">
      <c r="A76" s="141" t="s">
        <v>220</v>
      </c>
      <c r="B76" s="146" t="s">
        <v>151</v>
      </c>
      <c r="C76" s="141" t="s">
        <v>154</v>
      </c>
      <c r="D76" s="149">
        <v>1900</v>
      </c>
      <c r="E76" s="151" t="s">
        <v>264</v>
      </c>
      <c r="F76" s="148" t="s">
        <v>261</v>
      </c>
      <c r="G76" s="148" t="s">
        <v>45</v>
      </c>
      <c r="H76" s="141" t="s">
        <v>337</v>
      </c>
      <c r="I76" s="141" t="s">
        <v>347</v>
      </c>
    </row>
    <row r="77" spans="1:10" x14ac:dyDescent="0.2">
      <c r="A77" s="141" t="s">
        <v>220</v>
      </c>
      <c r="B77" s="146" t="s">
        <v>151</v>
      </c>
      <c r="C77" s="141" t="s">
        <v>152</v>
      </c>
      <c r="D77" s="147">
        <v>-21</v>
      </c>
      <c r="E77" s="151" t="s">
        <v>432</v>
      </c>
      <c r="F77" s="148" t="s">
        <v>260</v>
      </c>
      <c r="G77" s="148" t="s">
        <v>45</v>
      </c>
      <c r="H77" s="141" t="e">
        <f>VLOOKUP(E77,L:N,2,0)</f>
        <v>#N/A</v>
      </c>
      <c r="I77" s="141" t="s">
        <v>241</v>
      </c>
      <c r="J77" t="s">
        <v>430</v>
      </c>
    </row>
    <row r="78" spans="1:10" x14ac:dyDescent="0.2">
      <c r="A78" s="141" t="s">
        <v>222</v>
      </c>
      <c r="B78" s="146" t="s">
        <v>151</v>
      </c>
      <c r="C78" s="141" t="s">
        <v>152</v>
      </c>
      <c r="D78" s="147">
        <v>-220</v>
      </c>
      <c r="E78" s="151" t="s">
        <v>432</v>
      </c>
      <c r="F78" s="148" t="s">
        <v>260</v>
      </c>
      <c r="G78" s="148" t="s">
        <v>45</v>
      </c>
      <c r="H78" s="141" t="e">
        <f>VLOOKUP(E78,L:N,2,0)</f>
        <v>#N/A</v>
      </c>
      <c r="I78" s="141" t="s">
        <v>241</v>
      </c>
      <c r="J78" t="s">
        <v>430</v>
      </c>
    </row>
    <row r="79" spans="1:10" ht="15" customHeight="1" x14ac:dyDescent="0.2">
      <c r="A79" s="141" t="s">
        <v>222</v>
      </c>
      <c r="B79" s="146" t="s">
        <v>151</v>
      </c>
      <c r="C79" s="141" t="s">
        <v>154</v>
      </c>
      <c r="D79" s="149">
        <v>620</v>
      </c>
      <c r="E79" s="151" t="s">
        <v>264</v>
      </c>
      <c r="F79" s="148" t="s">
        <v>261</v>
      </c>
      <c r="G79" s="148" t="s">
        <v>45</v>
      </c>
      <c r="H79" s="141" t="s">
        <v>337</v>
      </c>
      <c r="I79" s="141" t="s">
        <v>347</v>
      </c>
    </row>
    <row r="80" spans="1:10" ht="15" customHeight="1" x14ac:dyDescent="0.2">
      <c r="A80" s="141" t="s">
        <v>222</v>
      </c>
      <c r="B80" s="146" t="s">
        <v>151</v>
      </c>
      <c r="C80" s="141" t="s">
        <v>154</v>
      </c>
      <c r="D80" s="149">
        <v>2305</v>
      </c>
      <c r="E80" s="151" t="s">
        <v>264</v>
      </c>
      <c r="F80" s="148" t="s">
        <v>261</v>
      </c>
      <c r="G80" s="148" t="s">
        <v>45</v>
      </c>
      <c r="H80" s="141" t="s">
        <v>337</v>
      </c>
      <c r="I80" s="141" t="s">
        <v>347</v>
      </c>
    </row>
    <row r="81" spans="1:10" ht="15" customHeight="1" x14ac:dyDescent="0.2">
      <c r="A81" s="141" t="s">
        <v>222</v>
      </c>
      <c r="B81" s="146" t="s">
        <v>151</v>
      </c>
      <c r="C81" s="141" t="s">
        <v>154</v>
      </c>
      <c r="D81" s="149">
        <v>2140</v>
      </c>
      <c r="E81" s="151" t="s">
        <v>264</v>
      </c>
      <c r="F81" s="148" t="s">
        <v>261</v>
      </c>
      <c r="G81" s="148" t="s">
        <v>45</v>
      </c>
      <c r="H81" s="141" t="s">
        <v>337</v>
      </c>
      <c r="I81" s="141" t="s">
        <v>347</v>
      </c>
    </row>
    <row r="82" spans="1:10" x14ac:dyDescent="0.2">
      <c r="A82" s="141" t="s">
        <v>222</v>
      </c>
      <c r="B82" s="146" t="s">
        <v>151</v>
      </c>
      <c r="C82" s="141" t="s">
        <v>152</v>
      </c>
      <c r="D82" s="147">
        <v>-2263.29</v>
      </c>
      <c r="E82" s="151" t="s">
        <v>166</v>
      </c>
      <c r="F82" s="148" t="s">
        <v>260</v>
      </c>
      <c r="G82" s="148" t="s">
        <v>45</v>
      </c>
      <c r="H82" s="141" t="str">
        <f>VLOOKUP(E82,L:N,2,0)</f>
        <v>Despesa Variável</v>
      </c>
      <c r="I82" s="141" t="str">
        <f>VLOOKUP(E82,L:N,3,0)</f>
        <v>Custo Direto</v>
      </c>
    </row>
    <row r="83" spans="1:10" ht="15" customHeight="1" x14ac:dyDescent="0.2">
      <c r="A83" s="141" t="s">
        <v>222</v>
      </c>
      <c r="B83" s="146" t="s">
        <v>151</v>
      </c>
      <c r="C83" s="141" t="s">
        <v>154</v>
      </c>
      <c r="D83" s="149">
        <v>100</v>
      </c>
      <c r="E83" s="151" t="s">
        <v>264</v>
      </c>
      <c r="F83" s="148" t="s">
        <v>261</v>
      </c>
      <c r="G83" s="148" t="s">
        <v>45</v>
      </c>
      <c r="H83" s="141" t="s">
        <v>337</v>
      </c>
      <c r="I83" s="141" t="s">
        <v>347</v>
      </c>
    </row>
    <row r="84" spans="1:10" ht="15" customHeight="1" x14ac:dyDescent="0.2">
      <c r="A84" s="141" t="s">
        <v>222</v>
      </c>
      <c r="B84" s="146" t="s">
        <v>151</v>
      </c>
      <c r="C84" s="141" t="s">
        <v>154</v>
      </c>
      <c r="D84" s="149">
        <v>500</v>
      </c>
      <c r="E84" s="151" t="s">
        <v>264</v>
      </c>
      <c r="F84" s="148" t="s">
        <v>261</v>
      </c>
      <c r="G84" s="148" t="s">
        <v>45</v>
      </c>
      <c r="H84" s="141" t="s">
        <v>337</v>
      </c>
      <c r="I84" s="141" t="s">
        <v>347</v>
      </c>
    </row>
    <row r="85" spans="1:10" x14ac:dyDescent="0.2">
      <c r="A85" s="141" t="s">
        <v>223</v>
      </c>
      <c r="B85" s="146" t="s">
        <v>224</v>
      </c>
      <c r="C85" s="141" t="s">
        <v>194</v>
      </c>
      <c r="D85" s="149">
        <v>25</v>
      </c>
      <c r="E85" s="151" t="s">
        <v>278</v>
      </c>
      <c r="F85" s="148" t="s">
        <v>261</v>
      </c>
      <c r="G85" s="148" t="s">
        <v>45</v>
      </c>
      <c r="H85" s="141" t="str">
        <f>VLOOKUP(E85,L:N,2,0)</f>
        <v>Empréstimo</v>
      </c>
      <c r="I85" s="141" t="str">
        <f>VLOOKUP(E85,L:N,3,0)</f>
        <v>Passivo</v>
      </c>
    </row>
    <row r="86" spans="1:10" ht="15" customHeight="1" x14ac:dyDescent="0.2">
      <c r="A86" s="141" t="s">
        <v>223</v>
      </c>
      <c r="B86" s="146" t="s">
        <v>151</v>
      </c>
      <c r="C86" s="141" t="s">
        <v>154</v>
      </c>
      <c r="D86" s="149">
        <v>175</v>
      </c>
      <c r="E86" s="151" t="s">
        <v>264</v>
      </c>
      <c r="F86" s="148" t="s">
        <v>261</v>
      </c>
      <c r="G86" s="148" t="s">
        <v>45</v>
      </c>
      <c r="H86" s="141" t="s">
        <v>337</v>
      </c>
      <c r="I86" s="141" t="s">
        <v>347</v>
      </c>
    </row>
    <row r="87" spans="1:10" x14ac:dyDescent="0.2">
      <c r="A87" s="141" t="s">
        <v>223</v>
      </c>
      <c r="B87" s="146" t="s">
        <v>225</v>
      </c>
      <c r="C87" s="141" t="s">
        <v>226</v>
      </c>
      <c r="D87" s="147">
        <v>-6423.76</v>
      </c>
      <c r="E87" s="151" t="s">
        <v>309</v>
      </c>
      <c r="F87" s="148" t="s">
        <v>260</v>
      </c>
      <c r="G87" s="148" t="s">
        <v>45</v>
      </c>
      <c r="H87" s="141" t="str">
        <f>VLOOKUP(E87,L:N,2,0)</f>
        <v>Despesa Fixa</v>
      </c>
      <c r="I87" s="141" t="str">
        <f>VLOOKUP(E87,L:N,3,0)</f>
        <v>Contábil</v>
      </c>
      <c r="J87" t="s">
        <v>430</v>
      </c>
    </row>
    <row r="88" spans="1:10" x14ac:dyDescent="0.2">
      <c r="A88" s="141" t="s">
        <v>223</v>
      </c>
      <c r="B88" s="146" t="s">
        <v>228</v>
      </c>
      <c r="C88" s="141" t="s">
        <v>226</v>
      </c>
      <c r="D88" s="147">
        <v>-1198.79</v>
      </c>
      <c r="E88" s="151" t="s">
        <v>309</v>
      </c>
      <c r="F88" s="148" t="s">
        <v>260</v>
      </c>
      <c r="G88" s="148" t="s">
        <v>45</v>
      </c>
      <c r="H88" s="141" t="str">
        <f>VLOOKUP(E88,L:N,2,0)</f>
        <v>Despesa Fixa</v>
      </c>
      <c r="I88" s="141" t="str">
        <f>VLOOKUP(E88,L:N,3,0)</f>
        <v>Contábil</v>
      </c>
      <c r="J88" t="s">
        <v>430</v>
      </c>
    </row>
    <row r="89" spans="1:10" x14ac:dyDescent="0.2">
      <c r="A89" s="141" t="s">
        <v>223</v>
      </c>
      <c r="B89" s="146" t="s">
        <v>151</v>
      </c>
      <c r="C89" s="141" t="s">
        <v>152</v>
      </c>
      <c r="D89" s="147">
        <v>-1322.85</v>
      </c>
      <c r="E89" s="151" t="s">
        <v>309</v>
      </c>
      <c r="F89" s="148" t="s">
        <v>260</v>
      </c>
      <c r="G89" s="148" t="s">
        <v>45</v>
      </c>
      <c r="H89" s="141" t="str">
        <f>VLOOKUP(E89,L:N,2,0)</f>
        <v>Despesa Fixa</v>
      </c>
      <c r="I89" s="141" t="str">
        <f>VLOOKUP(E89,L:N,3,0)</f>
        <v>Contábil</v>
      </c>
      <c r="J89" t="s">
        <v>430</v>
      </c>
    </row>
    <row r="90" spans="1:10" ht="15" customHeight="1" x14ac:dyDescent="0.2">
      <c r="A90" s="141" t="s">
        <v>229</v>
      </c>
      <c r="B90" s="146" t="s">
        <v>151</v>
      </c>
      <c r="C90" s="141" t="s">
        <v>161</v>
      </c>
      <c r="D90" s="149">
        <v>390</v>
      </c>
      <c r="E90" s="151" t="s">
        <v>264</v>
      </c>
      <c r="F90" s="148" t="s">
        <v>261</v>
      </c>
      <c r="G90" s="148" t="s">
        <v>45</v>
      </c>
      <c r="H90" s="141" t="s">
        <v>337</v>
      </c>
      <c r="I90" s="141" t="s">
        <v>347</v>
      </c>
    </row>
    <row r="91" spans="1:10" x14ac:dyDescent="0.2">
      <c r="A91" s="141" t="s">
        <v>229</v>
      </c>
      <c r="B91" s="146" t="s">
        <v>193</v>
      </c>
      <c r="C91" s="141" t="s">
        <v>194</v>
      </c>
      <c r="D91" s="149">
        <v>350</v>
      </c>
      <c r="E91" s="151" t="s">
        <v>278</v>
      </c>
      <c r="F91" s="148" t="s">
        <v>261</v>
      </c>
      <c r="G91" s="148" t="s">
        <v>45</v>
      </c>
      <c r="H91" s="141" t="str">
        <f>VLOOKUP(E91,L:N,2,0)</f>
        <v>Empréstimo</v>
      </c>
      <c r="I91" s="141" t="str">
        <f>VLOOKUP(E91,L:N,3,0)</f>
        <v>Passivo</v>
      </c>
    </row>
    <row r="92" spans="1:10" x14ac:dyDescent="0.2">
      <c r="A92" s="141" t="s">
        <v>230</v>
      </c>
      <c r="B92" s="146" t="s">
        <v>231</v>
      </c>
      <c r="C92" s="141" t="s">
        <v>187</v>
      </c>
      <c r="D92" s="147">
        <v>-39</v>
      </c>
      <c r="E92" s="151" t="s">
        <v>166</v>
      </c>
      <c r="F92" s="148" t="s">
        <v>260</v>
      </c>
      <c r="G92" s="148" t="s">
        <v>45</v>
      </c>
      <c r="H92" s="141" t="str">
        <f>VLOOKUP(E92,L:N,2,0)</f>
        <v>Despesa Variável</v>
      </c>
      <c r="I92" s="141" t="str">
        <f>VLOOKUP(E92,L:N,3,0)</f>
        <v>Custo Direto</v>
      </c>
    </row>
    <row r="93" spans="1:10" ht="15" customHeight="1" x14ac:dyDescent="0.2">
      <c r="A93" s="141" t="s">
        <v>230</v>
      </c>
      <c r="B93" s="146" t="s">
        <v>151</v>
      </c>
      <c r="C93" s="141" t="s">
        <v>154</v>
      </c>
      <c r="D93" s="149">
        <v>1000</v>
      </c>
      <c r="E93" s="151" t="s">
        <v>264</v>
      </c>
      <c r="F93" s="148" t="s">
        <v>261</v>
      </c>
      <c r="G93" s="148" t="s">
        <v>45</v>
      </c>
      <c r="H93" s="141" t="s">
        <v>337</v>
      </c>
      <c r="I93" s="141" t="s">
        <v>347</v>
      </c>
    </row>
    <row r="94" spans="1:10" ht="15" customHeight="1" x14ac:dyDescent="0.2">
      <c r="A94" s="141" t="s">
        <v>230</v>
      </c>
      <c r="B94" s="146" t="s">
        <v>151</v>
      </c>
      <c r="C94" s="141" t="s">
        <v>152</v>
      </c>
      <c r="D94" s="147">
        <v>-504.37</v>
      </c>
      <c r="E94" s="151" t="s">
        <v>232</v>
      </c>
      <c r="F94" s="148" t="s">
        <v>260</v>
      </c>
      <c r="G94" s="148" t="s">
        <v>45</v>
      </c>
      <c r="H94" s="141" t="str">
        <f>VLOOKUP(E94,L:N,2,0)</f>
        <v>Despesa Fixa</v>
      </c>
      <c r="I94" s="141" t="str">
        <f>VLOOKUP(E94,L:N,3,0)</f>
        <v>Tributária</v>
      </c>
    </row>
    <row r="95" spans="1:10" x14ac:dyDescent="0.2">
      <c r="A95" s="141" t="s">
        <v>230</v>
      </c>
      <c r="B95" s="146" t="s">
        <v>151</v>
      </c>
      <c r="C95" s="141" t="s">
        <v>152</v>
      </c>
      <c r="D95" s="147">
        <v>-215</v>
      </c>
      <c r="E95" s="151" t="s">
        <v>166</v>
      </c>
      <c r="F95" s="148" t="s">
        <v>260</v>
      </c>
      <c r="G95" s="148" t="s">
        <v>45</v>
      </c>
      <c r="H95" s="141" t="str">
        <f>VLOOKUP(E95,L:N,2,0)</f>
        <v>Despesa Variável</v>
      </c>
      <c r="I95" s="141" t="str">
        <f>VLOOKUP(E95,L:N,3,0)</f>
        <v>Custo Direto</v>
      </c>
    </row>
    <row r="96" spans="1:10" x14ac:dyDescent="0.2">
      <c r="A96" s="141" t="s">
        <v>230</v>
      </c>
      <c r="B96" s="146" t="s">
        <v>233</v>
      </c>
      <c r="C96" s="141" t="s">
        <v>187</v>
      </c>
      <c r="D96" s="147">
        <v>-1300</v>
      </c>
      <c r="E96" s="151" t="s">
        <v>432</v>
      </c>
      <c r="F96" s="148" t="s">
        <v>260</v>
      </c>
      <c r="G96" s="148" t="s">
        <v>45</v>
      </c>
      <c r="H96" s="141" t="e">
        <f>VLOOKUP(E96,L:N,2,0)</f>
        <v>#N/A</v>
      </c>
      <c r="I96" s="141" t="s">
        <v>241</v>
      </c>
      <c r="J96" t="s">
        <v>430</v>
      </c>
    </row>
    <row r="97" spans="1:10" x14ac:dyDescent="0.2">
      <c r="A97" s="141" t="s">
        <v>230</v>
      </c>
      <c r="B97" s="146" t="s">
        <v>151</v>
      </c>
      <c r="C97" s="141" t="s">
        <v>152</v>
      </c>
      <c r="D97" s="147">
        <v>-184.5</v>
      </c>
      <c r="E97" s="151" t="s">
        <v>166</v>
      </c>
      <c r="F97" s="148" t="s">
        <v>260</v>
      </c>
      <c r="G97" s="148" t="s">
        <v>45</v>
      </c>
      <c r="H97" s="141" t="str">
        <f>VLOOKUP(E97,L:N,2,0)</f>
        <v>Despesa Variável</v>
      </c>
      <c r="I97" s="141" t="str">
        <f>VLOOKUP(E97,L:N,3,0)</f>
        <v>Custo Direto</v>
      </c>
    </row>
    <row r="98" spans="1:10" x14ac:dyDescent="0.2">
      <c r="A98" s="141" t="s">
        <v>230</v>
      </c>
      <c r="B98" s="146" t="s">
        <v>151</v>
      </c>
      <c r="C98" s="141" t="s">
        <v>152</v>
      </c>
      <c r="D98" s="147">
        <v>-100</v>
      </c>
      <c r="E98" s="151" t="s">
        <v>432</v>
      </c>
      <c r="F98" s="148" t="s">
        <v>260</v>
      </c>
      <c r="G98" s="148" t="s">
        <v>45</v>
      </c>
      <c r="H98" s="141" t="e">
        <f>VLOOKUP(E98,L:N,2,0)</f>
        <v>#N/A</v>
      </c>
      <c r="I98" s="141" t="s">
        <v>241</v>
      </c>
      <c r="J98" t="s">
        <v>430</v>
      </c>
    </row>
    <row r="99" spans="1:10" ht="15" customHeight="1" x14ac:dyDescent="0.2">
      <c r="A99" s="141" t="s">
        <v>234</v>
      </c>
      <c r="B99" s="146" t="s">
        <v>235</v>
      </c>
      <c r="C99" s="141" t="s">
        <v>197</v>
      </c>
      <c r="D99" s="149">
        <v>243.03</v>
      </c>
      <c r="E99" s="151" t="s">
        <v>264</v>
      </c>
      <c r="F99" s="148" t="s">
        <v>261</v>
      </c>
      <c r="G99" s="148" t="s">
        <v>45</v>
      </c>
      <c r="H99" s="141" t="s">
        <v>337</v>
      </c>
      <c r="I99" s="141" t="s">
        <v>347</v>
      </c>
    </row>
    <row r="100" spans="1:10" ht="15" customHeight="1" x14ac:dyDescent="0.2">
      <c r="A100" s="141" t="s">
        <v>234</v>
      </c>
      <c r="B100" s="146" t="s">
        <v>151</v>
      </c>
      <c r="C100" s="141" t="s">
        <v>154</v>
      </c>
      <c r="D100" s="149">
        <v>56</v>
      </c>
      <c r="E100" s="151" t="s">
        <v>264</v>
      </c>
      <c r="F100" s="148" t="s">
        <v>261</v>
      </c>
      <c r="G100" s="148" t="s">
        <v>45</v>
      </c>
      <c r="H100" s="141" t="s">
        <v>337</v>
      </c>
      <c r="I100" s="141" t="s">
        <v>347</v>
      </c>
    </row>
    <row r="101" spans="1:10" ht="15" customHeight="1" x14ac:dyDescent="0.2">
      <c r="A101" s="141" t="s">
        <v>234</v>
      </c>
      <c r="B101" s="146" t="s">
        <v>151</v>
      </c>
      <c r="C101" s="141" t="s">
        <v>154</v>
      </c>
      <c r="D101" s="149">
        <v>21</v>
      </c>
      <c r="E101" s="151" t="s">
        <v>264</v>
      </c>
      <c r="F101" s="148" t="s">
        <v>261</v>
      </c>
      <c r="G101" s="148" t="s">
        <v>45</v>
      </c>
      <c r="H101" s="141" t="s">
        <v>337</v>
      </c>
      <c r="I101" s="141" t="s">
        <v>347</v>
      </c>
    </row>
    <row r="102" spans="1:10" x14ac:dyDescent="0.2">
      <c r="A102" s="141" t="s">
        <v>234</v>
      </c>
      <c r="B102" s="146" t="s">
        <v>151</v>
      </c>
      <c r="C102" s="141" t="s">
        <v>154</v>
      </c>
      <c r="D102" s="149">
        <v>600</v>
      </c>
      <c r="E102" s="151" t="s">
        <v>295</v>
      </c>
      <c r="F102" s="148" t="s">
        <v>261</v>
      </c>
      <c r="G102" s="148" t="s">
        <v>45</v>
      </c>
      <c r="H102" s="141" t="s">
        <v>337</v>
      </c>
      <c r="I102" s="141" t="s">
        <v>422</v>
      </c>
    </row>
    <row r="103" spans="1:10" ht="15" customHeight="1" x14ac:dyDescent="0.2">
      <c r="A103" s="141" t="s">
        <v>234</v>
      </c>
      <c r="B103" s="146" t="s">
        <v>151</v>
      </c>
      <c r="C103" s="141" t="s">
        <v>154</v>
      </c>
      <c r="D103" s="149">
        <v>1080</v>
      </c>
      <c r="E103" s="151" t="s">
        <v>264</v>
      </c>
      <c r="F103" s="148" t="s">
        <v>261</v>
      </c>
      <c r="G103" s="148" t="s">
        <v>45</v>
      </c>
      <c r="H103" s="141" t="s">
        <v>337</v>
      </c>
      <c r="I103" s="141" t="s">
        <v>347</v>
      </c>
    </row>
    <row r="104" spans="1:10" x14ac:dyDescent="0.2">
      <c r="A104" s="141" t="s">
        <v>236</v>
      </c>
      <c r="B104" s="146" t="s">
        <v>151</v>
      </c>
      <c r="C104" s="141" t="s">
        <v>152</v>
      </c>
      <c r="D104" s="147">
        <v>-2250</v>
      </c>
      <c r="E104" s="151" t="s">
        <v>166</v>
      </c>
      <c r="F104" s="148" t="s">
        <v>260</v>
      </c>
      <c r="G104" s="148" t="s">
        <v>45</v>
      </c>
      <c r="H104" s="141" t="str">
        <f t="shared" ref="H104:H111" si="2">VLOOKUP(E104,L:N,2,0)</f>
        <v>Despesa Variável</v>
      </c>
      <c r="I104" s="141" t="str">
        <f t="shared" ref="I104:I111" si="3">VLOOKUP(E104,L:N,3,0)</f>
        <v>Custo Direto</v>
      </c>
    </row>
    <row r="105" spans="1:10" x14ac:dyDescent="0.2">
      <c r="A105" s="141" t="s">
        <v>236</v>
      </c>
      <c r="B105" s="146" t="s">
        <v>151</v>
      </c>
      <c r="C105" s="141" t="s">
        <v>152</v>
      </c>
      <c r="D105" s="147">
        <v>-975.88</v>
      </c>
      <c r="E105" s="151" t="s">
        <v>349</v>
      </c>
      <c r="F105" s="148" t="s">
        <v>260</v>
      </c>
      <c r="G105" s="148" t="s">
        <v>45</v>
      </c>
      <c r="H105" s="141" t="str">
        <f t="shared" si="2"/>
        <v>Despesa Fixa</v>
      </c>
      <c r="I105" s="141" t="str">
        <f t="shared" si="3"/>
        <v>Pessoal</v>
      </c>
    </row>
    <row r="106" spans="1:10" x14ac:dyDescent="0.2">
      <c r="A106" s="141" t="s">
        <v>236</v>
      </c>
      <c r="B106" s="146" t="s">
        <v>151</v>
      </c>
      <c r="C106" s="141" t="s">
        <v>152</v>
      </c>
      <c r="D106" s="147">
        <v>-1266</v>
      </c>
      <c r="E106" s="151" t="s">
        <v>349</v>
      </c>
      <c r="F106" s="148" t="s">
        <v>260</v>
      </c>
      <c r="G106" s="148" t="s">
        <v>45</v>
      </c>
      <c r="H106" s="141" t="str">
        <f t="shared" si="2"/>
        <v>Despesa Fixa</v>
      </c>
      <c r="I106" s="141" t="str">
        <f t="shared" si="3"/>
        <v>Pessoal</v>
      </c>
    </row>
    <row r="107" spans="1:10" x14ac:dyDescent="0.2">
      <c r="A107" s="141" t="s">
        <v>236</v>
      </c>
      <c r="B107" s="146" t="s">
        <v>151</v>
      </c>
      <c r="C107" s="141" t="s">
        <v>152</v>
      </c>
      <c r="D107" s="147">
        <v>-1671.55</v>
      </c>
      <c r="E107" s="151" t="s">
        <v>349</v>
      </c>
      <c r="F107" s="148" t="s">
        <v>260</v>
      </c>
      <c r="G107" s="148" t="s">
        <v>45</v>
      </c>
      <c r="H107" s="141" t="str">
        <f t="shared" si="2"/>
        <v>Despesa Fixa</v>
      </c>
      <c r="I107" s="141" t="str">
        <f t="shared" si="3"/>
        <v>Pessoal</v>
      </c>
    </row>
    <row r="108" spans="1:10" x14ac:dyDescent="0.2">
      <c r="A108" s="141" t="s">
        <v>236</v>
      </c>
      <c r="B108" s="146" t="s">
        <v>151</v>
      </c>
      <c r="C108" s="141" t="s">
        <v>152</v>
      </c>
      <c r="D108" s="147">
        <v>-3485.05</v>
      </c>
      <c r="E108" s="157" t="s">
        <v>278</v>
      </c>
      <c r="F108" s="148" t="s">
        <v>260</v>
      </c>
      <c r="G108" s="148" t="s">
        <v>45</v>
      </c>
      <c r="H108" s="141" t="str">
        <f t="shared" si="2"/>
        <v>Empréstimo</v>
      </c>
      <c r="I108" s="141" t="str">
        <f t="shared" si="3"/>
        <v>Passivo</v>
      </c>
      <c r="J108" t="s">
        <v>430</v>
      </c>
    </row>
    <row r="109" spans="1:10" x14ac:dyDescent="0.2">
      <c r="A109" s="141" t="s">
        <v>236</v>
      </c>
      <c r="B109" s="146" t="s">
        <v>237</v>
      </c>
      <c r="C109" s="141" t="s">
        <v>209</v>
      </c>
      <c r="D109" s="147">
        <v>-737.96</v>
      </c>
      <c r="E109" s="157" t="s">
        <v>278</v>
      </c>
      <c r="F109" s="148" t="s">
        <v>260</v>
      </c>
      <c r="G109" s="148" t="s">
        <v>45</v>
      </c>
      <c r="H109" s="141" t="str">
        <f t="shared" si="2"/>
        <v>Empréstimo</v>
      </c>
      <c r="I109" s="141" t="str">
        <f t="shared" si="3"/>
        <v>Passivo</v>
      </c>
      <c r="J109" t="s">
        <v>430</v>
      </c>
    </row>
    <row r="110" spans="1:10" x14ac:dyDescent="0.2">
      <c r="A110" s="141" t="s">
        <v>236</v>
      </c>
      <c r="B110" s="146" t="s">
        <v>151</v>
      </c>
      <c r="C110" s="141" t="s">
        <v>152</v>
      </c>
      <c r="D110" s="147">
        <v>-140</v>
      </c>
      <c r="E110" s="157" t="s">
        <v>278</v>
      </c>
      <c r="F110" s="148" t="s">
        <v>260</v>
      </c>
      <c r="G110" s="148" t="s">
        <v>45</v>
      </c>
      <c r="H110" s="141" t="str">
        <f t="shared" si="2"/>
        <v>Empréstimo</v>
      </c>
      <c r="I110" s="141" t="str">
        <f t="shared" si="3"/>
        <v>Passivo</v>
      </c>
      <c r="J110" t="s">
        <v>430</v>
      </c>
    </row>
    <row r="111" spans="1:10" x14ac:dyDescent="0.2">
      <c r="A111" s="141" t="s">
        <v>236</v>
      </c>
      <c r="B111" s="146" t="s">
        <v>151</v>
      </c>
      <c r="C111" s="141" t="s">
        <v>152</v>
      </c>
      <c r="D111" s="147">
        <v>-150</v>
      </c>
      <c r="E111" s="157" t="s">
        <v>278</v>
      </c>
      <c r="F111" s="148" t="s">
        <v>260</v>
      </c>
      <c r="G111" s="148" t="s">
        <v>45</v>
      </c>
      <c r="H111" s="141" t="str">
        <f t="shared" si="2"/>
        <v>Empréstimo</v>
      </c>
      <c r="I111" s="141" t="str">
        <f t="shared" si="3"/>
        <v>Passivo</v>
      </c>
      <c r="J111" t="s">
        <v>430</v>
      </c>
    </row>
    <row r="112" spans="1:10" ht="15" customHeight="1" x14ac:dyDescent="0.2">
      <c r="A112" s="141" t="s">
        <v>236</v>
      </c>
      <c r="B112" s="146" t="s">
        <v>151</v>
      </c>
      <c r="C112" s="141" t="s">
        <v>154</v>
      </c>
      <c r="D112" s="149">
        <v>300</v>
      </c>
      <c r="E112" s="151" t="s">
        <v>264</v>
      </c>
      <c r="F112" s="148" t="s">
        <v>261</v>
      </c>
      <c r="G112" s="148" t="s">
        <v>45</v>
      </c>
      <c r="H112" s="141" t="s">
        <v>337</v>
      </c>
      <c r="I112" s="141" t="s">
        <v>347</v>
      </c>
    </row>
    <row r="113" spans="1:10" ht="15" customHeight="1" x14ac:dyDescent="0.2">
      <c r="A113" s="141" t="s">
        <v>236</v>
      </c>
      <c r="B113" s="146" t="s">
        <v>151</v>
      </c>
      <c r="C113" s="141" t="s">
        <v>154</v>
      </c>
      <c r="D113" s="149">
        <v>15</v>
      </c>
      <c r="E113" s="151" t="s">
        <v>264</v>
      </c>
      <c r="F113" s="148" t="s">
        <v>261</v>
      </c>
      <c r="G113" s="148" t="s">
        <v>45</v>
      </c>
      <c r="H113" s="141" t="s">
        <v>337</v>
      </c>
      <c r="I113" s="141" t="s">
        <v>347</v>
      </c>
    </row>
    <row r="114" spans="1:10" x14ac:dyDescent="0.2">
      <c r="A114" s="141" t="s">
        <v>236</v>
      </c>
      <c r="B114" s="146" t="s">
        <v>151</v>
      </c>
      <c r="C114" s="141" t="s">
        <v>152</v>
      </c>
      <c r="D114" s="147">
        <v>-472.14</v>
      </c>
      <c r="E114" s="151" t="s">
        <v>166</v>
      </c>
      <c r="F114" s="148" t="s">
        <v>260</v>
      </c>
      <c r="G114" s="148" t="s">
        <v>45</v>
      </c>
      <c r="H114" s="141" t="str">
        <f>VLOOKUP(E114,L:N,2,0)</f>
        <v>Despesa Variável</v>
      </c>
      <c r="I114" s="141" t="str">
        <f>VLOOKUP(E114,L:N,3,0)</f>
        <v>Custo Direto</v>
      </c>
    </row>
    <row r="115" spans="1:10" ht="15" customHeight="1" x14ac:dyDescent="0.2">
      <c r="A115" s="141" t="s">
        <v>238</v>
      </c>
      <c r="B115" s="146" t="s">
        <v>239</v>
      </c>
      <c r="C115" s="141" t="s">
        <v>197</v>
      </c>
      <c r="D115" s="149">
        <v>8785</v>
      </c>
      <c r="E115" s="151" t="s">
        <v>264</v>
      </c>
      <c r="F115" s="148" t="s">
        <v>261</v>
      </c>
      <c r="G115" s="148" t="s">
        <v>45</v>
      </c>
      <c r="H115" s="141" t="s">
        <v>337</v>
      </c>
      <c r="I115" s="141" t="s">
        <v>347</v>
      </c>
    </row>
    <row r="116" spans="1:10" ht="15" customHeight="1" x14ac:dyDescent="0.2">
      <c r="A116" s="141" t="s">
        <v>238</v>
      </c>
      <c r="B116" s="146" t="s">
        <v>193</v>
      </c>
      <c r="C116" s="141" t="s">
        <v>194</v>
      </c>
      <c r="D116" s="149">
        <v>20</v>
      </c>
      <c r="E116" s="151" t="s">
        <v>264</v>
      </c>
      <c r="F116" s="148" t="s">
        <v>261</v>
      </c>
      <c r="G116" s="148" t="s">
        <v>45</v>
      </c>
      <c r="H116" s="141" t="s">
        <v>337</v>
      </c>
      <c r="I116" s="141" t="s">
        <v>347</v>
      </c>
    </row>
    <row r="117" spans="1:10" ht="15" customHeight="1" x14ac:dyDescent="0.2">
      <c r="A117" s="141" t="s">
        <v>238</v>
      </c>
      <c r="B117" s="146" t="s">
        <v>151</v>
      </c>
      <c r="C117" s="141" t="s">
        <v>154</v>
      </c>
      <c r="D117" s="149">
        <v>486</v>
      </c>
      <c r="E117" s="151" t="s">
        <v>264</v>
      </c>
      <c r="F117" s="148" t="s">
        <v>261</v>
      </c>
      <c r="G117" s="148" t="s">
        <v>45</v>
      </c>
      <c r="H117" s="141" t="s">
        <v>337</v>
      </c>
      <c r="I117" s="141" t="s">
        <v>347</v>
      </c>
    </row>
    <row r="118" spans="1:10" x14ac:dyDescent="0.2">
      <c r="A118" s="141" t="s">
        <v>238</v>
      </c>
      <c r="B118" s="146" t="s">
        <v>151</v>
      </c>
      <c r="C118" s="141" t="s">
        <v>152</v>
      </c>
      <c r="D118" s="147">
        <v>-11</v>
      </c>
      <c r="E118" s="157" t="s">
        <v>278</v>
      </c>
      <c r="F118" s="148" t="s">
        <v>260</v>
      </c>
      <c r="G118" s="148" t="s">
        <v>45</v>
      </c>
      <c r="H118" s="141" t="str">
        <f>VLOOKUP(E118,L:N,2,0)</f>
        <v>Empréstimo</v>
      </c>
      <c r="I118" s="141" t="str">
        <f>VLOOKUP(E118,L:N,3,0)</f>
        <v>Passivo</v>
      </c>
      <c r="J118" t="s">
        <v>430</v>
      </c>
    </row>
    <row r="119" spans="1:10" ht="15" customHeight="1" x14ac:dyDescent="0.2">
      <c r="A119" s="141" t="s">
        <v>238</v>
      </c>
      <c r="B119" s="146" t="s">
        <v>151</v>
      </c>
      <c r="C119" s="141" t="s">
        <v>154</v>
      </c>
      <c r="D119" s="149">
        <v>385</v>
      </c>
      <c r="E119" s="151" t="s">
        <v>264</v>
      </c>
      <c r="F119" s="148" t="s">
        <v>261</v>
      </c>
      <c r="G119" s="148" t="s">
        <v>45</v>
      </c>
      <c r="H119" s="141" t="s">
        <v>337</v>
      </c>
      <c r="I119" s="141" t="s">
        <v>347</v>
      </c>
    </row>
    <row r="120" spans="1:10" x14ac:dyDescent="0.2">
      <c r="A120" s="141" t="s">
        <v>238</v>
      </c>
      <c r="B120" s="146" t="s">
        <v>151</v>
      </c>
      <c r="C120" s="141" t="s">
        <v>152</v>
      </c>
      <c r="D120" s="147">
        <v>-1200</v>
      </c>
      <c r="E120" s="151" t="s">
        <v>432</v>
      </c>
      <c r="F120" s="148" t="s">
        <v>260</v>
      </c>
      <c r="G120" s="148" t="s">
        <v>45</v>
      </c>
      <c r="H120" s="141" t="e">
        <f>VLOOKUP(E120,L:N,2,0)</f>
        <v>#N/A</v>
      </c>
      <c r="I120" s="141" t="s">
        <v>241</v>
      </c>
      <c r="J120" t="s">
        <v>430</v>
      </c>
    </row>
    <row r="121" spans="1:10" x14ac:dyDescent="0.2">
      <c r="A121" s="141" t="s">
        <v>240</v>
      </c>
      <c r="B121" s="146" t="s">
        <v>151</v>
      </c>
      <c r="C121" s="141" t="s">
        <v>152</v>
      </c>
      <c r="D121" s="147">
        <v>-1085</v>
      </c>
      <c r="E121" s="151" t="s">
        <v>432</v>
      </c>
      <c r="F121" s="148" t="s">
        <v>260</v>
      </c>
      <c r="G121" s="148" t="s">
        <v>45</v>
      </c>
      <c r="H121" s="141" t="e">
        <f>VLOOKUP(E121,L:N,2,0)</f>
        <v>#N/A</v>
      </c>
      <c r="I121" s="141" t="s">
        <v>241</v>
      </c>
      <c r="J121" t="s">
        <v>430</v>
      </c>
    </row>
    <row r="122" spans="1:10" x14ac:dyDescent="0.2">
      <c r="A122" s="141" t="s">
        <v>240</v>
      </c>
      <c r="B122" s="146" t="s">
        <v>242</v>
      </c>
      <c r="C122" s="141" t="s">
        <v>164</v>
      </c>
      <c r="D122" s="147">
        <v>-148.34</v>
      </c>
      <c r="E122" s="151" t="s">
        <v>432</v>
      </c>
      <c r="F122" s="148" t="s">
        <v>260</v>
      </c>
      <c r="G122" s="148" t="s">
        <v>45</v>
      </c>
      <c r="H122" s="141" t="e">
        <f>VLOOKUP(E122,L:N,2,0)</f>
        <v>#N/A</v>
      </c>
      <c r="I122" s="141" t="s">
        <v>241</v>
      </c>
      <c r="J122" t="s">
        <v>430</v>
      </c>
    </row>
    <row r="123" spans="1:10" ht="15" customHeight="1" x14ac:dyDescent="0.2">
      <c r="A123" s="141" t="s">
        <v>240</v>
      </c>
      <c r="B123" s="146" t="s">
        <v>151</v>
      </c>
      <c r="C123" s="141" t="s">
        <v>154</v>
      </c>
      <c r="D123" s="149">
        <v>345</v>
      </c>
      <c r="E123" s="151" t="s">
        <v>264</v>
      </c>
      <c r="F123" s="148" t="s">
        <v>261</v>
      </c>
      <c r="G123" s="148" t="s">
        <v>45</v>
      </c>
      <c r="H123" s="141" t="s">
        <v>337</v>
      </c>
      <c r="I123" s="141" t="s">
        <v>347</v>
      </c>
    </row>
    <row r="124" spans="1:10" x14ac:dyDescent="0.2">
      <c r="A124" s="141" t="s">
        <v>240</v>
      </c>
      <c r="B124" s="146" t="s">
        <v>151</v>
      </c>
      <c r="C124" s="141" t="s">
        <v>152</v>
      </c>
      <c r="D124" s="147">
        <v>-100.55</v>
      </c>
      <c r="E124" s="151" t="s">
        <v>166</v>
      </c>
      <c r="F124" s="148" t="s">
        <v>260</v>
      </c>
      <c r="G124" s="148" t="s">
        <v>45</v>
      </c>
      <c r="H124" s="141" t="str">
        <f t="shared" ref="H124:H131" si="4">VLOOKUP(E124,L:N,2,0)</f>
        <v>Despesa Variável</v>
      </c>
      <c r="I124" s="141" t="str">
        <f t="shared" ref="I124:I131" si="5">VLOOKUP(E124,L:N,3,0)</f>
        <v>Custo Direto</v>
      </c>
    </row>
    <row r="125" spans="1:10" x14ac:dyDescent="0.2">
      <c r="A125" s="141" t="s">
        <v>240</v>
      </c>
      <c r="B125" s="146" t="s">
        <v>151</v>
      </c>
      <c r="C125" s="141" t="s">
        <v>152</v>
      </c>
      <c r="D125" s="147">
        <v>-118.93</v>
      </c>
      <c r="E125" s="151" t="s">
        <v>438</v>
      </c>
      <c r="F125" s="155" t="s">
        <v>260</v>
      </c>
      <c r="G125" s="155" t="s">
        <v>45</v>
      </c>
      <c r="H125" s="154" t="e">
        <f t="shared" si="4"/>
        <v>#N/A</v>
      </c>
      <c r="I125" s="154" t="e">
        <f t="shared" si="5"/>
        <v>#N/A</v>
      </c>
      <c r="J125" s="156" t="s">
        <v>435</v>
      </c>
    </row>
    <row r="126" spans="1:10" x14ac:dyDescent="0.2">
      <c r="A126" s="141" t="s">
        <v>240</v>
      </c>
      <c r="B126" s="146" t="s">
        <v>151</v>
      </c>
      <c r="C126" s="141" t="s">
        <v>152</v>
      </c>
      <c r="D126" s="147">
        <v>-64.72</v>
      </c>
      <c r="E126" s="151" t="s">
        <v>244</v>
      </c>
      <c r="F126" s="148" t="s">
        <v>260</v>
      </c>
      <c r="G126" s="148" t="s">
        <v>45</v>
      </c>
      <c r="H126" s="141">
        <f t="shared" si="4"/>
        <v>0</v>
      </c>
      <c r="I126" s="141">
        <f t="shared" si="5"/>
        <v>0</v>
      </c>
    </row>
    <row r="127" spans="1:10" x14ac:dyDescent="0.2">
      <c r="A127" s="141" t="s">
        <v>240</v>
      </c>
      <c r="B127" s="146" t="s">
        <v>245</v>
      </c>
      <c r="C127" s="141" t="s">
        <v>187</v>
      </c>
      <c r="D127" s="147">
        <v>-700</v>
      </c>
      <c r="E127" s="157" t="s">
        <v>278</v>
      </c>
      <c r="F127" s="148" t="s">
        <v>260</v>
      </c>
      <c r="G127" s="148" t="s">
        <v>45</v>
      </c>
      <c r="H127" s="141" t="str">
        <f t="shared" si="4"/>
        <v>Empréstimo</v>
      </c>
      <c r="I127" s="141" t="str">
        <f t="shared" si="5"/>
        <v>Passivo</v>
      </c>
      <c r="J127" t="s">
        <v>430</v>
      </c>
    </row>
    <row r="128" spans="1:10" x14ac:dyDescent="0.2">
      <c r="A128" s="141" t="s">
        <v>246</v>
      </c>
      <c r="B128" s="146" t="s">
        <v>151</v>
      </c>
      <c r="C128" s="141" t="s">
        <v>152</v>
      </c>
      <c r="D128" s="147">
        <v>-183.6</v>
      </c>
      <c r="E128" s="151" t="s">
        <v>166</v>
      </c>
      <c r="F128" s="148" t="s">
        <v>260</v>
      </c>
      <c r="G128" s="148" t="s">
        <v>45</v>
      </c>
      <c r="H128" s="141" t="str">
        <f t="shared" si="4"/>
        <v>Despesa Variável</v>
      </c>
      <c r="I128" s="141" t="str">
        <f t="shared" si="5"/>
        <v>Custo Direto</v>
      </c>
    </row>
    <row r="129" spans="1:10" x14ac:dyDescent="0.2">
      <c r="A129" s="141" t="s">
        <v>246</v>
      </c>
      <c r="B129" s="146" t="s">
        <v>247</v>
      </c>
      <c r="C129" s="141" t="s">
        <v>187</v>
      </c>
      <c r="D129" s="147">
        <v>-53.5</v>
      </c>
      <c r="E129" s="151" t="s">
        <v>166</v>
      </c>
      <c r="F129" s="148" t="s">
        <v>260</v>
      </c>
      <c r="G129" s="148" t="s">
        <v>45</v>
      </c>
      <c r="H129" s="141" t="str">
        <f t="shared" si="4"/>
        <v>Despesa Variável</v>
      </c>
      <c r="I129" s="141" t="str">
        <f t="shared" si="5"/>
        <v>Custo Direto</v>
      </c>
    </row>
    <row r="130" spans="1:10" x14ac:dyDescent="0.2">
      <c r="A130" s="141" t="s">
        <v>246</v>
      </c>
      <c r="B130" s="146" t="s">
        <v>248</v>
      </c>
      <c r="C130" s="141" t="s">
        <v>187</v>
      </c>
      <c r="D130" s="147">
        <v>-95.5</v>
      </c>
      <c r="E130" s="151" t="s">
        <v>166</v>
      </c>
      <c r="F130" s="148" t="s">
        <v>260</v>
      </c>
      <c r="G130" s="148" t="s">
        <v>45</v>
      </c>
      <c r="H130" s="141" t="str">
        <f t="shared" si="4"/>
        <v>Despesa Variável</v>
      </c>
      <c r="I130" s="141" t="str">
        <f t="shared" si="5"/>
        <v>Custo Direto</v>
      </c>
    </row>
    <row r="131" spans="1:10" x14ac:dyDescent="0.2">
      <c r="A131" s="141" t="s">
        <v>246</v>
      </c>
      <c r="B131" s="146" t="s">
        <v>151</v>
      </c>
      <c r="C131" s="141" t="s">
        <v>152</v>
      </c>
      <c r="D131" s="147">
        <v>-540</v>
      </c>
      <c r="E131" s="151" t="s">
        <v>166</v>
      </c>
      <c r="F131" s="148" t="s">
        <v>260</v>
      </c>
      <c r="G131" s="148" t="s">
        <v>45</v>
      </c>
      <c r="H131" s="141" t="str">
        <f t="shared" si="4"/>
        <v>Despesa Variável</v>
      </c>
      <c r="I131" s="141" t="str">
        <f t="shared" si="5"/>
        <v>Custo Direto</v>
      </c>
    </row>
    <row r="132" spans="1:10" ht="15" customHeight="1" x14ac:dyDescent="0.2">
      <c r="A132" s="141" t="s">
        <v>249</v>
      </c>
      <c r="B132" s="146" t="s">
        <v>250</v>
      </c>
      <c r="C132" s="141" t="s">
        <v>197</v>
      </c>
      <c r="D132" s="149">
        <v>290</v>
      </c>
      <c r="E132" s="151" t="s">
        <v>264</v>
      </c>
      <c r="F132" s="148" t="s">
        <v>261</v>
      </c>
      <c r="G132" s="148" t="s">
        <v>45</v>
      </c>
      <c r="H132" s="141" t="s">
        <v>337</v>
      </c>
      <c r="I132" s="141" t="s">
        <v>347</v>
      </c>
    </row>
    <row r="133" spans="1:10" ht="15" customHeight="1" x14ac:dyDescent="0.2">
      <c r="A133" s="141" t="s">
        <v>249</v>
      </c>
      <c r="B133" s="146" t="s">
        <v>151</v>
      </c>
      <c r="C133" s="141" t="s">
        <v>154</v>
      </c>
      <c r="D133" s="149">
        <v>240</v>
      </c>
      <c r="E133" s="151" t="s">
        <v>264</v>
      </c>
      <c r="F133" s="148" t="s">
        <v>261</v>
      </c>
      <c r="G133" s="148" t="s">
        <v>45</v>
      </c>
      <c r="H133" s="141" t="s">
        <v>337</v>
      </c>
      <c r="I133" s="141" t="s">
        <v>347</v>
      </c>
    </row>
    <row r="134" spans="1:10" ht="15" customHeight="1" x14ac:dyDescent="0.2">
      <c r="A134" s="141" t="s">
        <v>249</v>
      </c>
      <c r="B134" s="146" t="s">
        <v>151</v>
      </c>
      <c r="C134" s="141" t="s">
        <v>154</v>
      </c>
      <c r="D134" s="149">
        <v>5000</v>
      </c>
      <c r="E134" s="151" t="s">
        <v>264</v>
      </c>
      <c r="F134" s="148" t="s">
        <v>261</v>
      </c>
      <c r="G134" s="148" t="s">
        <v>45</v>
      </c>
      <c r="H134" s="141" t="s">
        <v>337</v>
      </c>
      <c r="I134" s="141" t="s">
        <v>347</v>
      </c>
    </row>
    <row r="135" spans="1:10" x14ac:dyDescent="0.2">
      <c r="A135" s="141" t="s">
        <v>249</v>
      </c>
      <c r="B135" s="146" t="s">
        <v>151</v>
      </c>
      <c r="C135" s="141" t="s">
        <v>152</v>
      </c>
      <c r="D135" s="147">
        <v>-80</v>
      </c>
      <c r="E135" s="151" t="s">
        <v>166</v>
      </c>
      <c r="F135" s="148" t="s">
        <v>260</v>
      </c>
      <c r="G135" s="148" t="s">
        <v>45</v>
      </c>
      <c r="H135" s="141" t="str">
        <f>VLOOKUP(E135,L:N,2,0)</f>
        <v>Despesa Variável</v>
      </c>
      <c r="I135" s="141" t="str">
        <f>VLOOKUP(E135,L:N,3,0)</f>
        <v>Custo Direto</v>
      </c>
    </row>
    <row r="136" spans="1:10" x14ac:dyDescent="0.2">
      <c r="A136" s="141" t="s">
        <v>249</v>
      </c>
      <c r="B136" s="146" t="s">
        <v>151</v>
      </c>
      <c r="C136" s="141" t="s">
        <v>152</v>
      </c>
      <c r="D136" s="147">
        <v>-80</v>
      </c>
      <c r="E136" s="151" t="s">
        <v>349</v>
      </c>
      <c r="F136" s="148" t="s">
        <v>260</v>
      </c>
      <c r="G136" s="148" t="s">
        <v>45</v>
      </c>
      <c r="H136" s="141" t="str">
        <f>VLOOKUP(E136,L:N,2,0)</f>
        <v>Despesa Fixa</v>
      </c>
      <c r="I136" s="141" t="str">
        <f>VLOOKUP(E136,L:N,3,0)</f>
        <v>Pessoal</v>
      </c>
    </row>
    <row r="137" spans="1:10" ht="15" customHeight="1" x14ac:dyDescent="0.2">
      <c r="A137" s="141" t="s">
        <v>252</v>
      </c>
      <c r="B137" s="146" t="s">
        <v>151</v>
      </c>
      <c r="C137" s="141" t="s">
        <v>154</v>
      </c>
      <c r="D137" s="149">
        <v>180</v>
      </c>
      <c r="E137" s="151" t="s">
        <v>264</v>
      </c>
      <c r="F137" s="148" t="s">
        <v>261</v>
      </c>
      <c r="G137" s="148" t="s">
        <v>45</v>
      </c>
      <c r="H137" s="141" t="s">
        <v>337</v>
      </c>
      <c r="I137" s="141" t="s">
        <v>347</v>
      </c>
    </row>
    <row r="138" spans="1:10" x14ac:dyDescent="0.2">
      <c r="A138" s="141" t="s">
        <v>252</v>
      </c>
      <c r="B138" s="146" t="s">
        <v>151</v>
      </c>
      <c r="C138" s="141" t="s">
        <v>152</v>
      </c>
      <c r="D138" s="147">
        <v>-45</v>
      </c>
      <c r="E138" s="151" t="s">
        <v>166</v>
      </c>
      <c r="F138" s="148" t="s">
        <v>260</v>
      </c>
      <c r="G138" s="148" t="s">
        <v>45</v>
      </c>
      <c r="H138" s="141" t="str">
        <f>VLOOKUP(E138,L:N,2,0)</f>
        <v>Despesa Variável</v>
      </c>
      <c r="I138" s="141" t="str">
        <f>VLOOKUP(E138,L:N,3,0)</f>
        <v>Custo Direto</v>
      </c>
    </row>
    <row r="139" spans="1:10" ht="15" customHeight="1" x14ac:dyDescent="0.2">
      <c r="A139" s="141" t="s">
        <v>252</v>
      </c>
      <c r="B139" s="146" t="s">
        <v>151</v>
      </c>
      <c r="C139" s="141" t="s">
        <v>154</v>
      </c>
      <c r="D139" s="149">
        <v>10</v>
      </c>
      <c r="E139" s="151" t="s">
        <v>264</v>
      </c>
      <c r="F139" s="148" t="s">
        <v>261</v>
      </c>
      <c r="G139" s="148" t="s">
        <v>45</v>
      </c>
      <c r="H139" s="141" t="s">
        <v>337</v>
      </c>
      <c r="I139" s="141" t="s">
        <v>347</v>
      </c>
    </row>
    <row r="140" spans="1:10" x14ac:dyDescent="0.2">
      <c r="A140" s="141" t="s">
        <v>252</v>
      </c>
      <c r="B140" s="146" t="s">
        <v>151</v>
      </c>
      <c r="C140" s="141" t="s">
        <v>152</v>
      </c>
      <c r="D140" s="147">
        <v>-150</v>
      </c>
      <c r="E140" s="157" t="s">
        <v>278</v>
      </c>
      <c r="F140" s="148" t="s">
        <v>260</v>
      </c>
      <c r="G140" s="148" t="s">
        <v>45</v>
      </c>
      <c r="H140" s="141" t="str">
        <f>VLOOKUP(E140,L:N,2,0)</f>
        <v>Empréstimo</v>
      </c>
      <c r="I140" s="141" t="str">
        <f>VLOOKUP(E140,L:N,3,0)</f>
        <v>Passivo</v>
      </c>
      <c r="J140" t="s">
        <v>430</v>
      </c>
    </row>
    <row r="141" spans="1:10" ht="15" customHeight="1" x14ac:dyDescent="0.2">
      <c r="A141" s="141" t="s">
        <v>252</v>
      </c>
      <c r="B141" s="146" t="s">
        <v>151</v>
      </c>
      <c r="C141" s="141" t="s">
        <v>154</v>
      </c>
      <c r="D141" s="149">
        <v>110</v>
      </c>
      <c r="E141" s="151" t="s">
        <v>264</v>
      </c>
      <c r="F141" s="148" t="s">
        <v>261</v>
      </c>
      <c r="G141" s="148" t="s">
        <v>45</v>
      </c>
      <c r="H141" s="141" t="s">
        <v>337</v>
      </c>
      <c r="I141" s="141" t="s">
        <v>347</v>
      </c>
    </row>
    <row r="142" spans="1:10" x14ac:dyDescent="0.2">
      <c r="A142" s="141" t="s">
        <v>252</v>
      </c>
      <c r="B142" s="146" t="s">
        <v>151</v>
      </c>
      <c r="C142" s="141" t="s">
        <v>152</v>
      </c>
      <c r="D142" s="147">
        <v>-30</v>
      </c>
      <c r="E142" s="151" t="s">
        <v>432</v>
      </c>
      <c r="F142" s="148" t="s">
        <v>260</v>
      </c>
      <c r="G142" s="148" t="s">
        <v>45</v>
      </c>
      <c r="H142" s="141" t="e">
        <f>VLOOKUP(E142,L:N,2,0)</f>
        <v>#N/A</v>
      </c>
      <c r="I142" s="141" t="s">
        <v>241</v>
      </c>
      <c r="J142" t="s">
        <v>430</v>
      </c>
    </row>
    <row r="143" spans="1:10" x14ac:dyDescent="0.2">
      <c r="A143" s="141" t="s">
        <v>252</v>
      </c>
      <c r="B143" s="146" t="s">
        <v>253</v>
      </c>
      <c r="C143" s="141" t="s">
        <v>187</v>
      </c>
      <c r="D143" s="147">
        <v>-177</v>
      </c>
      <c r="E143" s="151" t="s">
        <v>254</v>
      </c>
      <c r="F143" s="148" t="s">
        <v>260</v>
      </c>
      <c r="G143" s="148" t="s">
        <v>45</v>
      </c>
      <c r="H143" s="141">
        <f>VLOOKUP(E143,L:N,2,0)</f>
        <v>0</v>
      </c>
      <c r="I143" s="141">
        <f>VLOOKUP(E143,L:N,3,0)</f>
        <v>0</v>
      </c>
    </row>
    <row r="144" spans="1:10" x14ac:dyDescent="0.2">
      <c r="A144" s="141"/>
      <c r="B144" s="141"/>
      <c r="C144" s="141" t="s">
        <v>255</v>
      </c>
      <c r="D144" s="147">
        <v>-900</v>
      </c>
      <c r="E144" s="151" t="s">
        <v>432</v>
      </c>
      <c r="F144" s="148" t="s">
        <v>260</v>
      </c>
      <c r="G144" s="148" t="s">
        <v>45</v>
      </c>
      <c r="H144" s="141" t="e">
        <f>VLOOKUP(E144,L:N,2,0)</f>
        <v>#N/A</v>
      </c>
      <c r="I144" s="141" t="s">
        <v>241</v>
      </c>
      <c r="J144" t="s">
        <v>430</v>
      </c>
    </row>
    <row r="145" spans="1:10" x14ac:dyDescent="0.2">
      <c r="A145" s="141"/>
      <c r="B145" s="141"/>
      <c r="C145" s="150" t="s">
        <v>255</v>
      </c>
      <c r="D145" s="147">
        <v>-50</v>
      </c>
      <c r="E145" s="158" t="s">
        <v>166</v>
      </c>
      <c r="F145" s="148" t="s">
        <v>260</v>
      </c>
      <c r="G145" s="148" t="s">
        <v>45</v>
      </c>
      <c r="H145" s="141" t="str">
        <f>VLOOKUP(E145,L:N,2,0)</f>
        <v>Despesa Variável</v>
      </c>
      <c r="I145" s="141" t="str">
        <f>VLOOKUP(E145,L:N,3,0)</f>
        <v>Custo Direto</v>
      </c>
    </row>
    <row r="146" spans="1:10" ht="15" customHeight="1" x14ac:dyDescent="0.2">
      <c r="A146" s="141"/>
      <c r="B146" s="141"/>
      <c r="C146" s="141" t="s">
        <v>256</v>
      </c>
      <c r="D146" s="149">
        <v>669</v>
      </c>
      <c r="E146" s="151" t="s">
        <v>264</v>
      </c>
      <c r="F146" s="148" t="s">
        <v>261</v>
      </c>
      <c r="G146" s="148" t="s">
        <v>45</v>
      </c>
      <c r="H146" s="141" t="s">
        <v>337</v>
      </c>
      <c r="I146" s="141" t="s">
        <v>347</v>
      </c>
    </row>
    <row r="147" spans="1:10" x14ac:dyDescent="0.2">
      <c r="A147" s="141" t="s">
        <v>262</v>
      </c>
      <c r="B147" s="146" t="s">
        <v>263</v>
      </c>
      <c r="C147" s="141" t="s">
        <v>187</v>
      </c>
      <c r="D147" s="147">
        <v>-36</v>
      </c>
      <c r="E147" s="151" t="s">
        <v>166</v>
      </c>
      <c r="F147" s="148" t="s">
        <v>260</v>
      </c>
      <c r="G147" s="148" t="s">
        <v>46</v>
      </c>
      <c r="H147" s="141" t="str">
        <f>VLOOKUP(E147,L:N,2,0)</f>
        <v>Despesa Variável</v>
      </c>
      <c r="I147" s="141" t="str">
        <f>VLOOKUP(E147,L:N,3,0)</f>
        <v>Custo Direto</v>
      </c>
    </row>
    <row r="148" spans="1:10" ht="15" customHeight="1" x14ac:dyDescent="0.2">
      <c r="A148" s="141" t="s">
        <v>262</v>
      </c>
      <c r="B148" s="146" t="s">
        <v>224</v>
      </c>
      <c r="C148" s="141" t="s">
        <v>194</v>
      </c>
      <c r="D148" s="149">
        <v>45</v>
      </c>
      <c r="E148" s="151" t="s">
        <v>264</v>
      </c>
      <c r="F148" s="148" t="s">
        <v>261</v>
      </c>
      <c r="G148" s="148" t="s">
        <v>46</v>
      </c>
      <c r="H148" s="141" t="s">
        <v>337</v>
      </c>
      <c r="I148" s="141" t="s">
        <v>347</v>
      </c>
    </row>
    <row r="149" spans="1:10" x14ac:dyDescent="0.2">
      <c r="A149" s="141" t="s">
        <v>262</v>
      </c>
      <c r="B149" s="146" t="s">
        <v>151</v>
      </c>
      <c r="C149" s="141" t="s">
        <v>152</v>
      </c>
      <c r="D149" s="147">
        <v>-950</v>
      </c>
      <c r="E149" s="151" t="s">
        <v>426</v>
      </c>
      <c r="F149" s="148" t="s">
        <v>260</v>
      </c>
      <c r="G149" s="148" t="s">
        <v>46</v>
      </c>
      <c r="H149" s="141" t="e">
        <f t="shared" ref="H149:H166" si="6">VLOOKUP(E149,L:N,2,0)</f>
        <v>#N/A</v>
      </c>
      <c r="I149" s="141" t="e">
        <f>VLOOKUP(E149,L:N,3,0)</f>
        <v>#N/A</v>
      </c>
    </row>
    <row r="150" spans="1:10" x14ac:dyDescent="0.2">
      <c r="A150" s="141" t="s">
        <v>262</v>
      </c>
      <c r="B150" s="146" t="s">
        <v>151</v>
      </c>
      <c r="C150" s="141" t="s">
        <v>152</v>
      </c>
      <c r="D150" s="147">
        <v>-100</v>
      </c>
      <c r="E150" s="151" t="s">
        <v>349</v>
      </c>
      <c r="F150" s="148" t="s">
        <v>260</v>
      </c>
      <c r="G150" s="148" t="s">
        <v>46</v>
      </c>
      <c r="H150" s="141" t="str">
        <f t="shared" si="6"/>
        <v>Despesa Fixa</v>
      </c>
      <c r="I150" s="141" t="str">
        <f>VLOOKUP(E150,L:N,3,0)</f>
        <v>Pessoal</v>
      </c>
    </row>
    <row r="151" spans="1:10" x14ac:dyDescent="0.2">
      <c r="A151" s="141" t="s">
        <v>262</v>
      </c>
      <c r="B151" s="146" t="s">
        <v>151</v>
      </c>
      <c r="C151" s="141" t="s">
        <v>152</v>
      </c>
      <c r="D151" s="147">
        <v>-100</v>
      </c>
      <c r="E151" s="151" t="s">
        <v>349</v>
      </c>
      <c r="F151" s="148" t="s">
        <v>260</v>
      </c>
      <c r="G151" s="148" t="s">
        <v>46</v>
      </c>
      <c r="H151" s="141" t="str">
        <f t="shared" si="6"/>
        <v>Despesa Fixa</v>
      </c>
      <c r="I151" s="141" t="str">
        <f>VLOOKUP(E151,L:N,3,0)</f>
        <v>Pessoal</v>
      </c>
    </row>
    <row r="152" spans="1:10" x14ac:dyDescent="0.2">
      <c r="A152" s="141" t="s">
        <v>262</v>
      </c>
      <c r="B152" s="146" t="s">
        <v>151</v>
      </c>
      <c r="C152" s="141" t="s">
        <v>152</v>
      </c>
      <c r="D152" s="147">
        <v>-100</v>
      </c>
      <c r="E152" s="151" t="s">
        <v>349</v>
      </c>
      <c r="F152" s="148" t="s">
        <v>260</v>
      </c>
      <c r="G152" s="148" t="s">
        <v>46</v>
      </c>
      <c r="H152" s="141" t="str">
        <f t="shared" si="6"/>
        <v>Despesa Fixa</v>
      </c>
      <c r="I152" s="141" t="str">
        <f>VLOOKUP(E152,L:N,3,0)</f>
        <v>Pessoal</v>
      </c>
    </row>
    <row r="153" spans="1:10" x14ac:dyDescent="0.2">
      <c r="A153" s="141" t="s">
        <v>262</v>
      </c>
      <c r="B153" s="146" t="s">
        <v>266</v>
      </c>
      <c r="C153" s="141" t="s">
        <v>164</v>
      </c>
      <c r="D153" s="147">
        <v>-1848.96</v>
      </c>
      <c r="E153" s="151" t="s">
        <v>432</v>
      </c>
      <c r="F153" s="148" t="s">
        <v>260</v>
      </c>
      <c r="G153" s="148" t="s">
        <v>46</v>
      </c>
      <c r="H153" s="141" t="e">
        <f t="shared" si="6"/>
        <v>#N/A</v>
      </c>
      <c r="I153" s="141" t="s">
        <v>241</v>
      </c>
      <c r="J153" t="s">
        <v>430</v>
      </c>
    </row>
    <row r="154" spans="1:10" x14ac:dyDescent="0.2">
      <c r="A154" s="141" t="s">
        <v>262</v>
      </c>
      <c r="B154" s="146" t="s">
        <v>158</v>
      </c>
      <c r="C154" s="141" t="s">
        <v>159</v>
      </c>
      <c r="D154" s="147">
        <v>-2431.67</v>
      </c>
      <c r="E154" s="151" t="s">
        <v>160</v>
      </c>
      <c r="F154" s="148" t="s">
        <v>260</v>
      </c>
      <c r="G154" s="148" t="s">
        <v>46</v>
      </c>
      <c r="H154" s="141" t="str">
        <f t="shared" si="6"/>
        <v>Investimento</v>
      </c>
      <c r="I154" s="141" t="str">
        <f t="shared" ref="I154:I166" si="7">VLOOKUP(E154,L:N,3,0)</f>
        <v>Financiamento</v>
      </c>
    </row>
    <row r="155" spans="1:10" x14ac:dyDescent="0.2">
      <c r="A155" s="141" t="s">
        <v>262</v>
      </c>
      <c r="B155" s="146" t="s">
        <v>268</v>
      </c>
      <c r="C155" s="141" t="s">
        <v>164</v>
      </c>
      <c r="D155" s="147">
        <v>-789.17</v>
      </c>
      <c r="E155" s="151" t="s">
        <v>166</v>
      </c>
      <c r="F155" s="148" t="s">
        <v>260</v>
      </c>
      <c r="G155" s="148" t="s">
        <v>46</v>
      </c>
      <c r="H155" s="141" t="str">
        <f t="shared" si="6"/>
        <v>Despesa Variável</v>
      </c>
      <c r="I155" s="141" t="str">
        <f t="shared" si="7"/>
        <v>Custo Direto</v>
      </c>
    </row>
    <row r="156" spans="1:10" x14ac:dyDescent="0.2">
      <c r="A156" s="141" t="s">
        <v>262</v>
      </c>
      <c r="B156" s="146" t="s">
        <v>269</v>
      </c>
      <c r="C156" s="141" t="s">
        <v>164</v>
      </c>
      <c r="D156" s="147">
        <v>-1590</v>
      </c>
      <c r="E156" s="151" t="s">
        <v>166</v>
      </c>
      <c r="F156" s="148" t="s">
        <v>260</v>
      </c>
      <c r="G156" s="148" t="s">
        <v>46</v>
      </c>
      <c r="H156" s="141" t="str">
        <f t="shared" si="6"/>
        <v>Despesa Variável</v>
      </c>
      <c r="I156" s="141" t="str">
        <f t="shared" si="7"/>
        <v>Custo Direto</v>
      </c>
    </row>
    <row r="157" spans="1:10" x14ac:dyDescent="0.2">
      <c r="A157" s="141" t="s">
        <v>262</v>
      </c>
      <c r="B157" s="146" t="s">
        <v>270</v>
      </c>
      <c r="C157" s="141" t="s">
        <v>164</v>
      </c>
      <c r="D157" s="147">
        <v>-360</v>
      </c>
      <c r="E157" s="151" t="s">
        <v>166</v>
      </c>
      <c r="F157" s="148" t="s">
        <v>260</v>
      </c>
      <c r="G157" s="148" t="s">
        <v>46</v>
      </c>
      <c r="H157" s="141" t="str">
        <f t="shared" si="6"/>
        <v>Despesa Variável</v>
      </c>
      <c r="I157" s="141" t="str">
        <f t="shared" si="7"/>
        <v>Custo Direto</v>
      </c>
    </row>
    <row r="158" spans="1:10" x14ac:dyDescent="0.2">
      <c r="A158" s="141" t="s">
        <v>262</v>
      </c>
      <c r="B158" s="146" t="s">
        <v>271</v>
      </c>
      <c r="C158" s="141" t="s">
        <v>164</v>
      </c>
      <c r="D158" s="147">
        <v>-247.63</v>
      </c>
      <c r="E158" s="151" t="s">
        <v>166</v>
      </c>
      <c r="F158" s="148" t="s">
        <v>260</v>
      </c>
      <c r="G158" s="148" t="s">
        <v>46</v>
      </c>
      <c r="H158" s="141" t="str">
        <f t="shared" si="6"/>
        <v>Despesa Variável</v>
      </c>
      <c r="I158" s="141" t="str">
        <f t="shared" si="7"/>
        <v>Custo Direto</v>
      </c>
    </row>
    <row r="159" spans="1:10" x14ac:dyDescent="0.2">
      <c r="A159" s="141" t="s">
        <v>262</v>
      </c>
      <c r="B159" s="146" t="s">
        <v>272</v>
      </c>
      <c r="C159" s="141" t="s">
        <v>164</v>
      </c>
      <c r="D159" s="147">
        <v>-275.57</v>
      </c>
      <c r="E159" s="151" t="s">
        <v>166</v>
      </c>
      <c r="F159" s="148" t="s">
        <v>260</v>
      </c>
      <c r="G159" s="148" t="s">
        <v>46</v>
      </c>
      <c r="H159" s="141" t="str">
        <f t="shared" si="6"/>
        <v>Despesa Variável</v>
      </c>
      <c r="I159" s="141" t="str">
        <f t="shared" si="7"/>
        <v>Custo Direto</v>
      </c>
    </row>
    <row r="160" spans="1:10" x14ac:dyDescent="0.2">
      <c r="A160" s="141" t="s">
        <v>262</v>
      </c>
      <c r="B160" s="146" t="s">
        <v>273</v>
      </c>
      <c r="C160" s="141" t="s">
        <v>274</v>
      </c>
      <c r="D160" s="147">
        <v>-463.35</v>
      </c>
      <c r="E160" s="151" t="s">
        <v>166</v>
      </c>
      <c r="F160" s="148" t="s">
        <v>260</v>
      </c>
      <c r="G160" s="148" t="s">
        <v>46</v>
      </c>
      <c r="H160" s="141" t="str">
        <f t="shared" si="6"/>
        <v>Despesa Variável</v>
      </c>
      <c r="I160" s="141" t="str">
        <f t="shared" si="7"/>
        <v>Custo Direto</v>
      </c>
    </row>
    <row r="161" spans="1:10" x14ac:dyDescent="0.2">
      <c r="A161" s="141" t="s">
        <v>262</v>
      </c>
      <c r="B161" s="146" t="s">
        <v>151</v>
      </c>
      <c r="C161" s="141" t="s">
        <v>152</v>
      </c>
      <c r="D161" s="147">
        <v>-65.760000000000005</v>
      </c>
      <c r="E161" s="151" t="s">
        <v>244</v>
      </c>
      <c r="F161" s="148" t="s">
        <v>260</v>
      </c>
      <c r="G161" s="148" t="s">
        <v>46</v>
      </c>
      <c r="H161" s="141">
        <f t="shared" si="6"/>
        <v>0</v>
      </c>
      <c r="I161" s="141">
        <f t="shared" si="7"/>
        <v>0</v>
      </c>
    </row>
    <row r="162" spans="1:10" x14ac:dyDescent="0.2">
      <c r="A162" s="141" t="s">
        <v>262</v>
      </c>
      <c r="B162" s="146" t="s">
        <v>151</v>
      </c>
      <c r="C162" s="141" t="s">
        <v>152</v>
      </c>
      <c r="D162" s="147">
        <v>-117.31</v>
      </c>
      <c r="E162" s="151" t="s">
        <v>438</v>
      </c>
      <c r="F162" s="155" t="s">
        <v>260</v>
      </c>
      <c r="G162" s="155" t="s">
        <v>46</v>
      </c>
      <c r="H162" s="154" t="e">
        <f t="shared" si="6"/>
        <v>#N/A</v>
      </c>
      <c r="I162" s="154" t="e">
        <f t="shared" si="7"/>
        <v>#N/A</v>
      </c>
      <c r="J162" s="156" t="s">
        <v>435</v>
      </c>
    </row>
    <row r="163" spans="1:10" x14ac:dyDescent="0.2">
      <c r="A163" s="141" t="s">
        <v>262</v>
      </c>
      <c r="B163" s="146" t="s">
        <v>151</v>
      </c>
      <c r="C163" s="141" t="s">
        <v>152</v>
      </c>
      <c r="D163" s="147">
        <v>-504.37</v>
      </c>
      <c r="E163" s="151" t="s">
        <v>232</v>
      </c>
      <c r="F163" s="148" t="s">
        <v>260</v>
      </c>
      <c r="G163" s="148" t="s">
        <v>46</v>
      </c>
      <c r="H163" s="141" t="str">
        <f t="shared" si="6"/>
        <v>Despesa Fixa</v>
      </c>
      <c r="I163" s="141" t="str">
        <f t="shared" si="7"/>
        <v>Tributária</v>
      </c>
    </row>
    <row r="164" spans="1:10" x14ac:dyDescent="0.2">
      <c r="A164" s="141" t="s">
        <v>262</v>
      </c>
      <c r="B164" s="146" t="s">
        <v>276</v>
      </c>
      <c r="C164" s="141" t="s">
        <v>171</v>
      </c>
      <c r="D164" s="147">
        <v>-29.73</v>
      </c>
      <c r="E164" s="151" t="s">
        <v>172</v>
      </c>
      <c r="F164" s="148" t="s">
        <v>260</v>
      </c>
      <c r="G164" s="148" t="s">
        <v>46</v>
      </c>
      <c r="H164" s="141" t="str">
        <f t="shared" si="6"/>
        <v>Despesa Fixa</v>
      </c>
      <c r="I164" s="141" t="str">
        <f t="shared" si="7"/>
        <v>Comunicação</v>
      </c>
    </row>
    <row r="165" spans="1:10" ht="15" customHeight="1" x14ac:dyDescent="0.2">
      <c r="A165" s="141" t="s">
        <v>262</v>
      </c>
      <c r="B165" s="146" t="s">
        <v>277</v>
      </c>
      <c r="C165" s="141" t="s">
        <v>164</v>
      </c>
      <c r="D165" s="147">
        <v>-99.9</v>
      </c>
      <c r="E165" s="151" t="s">
        <v>173</v>
      </c>
      <c r="F165" s="148" t="s">
        <v>260</v>
      </c>
      <c r="G165" s="148" t="s">
        <v>46</v>
      </c>
      <c r="H165" s="141" t="str">
        <f t="shared" si="6"/>
        <v>Despesa Fixa</v>
      </c>
      <c r="I165" s="141" t="str">
        <f t="shared" si="7"/>
        <v>Comunicação</v>
      </c>
    </row>
    <row r="166" spans="1:10" ht="15" customHeight="1" x14ac:dyDescent="0.2">
      <c r="A166" s="141" t="s">
        <v>262</v>
      </c>
      <c r="B166" s="146" t="s">
        <v>151</v>
      </c>
      <c r="C166" s="141" t="s">
        <v>152</v>
      </c>
      <c r="D166" s="147">
        <v>-20</v>
      </c>
      <c r="E166" s="157" t="s">
        <v>278</v>
      </c>
      <c r="F166" s="148" t="s">
        <v>260</v>
      </c>
      <c r="G166" s="148" t="s">
        <v>46</v>
      </c>
      <c r="H166" s="141" t="str">
        <f t="shared" si="6"/>
        <v>Empréstimo</v>
      </c>
      <c r="I166" s="141" t="str">
        <f t="shared" si="7"/>
        <v>Passivo</v>
      </c>
      <c r="J166" t="s">
        <v>430</v>
      </c>
    </row>
    <row r="167" spans="1:10" ht="15" customHeight="1" x14ac:dyDescent="0.2">
      <c r="A167" s="141" t="s">
        <v>262</v>
      </c>
      <c r="B167" s="146" t="s">
        <v>151</v>
      </c>
      <c r="C167" s="141" t="s">
        <v>154</v>
      </c>
      <c r="D167" s="149">
        <v>70</v>
      </c>
      <c r="E167" s="151" t="s">
        <v>264</v>
      </c>
      <c r="F167" s="148" t="s">
        <v>261</v>
      </c>
      <c r="G167" s="148" t="s">
        <v>46</v>
      </c>
      <c r="H167" s="141" t="s">
        <v>337</v>
      </c>
      <c r="I167" s="141" t="s">
        <v>347</v>
      </c>
    </row>
    <row r="168" spans="1:10" ht="15" customHeight="1" x14ac:dyDescent="0.2">
      <c r="A168" s="141" t="s">
        <v>262</v>
      </c>
      <c r="B168" s="146" t="s">
        <v>151</v>
      </c>
      <c r="C168" s="141" t="s">
        <v>154</v>
      </c>
      <c r="D168" s="149">
        <v>40</v>
      </c>
      <c r="E168" s="151" t="s">
        <v>264</v>
      </c>
      <c r="F168" s="148" t="s">
        <v>261</v>
      </c>
      <c r="G168" s="148" t="s">
        <v>46</v>
      </c>
      <c r="H168" s="141" t="s">
        <v>337</v>
      </c>
      <c r="I168" s="141" t="s">
        <v>347</v>
      </c>
    </row>
    <row r="169" spans="1:10" x14ac:dyDescent="0.2">
      <c r="A169" s="141" t="s">
        <v>262</v>
      </c>
      <c r="B169" s="146" t="s">
        <v>151</v>
      </c>
      <c r="C169" s="141" t="s">
        <v>152</v>
      </c>
      <c r="D169" s="147">
        <v>-1195.68</v>
      </c>
      <c r="E169" s="151" t="s">
        <v>349</v>
      </c>
      <c r="F169" s="148" t="s">
        <v>260</v>
      </c>
      <c r="G169" s="148" t="s">
        <v>46</v>
      </c>
      <c r="H169" s="141" t="str">
        <f>VLOOKUP(E169,L:N,2,0)</f>
        <v>Despesa Fixa</v>
      </c>
      <c r="I169" s="141" t="str">
        <f>VLOOKUP(E169,L:N,3,0)</f>
        <v>Pessoal</v>
      </c>
    </row>
    <row r="170" spans="1:10" x14ac:dyDescent="0.2">
      <c r="A170" s="141" t="s">
        <v>262</v>
      </c>
      <c r="B170" s="146" t="s">
        <v>151</v>
      </c>
      <c r="C170" s="141" t="s">
        <v>152</v>
      </c>
      <c r="D170" s="147">
        <v>-779.16</v>
      </c>
      <c r="E170" s="151" t="s">
        <v>349</v>
      </c>
      <c r="F170" s="148" t="s">
        <v>260</v>
      </c>
      <c r="G170" s="148" t="s">
        <v>46</v>
      </c>
      <c r="H170" s="141" t="str">
        <f>VLOOKUP(E170,L:N,2,0)</f>
        <v>Despesa Fixa</v>
      </c>
      <c r="I170" s="141" t="str">
        <f>VLOOKUP(E170,L:N,3,0)</f>
        <v>Pessoal</v>
      </c>
    </row>
    <row r="171" spans="1:10" x14ac:dyDescent="0.2">
      <c r="A171" s="141" t="s">
        <v>262</v>
      </c>
      <c r="B171" s="146" t="s">
        <v>151</v>
      </c>
      <c r="C171" s="141" t="s">
        <v>152</v>
      </c>
      <c r="D171" s="147">
        <v>-926.89</v>
      </c>
      <c r="E171" s="151" t="s">
        <v>349</v>
      </c>
      <c r="F171" s="148" t="s">
        <v>260</v>
      </c>
      <c r="G171" s="148" t="s">
        <v>46</v>
      </c>
      <c r="H171" s="141" t="str">
        <f>VLOOKUP(E171,L:N,2,0)</f>
        <v>Despesa Fixa</v>
      </c>
      <c r="I171" s="141" t="str">
        <f>VLOOKUP(E171,L:N,3,0)</f>
        <v>Pessoal</v>
      </c>
    </row>
    <row r="172" spans="1:10" x14ac:dyDescent="0.2">
      <c r="A172" s="141" t="s">
        <v>262</v>
      </c>
      <c r="B172" s="146" t="s">
        <v>151</v>
      </c>
      <c r="C172" s="141" t="s">
        <v>152</v>
      </c>
      <c r="D172" s="147">
        <v>-1815.12</v>
      </c>
      <c r="E172" s="151" t="s">
        <v>349</v>
      </c>
      <c r="F172" s="148" t="s">
        <v>260</v>
      </c>
      <c r="G172" s="148" t="s">
        <v>46</v>
      </c>
      <c r="H172" s="141" t="str">
        <f>VLOOKUP(E172,L:N,2,0)</f>
        <v>Despesa Fixa</v>
      </c>
      <c r="I172" s="141" t="str">
        <f>VLOOKUP(E172,L:N,3,0)</f>
        <v>Pessoal</v>
      </c>
    </row>
    <row r="173" spans="1:10" x14ac:dyDescent="0.2">
      <c r="A173" s="141" t="s">
        <v>262</v>
      </c>
      <c r="B173" s="146" t="s">
        <v>174</v>
      </c>
      <c r="C173" s="141" t="s">
        <v>175</v>
      </c>
      <c r="D173" s="147">
        <v>-19.899999999999999</v>
      </c>
      <c r="E173" s="151" t="s">
        <v>176</v>
      </c>
      <c r="F173" s="148" t="s">
        <v>260</v>
      </c>
      <c r="G173" s="148" t="s">
        <v>46</v>
      </c>
      <c r="H173" s="141" t="str">
        <f>VLOOKUP(E173,L:N,2,0)</f>
        <v>Despesa Fixa</v>
      </c>
      <c r="I173" s="141" t="str">
        <f>VLOOKUP(E173,L:N,3,0)</f>
        <v>Bancária</v>
      </c>
    </row>
    <row r="174" spans="1:10" ht="15" customHeight="1" x14ac:dyDescent="0.2">
      <c r="A174" s="141" t="s">
        <v>280</v>
      </c>
      <c r="B174" s="146" t="s">
        <v>151</v>
      </c>
      <c r="C174" s="141" t="s">
        <v>154</v>
      </c>
      <c r="D174" s="149">
        <v>75</v>
      </c>
      <c r="E174" s="151" t="s">
        <v>264</v>
      </c>
      <c r="F174" s="148" t="s">
        <v>261</v>
      </c>
      <c r="G174" s="148" t="s">
        <v>46</v>
      </c>
      <c r="H174" s="141" t="s">
        <v>337</v>
      </c>
      <c r="I174" s="141" t="s">
        <v>347</v>
      </c>
    </row>
    <row r="175" spans="1:10" x14ac:dyDescent="0.2">
      <c r="A175" s="141" t="s">
        <v>280</v>
      </c>
      <c r="B175" s="146" t="s">
        <v>281</v>
      </c>
      <c r="C175" s="141" t="s">
        <v>164</v>
      </c>
      <c r="D175" s="147">
        <v>-239.29</v>
      </c>
      <c r="E175" s="151" t="s">
        <v>429</v>
      </c>
      <c r="F175" s="148" t="s">
        <v>260</v>
      </c>
      <c r="G175" s="148" t="s">
        <v>46</v>
      </c>
      <c r="H175" s="141" t="e">
        <f>VLOOKUP(E175,L:N,2,0)</f>
        <v>#N/A</v>
      </c>
      <c r="I175" s="141" t="s">
        <v>428</v>
      </c>
      <c r="J175" s="153" t="s">
        <v>430</v>
      </c>
    </row>
    <row r="176" spans="1:10" ht="15" customHeight="1" x14ac:dyDescent="0.2">
      <c r="A176" s="141" t="s">
        <v>280</v>
      </c>
      <c r="B176" s="146" t="s">
        <v>151</v>
      </c>
      <c r="C176" s="141" t="s">
        <v>154</v>
      </c>
      <c r="D176" s="149">
        <v>180</v>
      </c>
      <c r="E176" s="151" t="s">
        <v>264</v>
      </c>
      <c r="F176" s="148" t="s">
        <v>261</v>
      </c>
      <c r="G176" s="148" t="s">
        <v>46</v>
      </c>
      <c r="H176" s="141" t="s">
        <v>337</v>
      </c>
      <c r="I176" s="141" t="s">
        <v>347</v>
      </c>
    </row>
    <row r="177" spans="1:10" x14ac:dyDescent="0.2">
      <c r="A177" s="141" t="s">
        <v>280</v>
      </c>
      <c r="B177" s="146" t="s">
        <v>151</v>
      </c>
      <c r="C177" s="141" t="s">
        <v>152</v>
      </c>
      <c r="D177" s="147">
        <v>-65</v>
      </c>
      <c r="E177" s="151" t="s">
        <v>432</v>
      </c>
      <c r="F177" s="148" t="s">
        <v>260</v>
      </c>
      <c r="G177" s="148" t="s">
        <v>46</v>
      </c>
      <c r="H177" s="141" t="e">
        <f>VLOOKUP(E177,L:N,2,0)</f>
        <v>#N/A</v>
      </c>
      <c r="I177" s="141" t="s">
        <v>241</v>
      </c>
      <c r="J177" t="s">
        <v>430</v>
      </c>
    </row>
    <row r="178" spans="1:10" ht="15" customHeight="1" x14ac:dyDescent="0.2">
      <c r="A178" s="141" t="s">
        <v>280</v>
      </c>
      <c r="B178" s="146" t="s">
        <v>193</v>
      </c>
      <c r="C178" s="141" t="s">
        <v>194</v>
      </c>
      <c r="D178" s="149">
        <v>1800</v>
      </c>
      <c r="E178" s="151" t="s">
        <v>278</v>
      </c>
      <c r="F178" s="148" t="s">
        <v>261</v>
      </c>
      <c r="G178" s="148" t="s">
        <v>46</v>
      </c>
      <c r="H178" s="141" t="str">
        <f>VLOOKUP(E178,L:N,2,0)</f>
        <v>Empréstimo</v>
      </c>
      <c r="I178" s="141" t="str">
        <f>VLOOKUP(E178,L:N,3,0)</f>
        <v>Passivo</v>
      </c>
    </row>
    <row r="179" spans="1:10" x14ac:dyDescent="0.2">
      <c r="A179" s="141" t="s">
        <v>280</v>
      </c>
      <c r="B179" s="146" t="s">
        <v>151</v>
      </c>
      <c r="C179" s="141" t="s">
        <v>152</v>
      </c>
      <c r="D179" s="147">
        <v>-362</v>
      </c>
      <c r="E179" s="151" t="s">
        <v>166</v>
      </c>
      <c r="F179" s="148" t="s">
        <v>260</v>
      </c>
      <c r="G179" s="148" t="s">
        <v>46</v>
      </c>
      <c r="H179" s="141" t="str">
        <f>VLOOKUP(E179,L:N,2,0)</f>
        <v>Despesa Variável</v>
      </c>
      <c r="I179" s="141" t="str">
        <f>VLOOKUP(E179,L:N,3,0)</f>
        <v>Custo Direto</v>
      </c>
    </row>
    <row r="180" spans="1:10" ht="15" customHeight="1" x14ac:dyDescent="0.2">
      <c r="A180" s="141" t="s">
        <v>283</v>
      </c>
      <c r="B180" s="146" t="s">
        <v>151</v>
      </c>
      <c r="C180" s="141" t="s">
        <v>161</v>
      </c>
      <c r="D180" s="149">
        <v>34</v>
      </c>
      <c r="E180" s="151" t="s">
        <v>264</v>
      </c>
      <c r="F180" s="148" t="s">
        <v>261</v>
      </c>
      <c r="G180" s="148" t="s">
        <v>46</v>
      </c>
      <c r="H180" s="141" t="s">
        <v>337</v>
      </c>
      <c r="I180" s="141" t="s">
        <v>347</v>
      </c>
    </row>
    <row r="181" spans="1:10" x14ac:dyDescent="0.2">
      <c r="A181" s="141" t="s">
        <v>283</v>
      </c>
      <c r="B181" s="146" t="s">
        <v>151</v>
      </c>
      <c r="C181" s="141" t="s">
        <v>152</v>
      </c>
      <c r="D181" s="147">
        <v>-231.35</v>
      </c>
      <c r="E181" s="151" t="s">
        <v>166</v>
      </c>
      <c r="F181" s="148" t="s">
        <v>260</v>
      </c>
      <c r="G181" s="148" t="s">
        <v>46</v>
      </c>
      <c r="H181" s="141" t="str">
        <f t="shared" ref="H181:H188" si="8">VLOOKUP(E181,L:N,2,0)</f>
        <v>Despesa Variável</v>
      </c>
      <c r="I181" s="141" t="str">
        <f>VLOOKUP(E181,L:N,3,0)</f>
        <v>Custo Direto</v>
      </c>
    </row>
    <row r="182" spans="1:10" x14ac:dyDescent="0.2">
      <c r="A182" s="141" t="s">
        <v>283</v>
      </c>
      <c r="B182" s="146" t="s">
        <v>151</v>
      </c>
      <c r="C182" s="141" t="s">
        <v>152</v>
      </c>
      <c r="D182" s="147">
        <v>-135</v>
      </c>
      <c r="E182" s="151" t="s">
        <v>166</v>
      </c>
      <c r="F182" s="148" t="s">
        <v>260</v>
      </c>
      <c r="G182" s="148" t="s">
        <v>46</v>
      </c>
      <c r="H182" s="141" t="str">
        <f t="shared" si="8"/>
        <v>Despesa Variável</v>
      </c>
      <c r="I182" s="141" t="str">
        <f>VLOOKUP(E182,L:N,3,0)</f>
        <v>Custo Direto</v>
      </c>
    </row>
    <row r="183" spans="1:10" x14ac:dyDescent="0.2">
      <c r="A183" s="141" t="s">
        <v>283</v>
      </c>
      <c r="B183" s="146" t="s">
        <v>151</v>
      </c>
      <c r="C183" s="141" t="s">
        <v>152</v>
      </c>
      <c r="D183" s="147">
        <v>-45</v>
      </c>
      <c r="E183" s="151" t="s">
        <v>432</v>
      </c>
      <c r="F183" s="148" t="s">
        <v>260</v>
      </c>
      <c r="G183" s="148" t="s">
        <v>46</v>
      </c>
      <c r="H183" s="141" t="e">
        <f t="shared" si="8"/>
        <v>#N/A</v>
      </c>
      <c r="I183" s="141" t="s">
        <v>241</v>
      </c>
      <c r="J183" t="s">
        <v>430</v>
      </c>
    </row>
    <row r="184" spans="1:10" x14ac:dyDescent="0.2">
      <c r="A184" s="141" t="s">
        <v>283</v>
      </c>
      <c r="B184" s="146" t="s">
        <v>151</v>
      </c>
      <c r="C184" s="141" t="s">
        <v>152</v>
      </c>
      <c r="D184" s="147">
        <v>-300</v>
      </c>
      <c r="E184" s="151" t="s">
        <v>166</v>
      </c>
      <c r="F184" s="148" t="s">
        <v>260</v>
      </c>
      <c r="G184" s="148" t="s">
        <v>46</v>
      </c>
      <c r="H184" s="141" t="str">
        <f t="shared" si="8"/>
        <v>Despesa Variável</v>
      </c>
      <c r="I184" s="141" t="str">
        <f>VLOOKUP(E184,L:N,3,0)</f>
        <v>Custo Direto</v>
      </c>
    </row>
    <row r="185" spans="1:10" x14ac:dyDescent="0.2">
      <c r="A185" s="141" t="s">
        <v>283</v>
      </c>
      <c r="B185" s="146" t="s">
        <v>151</v>
      </c>
      <c r="C185" s="141" t="s">
        <v>152</v>
      </c>
      <c r="D185" s="147">
        <v>-60.12</v>
      </c>
      <c r="E185" s="151" t="s">
        <v>432</v>
      </c>
      <c r="F185" s="148" t="s">
        <v>260</v>
      </c>
      <c r="G185" s="148" t="s">
        <v>46</v>
      </c>
      <c r="H185" s="141" t="e">
        <f t="shared" si="8"/>
        <v>#N/A</v>
      </c>
      <c r="I185" s="141" t="s">
        <v>241</v>
      </c>
      <c r="J185" t="s">
        <v>430</v>
      </c>
    </row>
    <row r="186" spans="1:10" x14ac:dyDescent="0.2">
      <c r="A186" s="141" t="s">
        <v>283</v>
      </c>
      <c r="B186" s="146" t="s">
        <v>284</v>
      </c>
      <c r="C186" s="141" t="s">
        <v>187</v>
      </c>
      <c r="D186" s="147">
        <v>-29.5</v>
      </c>
      <c r="E186" s="151" t="s">
        <v>166</v>
      </c>
      <c r="F186" s="148" t="s">
        <v>260</v>
      </c>
      <c r="G186" s="148" t="s">
        <v>46</v>
      </c>
      <c r="H186" s="141" t="str">
        <f t="shared" si="8"/>
        <v>Despesa Variável</v>
      </c>
      <c r="I186" s="141" t="str">
        <f>VLOOKUP(E186,L:N,3,0)</f>
        <v>Custo Direto</v>
      </c>
    </row>
    <row r="187" spans="1:10" x14ac:dyDescent="0.2">
      <c r="A187" s="141" t="s">
        <v>283</v>
      </c>
      <c r="B187" s="146" t="s">
        <v>151</v>
      </c>
      <c r="C187" s="141" t="s">
        <v>152</v>
      </c>
      <c r="D187" s="147">
        <v>-300</v>
      </c>
      <c r="E187" s="151" t="s">
        <v>432</v>
      </c>
      <c r="F187" s="148" t="s">
        <v>260</v>
      </c>
      <c r="G187" s="148" t="s">
        <v>46</v>
      </c>
      <c r="H187" s="141" t="e">
        <f t="shared" si="8"/>
        <v>#N/A</v>
      </c>
      <c r="I187" s="141" t="s">
        <v>241</v>
      </c>
      <c r="J187" t="s">
        <v>430</v>
      </c>
    </row>
    <row r="188" spans="1:10" x14ac:dyDescent="0.2">
      <c r="A188" s="141" t="s">
        <v>283</v>
      </c>
      <c r="B188" s="146" t="s">
        <v>151</v>
      </c>
      <c r="C188" s="141" t="s">
        <v>152</v>
      </c>
      <c r="D188" s="147">
        <v>-23.03</v>
      </c>
      <c r="E188" s="151" t="s">
        <v>166</v>
      </c>
      <c r="F188" s="148" t="s">
        <v>260</v>
      </c>
      <c r="G188" s="148" t="s">
        <v>46</v>
      </c>
      <c r="H188" s="141" t="str">
        <f t="shared" si="8"/>
        <v>Despesa Variável</v>
      </c>
      <c r="I188" s="141" t="str">
        <f>VLOOKUP(E188,L:N,3,0)</f>
        <v>Custo Direto</v>
      </c>
    </row>
    <row r="189" spans="1:10" ht="15" customHeight="1" x14ac:dyDescent="0.2">
      <c r="A189" s="141" t="s">
        <v>285</v>
      </c>
      <c r="B189" s="146" t="s">
        <v>151</v>
      </c>
      <c r="C189" s="141" t="s">
        <v>154</v>
      </c>
      <c r="D189" s="149">
        <v>500</v>
      </c>
      <c r="E189" s="151" t="s">
        <v>264</v>
      </c>
      <c r="F189" s="148" t="s">
        <v>261</v>
      </c>
      <c r="G189" s="148" t="s">
        <v>46</v>
      </c>
      <c r="H189" s="141" t="s">
        <v>337</v>
      </c>
      <c r="I189" s="141" t="s">
        <v>347</v>
      </c>
    </row>
    <row r="190" spans="1:10" ht="15" customHeight="1" x14ac:dyDescent="0.2">
      <c r="A190" s="141" t="s">
        <v>285</v>
      </c>
      <c r="B190" s="146" t="s">
        <v>151</v>
      </c>
      <c r="C190" s="141" t="s">
        <v>154</v>
      </c>
      <c r="D190" s="149">
        <v>55</v>
      </c>
      <c r="E190" s="151" t="s">
        <v>264</v>
      </c>
      <c r="F190" s="148" t="s">
        <v>261</v>
      </c>
      <c r="G190" s="148" t="s">
        <v>46</v>
      </c>
      <c r="H190" s="141" t="s">
        <v>337</v>
      </c>
      <c r="I190" s="141" t="s">
        <v>347</v>
      </c>
    </row>
    <row r="191" spans="1:10" x14ac:dyDescent="0.2">
      <c r="A191" s="141" t="s">
        <v>285</v>
      </c>
      <c r="B191" s="146" t="s">
        <v>151</v>
      </c>
      <c r="C191" s="141" t="s">
        <v>152</v>
      </c>
      <c r="D191" s="147">
        <v>-100</v>
      </c>
      <c r="E191" s="151" t="s">
        <v>349</v>
      </c>
      <c r="F191" s="148" t="s">
        <v>260</v>
      </c>
      <c r="G191" s="148" t="s">
        <v>46</v>
      </c>
      <c r="H191" s="141" t="str">
        <f>VLOOKUP(E191,L:N,2,0)</f>
        <v>Despesa Fixa</v>
      </c>
      <c r="I191" s="141" t="str">
        <f>VLOOKUP(E191,L:N,3,0)</f>
        <v>Pessoal</v>
      </c>
    </row>
    <row r="192" spans="1:10" x14ac:dyDescent="0.2">
      <c r="A192" s="141" t="s">
        <v>285</v>
      </c>
      <c r="B192" s="146" t="s">
        <v>151</v>
      </c>
      <c r="C192" s="141" t="s">
        <v>152</v>
      </c>
      <c r="D192" s="147">
        <v>-100</v>
      </c>
      <c r="E192" s="151" t="s">
        <v>349</v>
      </c>
      <c r="F192" s="148" t="s">
        <v>260</v>
      </c>
      <c r="G192" s="148" t="s">
        <v>46</v>
      </c>
      <c r="H192" s="141" t="str">
        <f>VLOOKUP(E192,L:N,2,0)</f>
        <v>Despesa Fixa</v>
      </c>
      <c r="I192" s="141" t="str">
        <f>VLOOKUP(E192,L:N,3,0)</f>
        <v>Pessoal</v>
      </c>
    </row>
    <row r="193" spans="1:10" x14ac:dyDescent="0.2">
      <c r="A193" s="141" t="s">
        <v>285</v>
      </c>
      <c r="B193" s="146" t="s">
        <v>151</v>
      </c>
      <c r="C193" s="141" t="s">
        <v>152</v>
      </c>
      <c r="D193" s="147">
        <v>-100</v>
      </c>
      <c r="E193" s="151" t="s">
        <v>349</v>
      </c>
      <c r="F193" s="148" t="s">
        <v>260</v>
      </c>
      <c r="G193" s="148" t="s">
        <v>46</v>
      </c>
      <c r="H193" s="141" t="str">
        <f>VLOOKUP(E193,L:N,2,0)</f>
        <v>Despesa Fixa</v>
      </c>
      <c r="I193" s="141" t="str">
        <f>VLOOKUP(E193,L:N,3,0)</f>
        <v>Pessoal</v>
      </c>
    </row>
    <row r="194" spans="1:10" ht="15" customHeight="1" x14ac:dyDescent="0.2">
      <c r="A194" s="141" t="s">
        <v>285</v>
      </c>
      <c r="B194" s="146" t="s">
        <v>151</v>
      </c>
      <c r="C194" s="141" t="s">
        <v>154</v>
      </c>
      <c r="D194" s="149">
        <v>1800</v>
      </c>
      <c r="E194" s="151" t="s">
        <v>264</v>
      </c>
      <c r="F194" s="148" t="s">
        <v>261</v>
      </c>
      <c r="G194" s="148" t="s">
        <v>46</v>
      </c>
      <c r="H194" s="141" t="s">
        <v>337</v>
      </c>
      <c r="I194" s="141" t="s">
        <v>347</v>
      </c>
    </row>
    <row r="195" spans="1:10" x14ac:dyDescent="0.2">
      <c r="A195" s="141" t="s">
        <v>285</v>
      </c>
      <c r="B195" s="146" t="s">
        <v>286</v>
      </c>
      <c r="C195" s="141" t="s">
        <v>191</v>
      </c>
      <c r="D195" s="149">
        <v>4372</v>
      </c>
      <c r="E195" s="151" t="s">
        <v>287</v>
      </c>
      <c r="F195" s="148" t="s">
        <v>261</v>
      </c>
      <c r="G195" s="148" t="s">
        <v>46</v>
      </c>
      <c r="H195" s="141" t="s">
        <v>337</v>
      </c>
      <c r="I195" s="141" t="s">
        <v>337</v>
      </c>
    </row>
    <row r="196" spans="1:10" x14ac:dyDescent="0.2">
      <c r="A196" s="141" t="s">
        <v>285</v>
      </c>
      <c r="B196" s="146" t="s">
        <v>151</v>
      </c>
      <c r="C196" s="141" t="s">
        <v>152</v>
      </c>
      <c r="D196" s="147">
        <v>-1219</v>
      </c>
      <c r="E196" s="151" t="s">
        <v>166</v>
      </c>
      <c r="F196" s="148" t="s">
        <v>260</v>
      </c>
      <c r="G196" s="148" t="s">
        <v>46</v>
      </c>
      <c r="H196" s="141" t="str">
        <f>VLOOKUP(E196,L:N,2,0)</f>
        <v>Despesa Variável</v>
      </c>
      <c r="I196" s="141" t="str">
        <f>VLOOKUP(E196,L:N,3,0)</f>
        <v>Custo Direto</v>
      </c>
    </row>
    <row r="197" spans="1:10" ht="15" customHeight="1" x14ac:dyDescent="0.2">
      <c r="A197" s="141" t="s">
        <v>285</v>
      </c>
      <c r="B197" s="146" t="s">
        <v>151</v>
      </c>
      <c r="C197" s="141" t="s">
        <v>154</v>
      </c>
      <c r="D197" s="149">
        <v>320</v>
      </c>
      <c r="E197" s="151" t="s">
        <v>264</v>
      </c>
      <c r="F197" s="148" t="s">
        <v>261</v>
      </c>
      <c r="G197" s="148" t="s">
        <v>46</v>
      </c>
      <c r="H197" s="141" t="s">
        <v>337</v>
      </c>
      <c r="I197" s="141" t="s">
        <v>347</v>
      </c>
    </row>
    <row r="198" spans="1:10" ht="15" customHeight="1" x14ac:dyDescent="0.2">
      <c r="A198" s="141" t="s">
        <v>288</v>
      </c>
      <c r="B198" s="146" t="s">
        <v>289</v>
      </c>
      <c r="C198" s="141" t="s">
        <v>197</v>
      </c>
      <c r="D198" s="149">
        <v>8785</v>
      </c>
      <c r="E198" s="151" t="s">
        <v>264</v>
      </c>
      <c r="F198" s="148" t="s">
        <v>261</v>
      </c>
      <c r="G198" s="148" t="s">
        <v>46</v>
      </c>
      <c r="H198" s="141" t="s">
        <v>337</v>
      </c>
      <c r="I198" s="141" t="s">
        <v>347</v>
      </c>
    </row>
    <row r="199" spans="1:10" ht="15" customHeight="1" x14ac:dyDescent="0.2">
      <c r="A199" s="141" t="s">
        <v>288</v>
      </c>
      <c r="B199" s="146" t="s">
        <v>290</v>
      </c>
      <c r="C199" s="141" t="s">
        <v>159</v>
      </c>
      <c r="D199" s="147">
        <v>-4263.75</v>
      </c>
      <c r="E199" s="157" t="s">
        <v>278</v>
      </c>
      <c r="F199" s="148" t="s">
        <v>260</v>
      </c>
      <c r="G199" s="148" t="s">
        <v>46</v>
      </c>
      <c r="H199" s="141" t="str">
        <f>VLOOKUP(E199,L:N,2,0)</f>
        <v>Empréstimo</v>
      </c>
      <c r="I199" s="141" t="str">
        <f>VLOOKUP(E199,L:N,3,0)</f>
        <v>Passivo</v>
      </c>
      <c r="J199" t="s">
        <v>430</v>
      </c>
    </row>
    <row r="200" spans="1:10" x14ac:dyDescent="0.2">
      <c r="A200" s="141" t="s">
        <v>288</v>
      </c>
      <c r="B200" s="146" t="s">
        <v>151</v>
      </c>
      <c r="C200" s="141" t="s">
        <v>152</v>
      </c>
      <c r="D200" s="147">
        <v>-222</v>
      </c>
      <c r="E200" s="151" t="s">
        <v>432</v>
      </c>
      <c r="F200" s="148" t="s">
        <v>260</v>
      </c>
      <c r="G200" s="148" t="s">
        <v>46</v>
      </c>
      <c r="H200" s="141" t="e">
        <f>VLOOKUP(E200,L:N,2,0)</f>
        <v>#N/A</v>
      </c>
      <c r="I200" s="141" t="s">
        <v>241</v>
      </c>
      <c r="J200" t="s">
        <v>430</v>
      </c>
    </row>
    <row r="201" spans="1:10" ht="15" customHeight="1" x14ac:dyDescent="0.2">
      <c r="A201" s="141" t="s">
        <v>288</v>
      </c>
      <c r="B201" s="146" t="s">
        <v>151</v>
      </c>
      <c r="C201" s="141" t="s">
        <v>161</v>
      </c>
      <c r="D201" s="149">
        <v>57</v>
      </c>
      <c r="E201" s="151" t="s">
        <v>264</v>
      </c>
      <c r="F201" s="148" t="s">
        <v>261</v>
      </c>
      <c r="G201" s="148" t="s">
        <v>46</v>
      </c>
      <c r="H201" s="141" t="s">
        <v>337</v>
      </c>
      <c r="I201" s="141" t="s">
        <v>347</v>
      </c>
    </row>
    <row r="202" spans="1:10" ht="15" customHeight="1" x14ac:dyDescent="0.2">
      <c r="A202" s="141" t="s">
        <v>288</v>
      </c>
      <c r="B202" s="146" t="s">
        <v>151</v>
      </c>
      <c r="C202" s="141" t="s">
        <v>154</v>
      </c>
      <c r="D202" s="149">
        <v>575</v>
      </c>
      <c r="E202" s="151" t="s">
        <v>264</v>
      </c>
      <c r="F202" s="148" t="s">
        <v>261</v>
      </c>
      <c r="G202" s="148" t="s">
        <v>46</v>
      </c>
      <c r="H202" s="141" t="s">
        <v>337</v>
      </c>
      <c r="I202" s="141" t="s">
        <v>347</v>
      </c>
    </row>
    <row r="203" spans="1:10" ht="15" customHeight="1" x14ac:dyDescent="0.2">
      <c r="A203" s="141" t="s">
        <v>288</v>
      </c>
      <c r="B203" s="146" t="s">
        <v>224</v>
      </c>
      <c r="C203" s="141" t="s">
        <v>194</v>
      </c>
      <c r="D203" s="149">
        <v>8987.76</v>
      </c>
      <c r="E203" s="151" t="s">
        <v>278</v>
      </c>
      <c r="F203" s="148" t="s">
        <v>261</v>
      </c>
      <c r="G203" s="148" t="s">
        <v>46</v>
      </c>
      <c r="H203" s="141" t="str">
        <f>VLOOKUP(E203,L:N,2,0)</f>
        <v>Empréstimo</v>
      </c>
      <c r="I203" s="141" t="str">
        <f>VLOOKUP(E203,L:N,3,0)</f>
        <v>Passivo</v>
      </c>
    </row>
    <row r="204" spans="1:10" x14ac:dyDescent="0.2">
      <c r="A204" s="141" t="s">
        <v>288</v>
      </c>
      <c r="B204" s="146" t="s">
        <v>151</v>
      </c>
      <c r="C204" s="141" t="s">
        <v>152</v>
      </c>
      <c r="D204" s="147">
        <v>-500</v>
      </c>
      <c r="E204" s="151" t="s">
        <v>432</v>
      </c>
      <c r="F204" s="148" t="s">
        <v>260</v>
      </c>
      <c r="G204" s="148" t="s">
        <v>46</v>
      </c>
      <c r="H204" s="141" t="e">
        <f>VLOOKUP(E204,L:N,2,0)</f>
        <v>#N/A</v>
      </c>
      <c r="I204" s="141" t="s">
        <v>241</v>
      </c>
      <c r="J204" t="s">
        <v>430</v>
      </c>
    </row>
    <row r="205" spans="1:10" x14ac:dyDescent="0.2">
      <c r="A205" s="141" t="s">
        <v>288</v>
      </c>
      <c r="B205" s="146" t="s">
        <v>151</v>
      </c>
      <c r="C205" s="141" t="s">
        <v>152</v>
      </c>
      <c r="D205" s="147">
        <v>-17561.2</v>
      </c>
      <c r="E205" s="151" t="s">
        <v>432</v>
      </c>
      <c r="F205" s="148" t="s">
        <v>260</v>
      </c>
      <c r="G205" s="148" t="s">
        <v>46</v>
      </c>
      <c r="H205" s="141" t="e">
        <f>VLOOKUP(E205,L:N,2,0)</f>
        <v>#N/A</v>
      </c>
      <c r="I205" s="141" t="s">
        <v>241</v>
      </c>
      <c r="J205" t="s">
        <v>430</v>
      </c>
    </row>
    <row r="206" spans="1:10" x14ac:dyDescent="0.2">
      <c r="A206" s="141" t="s">
        <v>288</v>
      </c>
      <c r="B206" s="146" t="s">
        <v>151</v>
      </c>
      <c r="C206" s="141" t="s">
        <v>152</v>
      </c>
      <c r="D206" s="147">
        <v>-2750</v>
      </c>
      <c r="E206" s="151" t="s">
        <v>349</v>
      </c>
      <c r="F206" s="148" t="s">
        <v>260</v>
      </c>
      <c r="G206" s="148" t="s">
        <v>46</v>
      </c>
      <c r="H206" s="141" t="str">
        <f>VLOOKUP(E206,L:N,2,0)</f>
        <v>Despesa Fixa</v>
      </c>
      <c r="I206" s="141" t="str">
        <f>VLOOKUP(E206,L:N,3,0)</f>
        <v>Pessoal</v>
      </c>
    </row>
    <row r="207" spans="1:10" ht="15" customHeight="1" x14ac:dyDescent="0.2">
      <c r="A207" s="141" t="s">
        <v>291</v>
      </c>
      <c r="B207" s="146" t="s">
        <v>151</v>
      </c>
      <c r="C207" s="141" t="s">
        <v>154</v>
      </c>
      <c r="D207" s="149">
        <v>400</v>
      </c>
      <c r="E207" s="151" t="s">
        <v>264</v>
      </c>
      <c r="F207" s="148" t="s">
        <v>261</v>
      </c>
      <c r="G207" s="148" t="s">
        <v>46</v>
      </c>
      <c r="H207" s="141" t="s">
        <v>337</v>
      </c>
      <c r="I207" s="141" t="s">
        <v>347</v>
      </c>
    </row>
    <row r="208" spans="1:10" ht="15" customHeight="1" x14ac:dyDescent="0.2">
      <c r="A208" s="141" t="s">
        <v>291</v>
      </c>
      <c r="B208" s="146" t="s">
        <v>151</v>
      </c>
      <c r="C208" s="141" t="s">
        <v>154</v>
      </c>
      <c r="D208" s="149">
        <v>580</v>
      </c>
      <c r="E208" s="151" t="s">
        <v>264</v>
      </c>
      <c r="F208" s="148" t="s">
        <v>261</v>
      </c>
      <c r="G208" s="148" t="s">
        <v>46</v>
      </c>
      <c r="H208" s="141" t="s">
        <v>337</v>
      </c>
      <c r="I208" s="141" t="s">
        <v>347</v>
      </c>
    </row>
    <row r="209" spans="1:10" ht="15" customHeight="1" x14ac:dyDescent="0.2">
      <c r="A209" s="141" t="s">
        <v>291</v>
      </c>
      <c r="B209" s="146" t="s">
        <v>151</v>
      </c>
      <c r="C209" s="141" t="s">
        <v>154</v>
      </c>
      <c r="D209" s="149">
        <v>20</v>
      </c>
      <c r="E209" s="151" t="s">
        <v>278</v>
      </c>
      <c r="F209" s="148" t="s">
        <v>261</v>
      </c>
      <c r="G209" s="148" t="s">
        <v>46</v>
      </c>
      <c r="H209" s="141" t="str">
        <f>VLOOKUP(E209,L:N,2,0)</f>
        <v>Empréstimo</v>
      </c>
      <c r="I209" s="141" t="str">
        <f>VLOOKUP(E209,L:N,3,0)</f>
        <v>Passivo</v>
      </c>
    </row>
    <row r="210" spans="1:10" ht="15" customHeight="1" x14ac:dyDescent="0.2">
      <c r="A210" s="141" t="s">
        <v>291</v>
      </c>
      <c r="B210" s="146" t="s">
        <v>151</v>
      </c>
      <c r="C210" s="141" t="s">
        <v>154</v>
      </c>
      <c r="D210" s="149">
        <v>400</v>
      </c>
      <c r="E210" s="151" t="s">
        <v>264</v>
      </c>
      <c r="F210" s="148" t="s">
        <v>261</v>
      </c>
      <c r="G210" s="148" t="s">
        <v>46</v>
      </c>
      <c r="H210" s="141" t="s">
        <v>337</v>
      </c>
      <c r="I210" s="141" t="s">
        <v>347</v>
      </c>
    </row>
    <row r="211" spans="1:10" x14ac:dyDescent="0.2">
      <c r="A211" s="141" t="s">
        <v>291</v>
      </c>
      <c r="B211" s="146" t="s">
        <v>151</v>
      </c>
      <c r="C211" s="141" t="s">
        <v>152</v>
      </c>
      <c r="D211" s="147">
        <v>-220</v>
      </c>
      <c r="E211" s="151" t="s">
        <v>432</v>
      </c>
      <c r="F211" s="148" t="s">
        <v>260</v>
      </c>
      <c r="G211" s="148" t="s">
        <v>46</v>
      </c>
      <c r="H211" s="141" t="e">
        <f>VLOOKUP(E211,L:N,2,0)</f>
        <v>#N/A</v>
      </c>
      <c r="I211" s="141" t="s">
        <v>241</v>
      </c>
      <c r="J211" t="s">
        <v>430</v>
      </c>
    </row>
    <row r="212" spans="1:10" ht="15" customHeight="1" x14ac:dyDescent="0.2">
      <c r="A212" s="141" t="s">
        <v>291</v>
      </c>
      <c r="B212" s="146" t="s">
        <v>151</v>
      </c>
      <c r="C212" s="141" t="s">
        <v>161</v>
      </c>
      <c r="D212" s="149">
        <v>64</v>
      </c>
      <c r="E212" s="151" t="s">
        <v>264</v>
      </c>
      <c r="F212" s="148" t="s">
        <v>261</v>
      </c>
      <c r="G212" s="148" t="s">
        <v>46</v>
      </c>
      <c r="H212" s="141" t="s">
        <v>337</v>
      </c>
      <c r="I212" s="141" t="s">
        <v>347</v>
      </c>
    </row>
    <row r="213" spans="1:10" ht="15" customHeight="1" x14ac:dyDescent="0.2">
      <c r="A213" s="141" t="s">
        <v>291</v>
      </c>
      <c r="B213" s="146" t="s">
        <v>224</v>
      </c>
      <c r="C213" s="141" t="s">
        <v>194</v>
      </c>
      <c r="D213" s="149">
        <v>360</v>
      </c>
      <c r="E213" s="151" t="s">
        <v>264</v>
      </c>
      <c r="F213" s="148" t="s">
        <v>261</v>
      </c>
      <c r="G213" s="148" t="s">
        <v>46</v>
      </c>
      <c r="H213" s="141" t="s">
        <v>337</v>
      </c>
      <c r="I213" s="141" t="s">
        <v>347</v>
      </c>
    </row>
    <row r="214" spans="1:10" x14ac:dyDescent="0.2">
      <c r="A214" s="141" t="s">
        <v>291</v>
      </c>
      <c r="B214" s="146" t="s">
        <v>292</v>
      </c>
      <c r="C214" s="141" t="s">
        <v>209</v>
      </c>
      <c r="D214" s="147">
        <v>-584.29999999999995</v>
      </c>
      <c r="E214" s="151" t="s">
        <v>210</v>
      </c>
      <c r="F214" s="148" t="s">
        <v>260</v>
      </c>
      <c r="G214" s="148" t="s">
        <v>46</v>
      </c>
      <c r="H214" s="141" t="str">
        <f t="shared" ref="H214:H219" si="9">VLOOKUP(E214,L:N,2,0)</f>
        <v>Despesa Variável</v>
      </c>
      <c r="I214" s="141" t="str">
        <f>VLOOKUP(E214,L:N,3,0)</f>
        <v>Energia</v>
      </c>
    </row>
    <row r="215" spans="1:10" x14ac:dyDescent="0.2">
      <c r="A215" s="141" t="s">
        <v>293</v>
      </c>
      <c r="B215" s="146" t="s">
        <v>151</v>
      </c>
      <c r="C215" s="141" t="s">
        <v>152</v>
      </c>
      <c r="D215" s="147">
        <v>-850</v>
      </c>
      <c r="E215" s="151" t="s">
        <v>166</v>
      </c>
      <c r="F215" s="148" t="s">
        <v>260</v>
      </c>
      <c r="G215" s="148" t="s">
        <v>46</v>
      </c>
      <c r="H215" s="141" t="str">
        <f t="shared" si="9"/>
        <v>Despesa Variável</v>
      </c>
      <c r="I215" s="141" t="str">
        <f>VLOOKUP(E215,L:N,3,0)</f>
        <v>Custo Direto</v>
      </c>
    </row>
    <row r="216" spans="1:10" x14ac:dyDescent="0.2">
      <c r="A216" s="141" t="s">
        <v>293</v>
      </c>
      <c r="B216" s="146" t="s">
        <v>151</v>
      </c>
      <c r="C216" s="141" t="s">
        <v>152</v>
      </c>
      <c r="D216" s="147">
        <v>-130</v>
      </c>
      <c r="E216" s="151" t="s">
        <v>432</v>
      </c>
      <c r="F216" s="148" t="s">
        <v>260</v>
      </c>
      <c r="G216" s="148" t="s">
        <v>46</v>
      </c>
      <c r="H216" s="141" t="e">
        <f t="shared" si="9"/>
        <v>#N/A</v>
      </c>
      <c r="I216" s="141" t="s">
        <v>241</v>
      </c>
      <c r="J216" t="s">
        <v>430</v>
      </c>
    </row>
    <row r="217" spans="1:10" x14ac:dyDescent="0.2">
      <c r="A217" s="141" t="s">
        <v>293</v>
      </c>
      <c r="B217" s="146" t="s">
        <v>224</v>
      </c>
      <c r="C217" s="141" t="s">
        <v>194</v>
      </c>
      <c r="D217" s="149">
        <v>65</v>
      </c>
      <c r="E217" s="151" t="s">
        <v>278</v>
      </c>
      <c r="F217" s="148" t="s">
        <v>261</v>
      </c>
      <c r="G217" s="148" t="s">
        <v>46</v>
      </c>
      <c r="H217" s="141" t="str">
        <f t="shared" si="9"/>
        <v>Empréstimo</v>
      </c>
      <c r="I217" s="141" t="str">
        <f>VLOOKUP(E217,L:N,3,0)</f>
        <v>Passivo</v>
      </c>
    </row>
    <row r="218" spans="1:10" x14ac:dyDescent="0.2">
      <c r="A218" s="141" t="s">
        <v>293</v>
      </c>
      <c r="B218" s="146" t="s">
        <v>151</v>
      </c>
      <c r="C218" s="141" t="s">
        <v>152</v>
      </c>
      <c r="D218" s="147">
        <v>-1518</v>
      </c>
      <c r="E218" s="151" t="s">
        <v>166</v>
      </c>
      <c r="F218" s="148" t="s">
        <v>260</v>
      </c>
      <c r="G218" s="148" t="s">
        <v>46</v>
      </c>
      <c r="H218" s="141" t="str">
        <f t="shared" si="9"/>
        <v>Despesa Variável</v>
      </c>
      <c r="I218" s="141" t="str">
        <f>VLOOKUP(E218,L:N,3,0)</f>
        <v>Custo Direto</v>
      </c>
    </row>
    <row r="219" spans="1:10" x14ac:dyDescent="0.2">
      <c r="A219" s="141" t="s">
        <v>294</v>
      </c>
      <c r="B219" s="146" t="s">
        <v>151</v>
      </c>
      <c r="C219" s="141" t="s">
        <v>152</v>
      </c>
      <c r="D219" s="147">
        <v>-50</v>
      </c>
      <c r="E219" s="151" t="s">
        <v>166</v>
      </c>
      <c r="F219" s="148" t="s">
        <v>260</v>
      </c>
      <c r="G219" s="148" t="s">
        <v>46</v>
      </c>
      <c r="H219" s="141" t="str">
        <f t="shared" si="9"/>
        <v>Despesa Variável</v>
      </c>
      <c r="I219" s="141" t="str">
        <f>VLOOKUP(E219,L:N,3,0)</f>
        <v>Custo Direto</v>
      </c>
    </row>
    <row r="220" spans="1:10" x14ac:dyDescent="0.2">
      <c r="A220" s="141" t="s">
        <v>294</v>
      </c>
      <c r="B220" s="146" t="s">
        <v>151</v>
      </c>
      <c r="C220" s="141" t="s">
        <v>154</v>
      </c>
      <c r="D220" s="149">
        <v>720</v>
      </c>
      <c r="E220" s="151" t="s">
        <v>295</v>
      </c>
      <c r="F220" s="148" t="s">
        <v>261</v>
      </c>
      <c r="G220" s="148" t="s">
        <v>46</v>
      </c>
      <c r="H220" s="141" t="s">
        <v>337</v>
      </c>
      <c r="I220" s="141" t="s">
        <v>422</v>
      </c>
    </row>
    <row r="221" spans="1:10" x14ac:dyDescent="0.2">
      <c r="A221" s="141" t="s">
        <v>294</v>
      </c>
      <c r="B221" s="146" t="s">
        <v>151</v>
      </c>
      <c r="C221" s="141" t="s">
        <v>154</v>
      </c>
      <c r="D221" s="149">
        <v>107</v>
      </c>
      <c r="E221" s="151" t="s">
        <v>295</v>
      </c>
      <c r="F221" s="148" t="s">
        <v>261</v>
      </c>
      <c r="G221" s="148" t="s">
        <v>46</v>
      </c>
      <c r="H221" s="141" t="s">
        <v>337</v>
      </c>
      <c r="I221" s="141" t="s">
        <v>422</v>
      </c>
    </row>
    <row r="222" spans="1:10" x14ac:dyDescent="0.2">
      <c r="A222" s="141" t="s">
        <v>294</v>
      </c>
      <c r="B222" s="146" t="s">
        <v>151</v>
      </c>
      <c r="C222" s="141" t="s">
        <v>154</v>
      </c>
      <c r="D222" s="149">
        <v>1810</v>
      </c>
      <c r="E222" s="151" t="s">
        <v>264</v>
      </c>
      <c r="F222" s="148" t="s">
        <v>261</v>
      </c>
      <c r="G222" s="148" t="s">
        <v>46</v>
      </c>
      <c r="H222" s="141" t="s">
        <v>337</v>
      </c>
      <c r="I222" s="141" t="s">
        <v>347</v>
      </c>
    </row>
    <row r="223" spans="1:10" x14ac:dyDescent="0.2">
      <c r="A223" s="141" t="s">
        <v>294</v>
      </c>
      <c r="B223" s="146" t="s">
        <v>151</v>
      </c>
      <c r="C223" s="141" t="s">
        <v>161</v>
      </c>
      <c r="D223" s="149">
        <v>80</v>
      </c>
      <c r="E223" s="151" t="s">
        <v>264</v>
      </c>
      <c r="F223" s="148" t="s">
        <v>261</v>
      </c>
      <c r="G223" s="148" t="s">
        <v>46</v>
      </c>
      <c r="H223" s="141" t="s">
        <v>337</v>
      </c>
      <c r="I223" s="141" t="s">
        <v>347</v>
      </c>
    </row>
    <row r="224" spans="1:10" x14ac:dyDescent="0.2">
      <c r="A224" s="141" t="s">
        <v>296</v>
      </c>
      <c r="B224" s="146" t="s">
        <v>151</v>
      </c>
      <c r="C224" s="141" t="s">
        <v>152</v>
      </c>
      <c r="D224" s="147">
        <v>-100</v>
      </c>
      <c r="E224" s="151" t="s">
        <v>349</v>
      </c>
      <c r="F224" s="148" t="s">
        <v>260</v>
      </c>
      <c r="G224" s="148" t="s">
        <v>46</v>
      </c>
      <c r="H224" s="141" t="str">
        <f>VLOOKUP(E224,L:N,2,0)</f>
        <v>Despesa Fixa</v>
      </c>
      <c r="I224" s="141" t="str">
        <f>VLOOKUP(E224,L:N,3,0)</f>
        <v>Pessoal</v>
      </c>
    </row>
    <row r="225" spans="1:10" x14ac:dyDescent="0.2">
      <c r="A225" s="141" t="s">
        <v>296</v>
      </c>
      <c r="B225" s="146" t="s">
        <v>151</v>
      </c>
      <c r="C225" s="141" t="s">
        <v>152</v>
      </c>
      <c r="D225" s="147">
        <v>-100</v>
      </c>
      <c r="E225" s="151" t="s">
        <v>349</v>
      </c>
      <c r="F225" s="148" t="s">
        <v>260</v>
      </c>
      <c r="G225" s="148" t="s">
        <v>46</v>
      </c>
      <c r="H225" s="141" t="str">
        <f>VLOOKUP(E225,L:N,2,0)</f>
        <v>Despesa Fixa</v>
      </c>
      <c r="I225" s="141" t="str">
        <f>VLOOKUP(E225,L:N,3,0)</f>
        <v>Pessoal</v>
      </c>
    </row>
    <row r="226" spans="1:10" x14ac:dyDescent="0.2">
      <c r="A226" s="141" t="s">
        <v>296</v>
      </c>
      <c r="B226" s="146" t="s">
        <v>151</v>
      </c>
      <c r="C226" s="141" t="s">
        <v>152</v>
      </c>
      <c r="D226" s="147">
        <v>-100</v>
      </c>
      <c r="E226" s="151" t="s">
        <v>349</v>
      </c>
      <c r="F226" s="148" t="s">
        <v>260</v>
      </c>
      <c r="G226" s="148" t="s">
        <v>46</v>
      </c>
      <c r="H226" s="141" t="str">
        <f>VLOOKUP(E226,L:N,2,0)</f>
        <v>Despesa Fixa</v>
      </c>
      <c r="I226" s="141" t="str">
        <f>VLOOKUP(E226,L:N,3,0)</f>
        <v>Pessoal</v>
      </c>
    </row>
    <row r="227" spans="1:10" x14ac:dyDescent="0.2">
      <c r="A227" s="141" t="s">
        <v>296</v>
      </c>
      <c r="B227" s="146" t="s">
        <v>151</v>
      </c>
      <c r="C227" s="141" t="s">
        <v>152</v>
      </c>
      <c r="D227" s="147">
        <v>-80</v>
      </c>
      <c r="E227" s="151" t="s">
        <v>349</v>
      </c>
      <c r="F227" s="148" t="s">
        <v>260</v>
      </c>
      <c r="G227" s="148" t="s">
        <v>46</v>
      </c>
      <c r="H227" s="141" t="str">
        <f>VLOOKUP(E227,L:N,2,0)</f>
        <v>Despesa Fixa</v>
      </c>
      <c r="I227" s="141" t="str">
        <f>VLOOKUP(E227,L:N,3,0)</f>
        <v>Pessoal</v>
      </c>
    </row>
    <row r="228" spans="1:10" x14ac:dyDescent="0.2">
      <c r="A228" s="141" t="s">
        <v>296</v>
      </c>
      <c r="B228" s="146" t="s">
        <v>151</v>
      </c>
      <c r="C228" s="141" t="s">
        <v>154</v>
      </c>
      <c r="D228" s="149">
        <v>6160</v>
      </c>
      <c r="E228" s="151" t="s">
        <v>264</v>
      </c>
      <c r="F228" s="148" t="s">
        <v>261</v>
      </c>
      <c r="G228" s="148" t="s">
        <v>46</v>
      </c>
      <c r="H228" s="141" t="s">
        <v>337</v>
      </c>
      <c r="I228" s="141" t="s">
        <v>347</v>
      </c>
    </row>
    <row r="229" spans="1:10" x14ac:dyDescent="0.2">
      <c r="A229" s="141" t="s">
        <v>296</v>
      </c>
      <c r="B229" s="146" t="s">
        <v>151</v>
      </c>
      <c r="C229" s="141" t="s">
        <v>154</v>
      </c>
      <c r="D229" s="149">
        <v>50</v>
      </c>
      <c r="E229" s="151" t="s">
        <v>264</v>
      </c>
      <c r="F229" s="148" t="s">
        <v>261</v>
      </c>
      <c r="G229" s="148" t="s">
        <v>46</v>
      </c>
      <c r="H229" s="141" t="s">
        <v>337</v>
      </c>
      <c r="I229" s="141" t="s">
        <v>347</v>
      </c>
    </row>
    <row r="230" spans="1:10" x14ac:dyDescent="0.2">
      <c r="A230" s="141" t="s">
        <v>296</v>
      </c>
      <c r="B230" s="146" t="s">
        <v>151</v>
      </c>
      <c r="C230" s="141" t="s">
        <v>152</v>
      </c>
      <c r="D230" s="147">
        <v>-62</v>
      </c>
      <c r="E230" s="151" t="s">
        <v>432</v>
      </c>
      <c r="F230" s="148" t="s">
        <v>260</v>
      </c>
      <c r="G230" s="148" t="s">
        <v>46</v>
      </c>
      <c r="H230" s="141" t="e">
        <f t="shared" ref="H230:H242" si="10">VLOOKUP(E230,L:N,2,0)</f>
        <v>#N/A</v>
      </c>
      <c r="I230" s="141" t="s">
        <v>241</v>
      </c>
      <c r="J230" t="s">
        <v>430</v>
      </c>
    </row>
    <row r="231" spans="1:10" x14ac:dyDescent="0.2">
      <c r="A231" s="141" t="s">
        <v>296</v>
      </c>
      <c r="B231" s="146" t="s">
        <v>151</v>
      </c>
      <c r="C231" s="141" t="s">
        <v>152</v>
      </c>
      <c r="D231" s="147">
        <v>-90</v>
      </c>
      <c r="E231" s="151" t="s">
        <v>166</v>
      </c>
      <c r="F231" s="148" t="s">
        <v>260</v>
      </c>
      <c r="G231" s="148" t="s">
        <v>46</v>
      </c>
      <c r="H231" s="141" t="str">
        <f t="shared" si="10"/>
        <v>Despesa Variável</v>
      </c>
      <c r="I231" s="141" t="str">
        <f t="shared" ref="I231:I242" si="11">VLOOKUP(E231,L:N,3,0)</f>
        <v>Custo Direto</v>
      </c>
    </row>
    <row r="232" spans="1:10" x14ac:dyDescent="0.2">
      <c r="A232" s="141" t="s">
        <v>296</v>
      </c>
      <c r="B232" s="146" t="s">
        <v>298</v>
      </c>
      <c r="C232" s="141" t="s">
        <v>164</v>
      </c>
      <c r="D232" s="147">
        <v>-575.66999999999996</v>
      </c>
      <c r="E232" s="151" t="s">
        <v>166</v>
      </c>
      <c r="F232" s="148" t="s">
        <v>260</v>
      </c>
      <c r="G232" s="148" t="s">
        <v>46</v>
      </c>
      <c r="H232" s="141" t="str">
        <f t="shared" si="10"/>
        <v>Despesa Variável</v>
      </c>
      <c r="I232" s="141" t="str">
        <f t="shared" si="11"/>
        <v>Custo Direto</v>
      </c>
    </row>
    <row r="233" spans="1:10" x14ac:dyDescent="0.2">
      <c r="A233" s="141" t="s">
        <v>296</v>
      </c>
      <c r="B233" s="146" t="s">
        <v>299</v>
      </c>
      <c r="C233" s="141" t="s">
        <v>164</v>
      </c>
      <c r="D233" s="147">
        <v>-338</v>
      </c>
      <c r="E233" s="151" t="s">
        <v>166</v>
      </c>
      <c r="F233" s="148" t="s">
        <v>260</v>
      </c>
      <c r="G233" s="148" t="s">
        <v>46</v>
      </c>
      <c r="H233" s="141" t="str">
        <f t="shared" si="10"/>
        <v>Despesa Variável</v>
      </c>
      <c r="I233" s="141" t="str">
        <f t="shared" si="11"/>
        <v>Custo Direto</v>
      </c>
    </row>
    <row r="234" spans="1:10" x14ac:dyDescent="0.2">
      <c r="A234" s="141" t="s">
        <v>296</v>
      </c>
      <c r="B234" s="146" t="s">
        <v>300</v>
      </c>
      <c r="C234" s="141" t="s">
        <v>164</v>
      </c>
      <c r="D234" s="147">
        <v>-247.64</v>
      </c>
      <c r="E234" s="151" t="s">
        <v>166</v>
      </c>
      <c r="F234" s="148" t="s">
        <v>260</v>
      </c>
      <c r="G234" s="148" t="s">
        <v>46</v>
      </c>
      <c r="H234" s="141" t="str">
        <f t="shared" si="10"/>
        <v>Despesa Variável</v>
      </c>
      <c r="I234" s="141" t="str">
        <f t="shared" si="11"/>
        <v>Custo Direto</v>
      </c>
    </row>
    <row r="235" spans="1:10" x14ac:dyDescent="0.2">
      <c r="A235" s="141" t="s">
        <v>296</v>
      </c>
      <c r="B235" s="146" t="s">
        <v>301</v>
      </c>
      <c r="C235" s="141" t="s">
        <v>164</v>
      </c>
      <c r="D235" s="147">
        <v>-1815</v>
      </c>
      <c r="E235" s="151" t="s">
        <v>166</v>
      </c>
      <c r="F235" s="148" t="s">
        <v>260</v>
      </c>
      <c r="G235" s="148" t="s">
        <v>46</v>
      </c>
      <c r="H235" s="141" t="str">
        <f t="shared" si="10"/>
        <v>Despesa Variável</v>
      </c>
      <c r="I235" s="141" t="str">
        <f t="shared" si="11"/>
        <v>Custo Direto</v>
      </c>
    </row>
    <row r="236" spans="1:10" x14ac:dyDescent="0.2">
      <c r="A236" s="141" t="s">
        <v>296</v>
      </c>
      <c r="B236" s="146" t="s">
        <v>302</v>
      </c>
      <c r="C236" s="141" t="s">
        <v>164</v>
      </c>
      <c r="D236" s="147">
        <v>-237</v>
      </c>
      <c r="E236" s="151" t="s">
        <v>166</v>
      </c>
      <c r="F236" s="148" t="s">
        <v>260</v>
      </c>
      <c r="G236" s="148" t="s">
        <v>46</v>
      </c>
      <c r="H236" s="141" t="str">
        <f t="shared" si="10"/>
        <v>Despesa Variável</v>
      </c>
      <c r="I236" s="141" t="str">
        <f t="shared" si="11"/>
        <v>Custo Direto</v>
      </c>
    </row>
    <row r="237" spans="1:10" x14ac:dyDescent="0.2">
      <c r="A237" s="141" t="s">
        <v>296</v>
      </c>
      <c r="B237" s="146" t="s">
        <v>303</v>
      </c>
      <c r="C237" s="141" t="s">
        <v>164</v>
      </c>
      <c r="D237" s="147">
        <v>-275.57</v>
      </c>
      <c r="E237" s="151" t="s">
        <v>166</v>
      </c>
      <c r="F237" s="148" t="s">
        <v>260</v>
      </c>
      <c r="G237" s="148" t="s">
        <v>46</v>
      </c>
      <c r="H237" s="141" t="str">
        <f t="shared" si="10"/>
        <v>Despesa Variável</v>
      </c>
      <c r="I237" s="141" t="str">
        <f t="shared" si="11"/>
        <v>Custo Direto</v>
      </c>
    </row>
    <row r="238" spans="1:10" x14ac:dyDescent="0.2">
      <c r="A238" s="141" t="s">
        <v>296</v>
      </c>
      <c r="B238" s="146" t="s">
        <v>304</v>
      </c>
      <c r="C238" s="141" t="s">
        <v>164</v>
      </c>
      <c r="D238" s="147">
        <v>-1110.74</v>
      </c>
      <c r="E238" s="151" t="s">
        <v>166</v>
      </c>
      <c r="F238" s="148" t="s">
        <v>260</v>
      </c>
      <c r="G238" s="148" t="s">
        <v>46</v>
      </c>
      <c r="H238" s="141" t="str">
        <f t="shared" si="10"/>
        <v>Despesa Variável</v>
      </c>
      <c r="I238" s="141" t="str">
        <f t="shared" si="11"/>
        <v>Custo Direto</v>
      </c>
    </row>
    <row r="239" spans="1:10" x14ac:dyDescent="0.2">
      <c r="A239" s="141" t="s">
        <v>296</v>
      </c>
      <c r="B239" s="146" t="s">
        <v>305</v>
      </c>
      <c r="C239" s="141" t="s">
        <v>164</v>
      </c>
      <c r="D239" s="147">
        <v>-1194.8900000000001</v>
      </c>
      <c r="E239" s="151" t="s">
        <v>166</v>
      </c>
      <c r="F239" s="148" t="s">
        <v>260</v>
      </c>
      <c r="G239" s="148" t="s">
        <v>46</v>
      </c>
      <c r="H239" s="141" t="str">
        <f t="shared" si="10"/>
        <v>Despesa Variável</v>
      </c>
      <c r="I239" s="141" t="str">
        <f t="shared" si="11"/>
        <v>Custo Direto</v>
      </c>
    </row>
    <row r="240" spans="1:10" x14ac:dyDescent="0.2">
      <c r="A240" s="141" t="s">
        <v>296</v>
      </c>
      <c r="B240" s="146" t="s">
        <v>306</v>
      </c>
      <c r="C240" s="141" t="s">
        <v>164</v>
      </c>
      <c r="D240" s="147">
        <v>-1624.43</v>
      </c>
      <c r="E240" s="151" t="s">
        <v>166</v>
      </c>
      <c r="F240" s="148" t="s">
        <v>260</v>
      </c>
      <c r="G240" s="148" t="s">
        <v>46</v>
      </c>
      <c r="H240" s="141" t="str">
        <f t="shared" si="10"/>
        <v>Despesa Variável</v>
      </c>
      <c r="I240" s="141" t="str">
        <f t="shared" si="11"/>
        <v>Custo Direto</v>
      </c>
    </row>
    <row r="241" spans="1:10" x14ac:dyDescent="0.2">
      <c r="A241" s="141" t="s">
        <v>296</v>
      </c>
      <c r="B241" s="146" t="s">
        <v>307</v>
      </c>
      <c r="C241" s="141" t="s">
        <v>164</v>
      </c>
      <c r="D241" s="147">
        <v>-776.91</v>
      </c>
      <c r="E241" s="151" t="s">
        <v>439</v>
      </c>
      <c r="F241" s="155" t="s">
        <v>260</v>
      </c>
      <c r="G241" s="155" t="s">
        <v>46</v>
      </c>
      <c r="H241" s="154" t="e">
        <f t="shared" si="10"/>
        <v>#N/A</v>
      </c>
      <c r="I241" s="154" t="e">
        <f t="shared" si="11"/>
        <v>#N/A</v>
      </c>
      <c r="J241" s="156" t="s">
        <v>435</v>
      </c>
    </row>
    <row r="242" spans="1:10" x14ac:dyDescent="0.2">
      <c r="A242" s="141" t="s">
        <v>296</v>
      </c>
      <c r="B242" s="146" t="s">
        <v>151</v>
      </c>
      <c r="C242" s="141" t="s">
        <v>152</v>
      </c>
      <c r="D242" s="147">
        <v>-470</v>
      </c>
      <c r="E242" s="151" t="s">
        <v>437</v>
      </c>
      <c r="F242" s="148" t="s">
        <v>260</v>
      </c>
      <c r="G242" s="148" t="s">
        <v>46</v>
      </c>
      <c r="H242" s="141" t="e">
        <f t="shared" si="10"/>
        <v>#N/A</v>
      </c>
      <c r="I242" s="141" t="e">
        <f t="shared" si="11"/>
        <v>#N/A</v>
      </c>
      <c r="J242" t="s">
        <v>430</v>
      </c>
    </row>
    <row r="243" spans="1:10" x14ac:dyDescent="0.2">
      <c r="A243" s="141" t="s">
        <v>296</v>
      </c>
      <c r="B243" s="146" t="s">
        <v>151</v>
      </c>
      <c r="C243" s="141" t="s">
        <v>154</v>
      </c>
      <c r="D243" s="149">
        <v>699.89</v>
      </c>
      <c r="E243" s="151" t="s">
        <v>264</v>
      </c>
      <c r="F243" s="148" t="s">
        <v>261</v>
      </c>
      <c r="G243" s="148" t="s">
        <v>46</v>
      </c>
      <c r="H243" s="141" t="s">
        <v>337</v>
      </c>
      <c r="I243" s="141" t="s">
        <v>347</v>
      </c>
    </row>
    <row r="244" spans="1:10" x14ac:dyDescent="0.2">
      <c r="A244" s="141" t="s">
        <v>296</v>
      </c>
      <c r="B244" s="146" t="s">
        <v>151</v>
      </c>
      <c r="C244" s="141" t="s">
        <v>152</v>
      </c>
      <c r="D244" s="147">
        <v>-530</v>
      </c>
      <c r="E244" s="151" t="s">
        <v>166</v>
      </c>
      <c r="F244" s="148" t="s">
        <v>260</v>
      </c>
      <c r="G244" s="148" t="s">
        <v>46</v>
      </c>
      <c r="H244" s="141" t="str">
        <f>VLOOKUP(E244,L:N,2,0)</f>
        <v>Despesa Variável</v>
      </c>
      <c r="I244" s="141" t="str">
        <f>VLOOKUP(E244,L:N,3,0)</f>
        <v>Custo Direto</v>
      </c>
    </row>
    <row r="245" spans="1:10" x14ac:dyDescent="0.2">
      <c r="A245" s="141" t="s">
        <v>310</v>
      </c>
      <c r="B245" s="146" t="s">
        <v>151</v>
      </c>
      <c r="C245" s="141" t="s">
        <v>154</v>
      </c>
      <c r="D245" s="149">
        <v>13000</v>
      </c>
      <c r="E245" s="151" t="s">
        <v>264</v>
      </c>
      <c r="F245" s="148" t="s">
        <v>261</v>
      </c>
      <c r="G245" s="148" t="s">
        <v>46</v>
      </c>
      <c r="H245" s="141" t="s">
        <v>337</v>
      </c>
      <c r="I245" s="141" t="s">
        <v>347</v>
      </c>
    </row>
    <row r="246" spans="1:10" x14ac:dyDescent="0.2">
      <c r="A246" s="141" t="s">
        <v>310</v>
      </c>
      <c r="B246" s="146" t="s">
        <v>151</v>
      </c>
      <c r="C246" s="141" t="s">
        <v>154</v>
      </c>
      <c r="D246" s="149">
        <v>70</v>
      </c>
      <c r="E246" s="151" t="s">
        <v>264</v>
      </c>
      <c r="F246" s="148" t="s">
        <v>261</v>
      </c>
      <c r="G246" s="148" t="s">
        <v>46</v>
      </c>
      <c r="H246" s="141" t="s">
        <v>337</v>
      </c>
      <c r="I246" s="141" t="s">
        <v>347</v>
      </c>
    </row>
    <row r="247" spans="1:10" x14ac:dyDescent="0.2">
      <c r="A247" s="141" t="s">
        <v>310</v>
      </c>
      <c r="B247" s="146" t="s">
        <v>151</v>
      </c>
      <c r="C247" s="141" t="s">
        <v>152</v>
      </c>
      <c r="D247" s="147">
        <v>-580</v>
      </c>
      <c r="E247" s="151" t="s">
        <v>166</v>
      </c>
      <c r="F247" s="148" t="s">
        <v>260</v>
      </c>
      <c r="G247" s="148" t="s">
        <v>46</v>
      </c>
      <c r="H247" s="141" t="str">
        <f>VLOOKUP(E247,L:N,2,0)</f>
        <v>Despesa Variável</v>
      </c>
      <c r="I247" s="141" t="str">
        <f>VLOOKUP(E247,L:N,3,0)</f>
        <v>Custo Direto</v>
      </c>
    </row>
    <row r="248" spans="1:10" x14ac:dyDescent="0.2">
      <c r="A248" s="141" t="s">
        <v>310</v>
      </c>
      <c r="B248" s="146" t="s">
        <v>151</v>
      </c>
      <c r="C248" s="141" t="s">
        <v>152</v>
      </c>
      <c r="D248" s="147">
        <v>-1420</v>
      </c>
      <c r="E248" s="151" t="s">
        <v>166</v>
      </c>
      <c r="F248" s="148" t="s">
        <v>260</v>
      </c>
      <c r="G248" s="148" t="s">
        <v>46</v>
      </c>
      <c r="H248" s="141" t="str">
        <f>VLOOKUP(E248,L:N,2,0)</f>
        <v>Despesa Variável</v>
      </c>
      <c r="I248" s="141" t="str">
        <f>VLOOKUP(E248,L:N,3,0)</f>
        <v>Custo Direto</v>
      </c>
    </row>
    <row r="249" spans="1:10" x14ac:dyDescent="0.2">
      <c r="A249" s="141" t="s">
        <v>310</v>
      </c>
      <c r="B249" s="146" t="s">
        <v>311</v>
      </c>
      <c r="C249" s="141" t="s">
        <v>226</v>
      </c>
      <c r="D249" s="147">
        <v>-1426.39</v>
      </c>
      <c r="E249" s="151" t="s">
        <v>309</v>
      </c>
      <c r="F249" s="148" t="s">
        <v>260</v>
      </c>
      <c r="G249" s="148" t="s">
        <v>46</v>
      </c>
      <c r="H249" s="141" t="str">
        <f>VLOOKUP(E249,L:N,2,0)</f>
        <v>Despesa Fixa</v>
      </c>
      <c r="I249" s="141" t="str">
        <f>VLOOKUP(E249,L:N,3,0)</f>
        <v>Contábil</v>
      </c>
      <c r="J249" t="s">
        <v>430</v>
      </c>
    </row>
    <row r="250" spans="1:10" x14ac:dyDescent="0.2">
      <c r="A250" s="141" t="s">
        <v>310</v>
      </c>
      <c r="B250" s="146" t="s">
        <v>312</v>
      </c>
      <c r="C250" s="141" t="s">
        <v>226</v>
      </c>
      <c r="D250" s="147">
        <v>-2689.82</v>
      </c>
      <c r="E250" s="151" t="s">
        <v>309</v>
      </c>
      <c r="F250" s="148" t="s">
        <v>260</v>
      </c>
      <c r="G250" s="148" t="s">
        <v>46</v>
      </c>
      <c r="H250" s="141" t="str">
        <f>VLOOKUP(E250,L:N,2,0)</f>
        <v>Despesa Fixa</v>
      </c>
      <c r="I250" s="141" t="str">
        <f>VLOOKUP(E250,L:N,3,0)</f>
        <v>Contábil</v>
      </c>
      <c r="J250" t="s">
        <v>430</v>
      </c>
    </row>
    <row r="251" spans="1:10" x14ac:dyDescent="0.2">
      <c r="A251" s="141" t="s">
        <v>310</v>
      </c>
      <c r="B251" s="146" t="s">
        <v>151</v>
      </c>
      <c r="C251" s="141" t="s">
        <v>152</v>
      </c>
      <c r="D251" s="147">
        <v>-1327.03</v>
      </c>
      <c r="E251" s="151" t="s">
        <v>309</v>
      </c>
      <c r="F251" s="148" t="s">
        <v>260</v>
      </c>
      <c r="G251" s="148" t="s">
        <v>46</v>
      </c>
      <c r="H251" s="141" t="str">
        <f>VLOOKUP(E251,L:N,2,0)</f>
        <v>Despesa Fixa</v>
      </c>
      <c r="I251" s="141" t="str">
        <f>VLOOKUP(E251,L:N,3,0)</f>
        <v>Contábil</v>
      </c>
      <c r="J251" t="s">
        <v>430</v>
      </c>
    </row>
    <row r="252" spans="1:10" x14ac:dyDescent="0.2">
      <c r="A252" s="141" t="s">
        <v>310</v>
      </c>
      <c r="B252" s="146" t="s">
        <v>224</v>
      </c>
      <c r="C252" s="141" t="s">
        <v>194</v>
      </c>
      <c r="D252" s="149">
        <v>210</v>
      </c>
      <c r="E252" s="151" t="s">
        <v>264</v>
      </c>
      <c r="F252" s="148" t="s">
        <v>261</v>
      </c>
      <c r="G252" s="148" t="s">
        <v>46</v>
      </c>
      <c r="H252" s="141" t="s">
        <v>337</v>
      </c>
      <c r="I252" s="141" t="s">
        <v>347</v>
      </c>
    </row>
    <row r="253" spans="1:10" x14ac:dyDescent="0.2">
      <c r="A253" s="141" t="s">
        <v>310</v>
      </c>
      <c r="B253" s="146" t="s">
        <v>193</v>
      </c>
      <c r="C253" s="141" t="s">
        <v>194</v>
      </c>
      <c r="D253" s="149">
        <v>85</v>
      </c>
      <c r="E253" s="151" t="s">
        <v>278</v>
      </c>
      <c r="F253" s="148" t="s">
        <v>261</v>
      </c>
      <c r="G253" s="148" t="s">
        <v>46</v>
      </c>
      <c r="H253" s="141" t="str">
        <f>VLOOKUP(E253,L:N,2,0)</f>
        <v>Empréstimo</v>
      </c>
      <c r="I253" s="141" t="str">
        <f>VLOOKUP(E253,L:N,3,0)</f>
        <v>Passivo</v>
      </c>
    </row>
    <row r="254" spans="1:10" x14ac:dyDescent="0.2">
      <c r="A254" s="141" t="s">
        <v>310</v>
      </c>
      <c r="B254" s="146" t="s">
        <v>193</v>
      </c>
      <c r="C254" s="141" t="s">
        <v>194</v>
      </c>
      <c r="D254" s="149">
        <v>200</v>
      </c>
      <c r="E254" s="151" t="s">
        <v>278</v>
      </c>
      <c r="F254" s="148" t="s">
        <v>261</v>
      </c>
      <c r="G254" s="148" t="s">
        <v>46</v>
      </c>
      <c r="H254" s="141" t="str">
        <f>VLOOKUP(E254,L:N,2,0)</f>
        <v>Empréstimo</v>
      </c>
      <c r="I254" s="141" t="str">
        <f>VLOOKUP(E254,L:N,3,0)</f>
        <v>Passivo</v>
      </c>
    </row>
    <row r="255" spans="1:10" x14ac:dyDescent="0.2">
      <c r="A255" s="141" t="s">
        <v>310</v>
      </c>
      <c r="B255" s="146" t="s">
        <v>193</v>
      </c>
      <c r="C255" s="141" t="s">
        <v>194</v>
      </c>
      <c r="D255" s="149">
        <v>250</v>
      </c>
      <c r="E255" s="151" t="s">
        <v>278</v>
      </c>
      <c r="F255" s="148" t="s">
        <v>261</v>
      </c>
      <c r="G255" s="148" t="s">
        <v>46</v>
      </c>
      <c r="H255" s="141" t="str">
        <f>VLOOKUP(E255,L:N,2,0)</f>
        <v>Empréstimo</v>
      </c>
      <c r="I255" s="141" t="str">
        <f>VLOOKUP(E255,L:N,3,0)</f>
        <v>Passivo</v>
      </c>
    </row>
    <row r="256" spans="1:10" x14ac:dyDescent="0.2">
      <c r="A256" s="141" t="s">
        <v>310</v>
      </c>
      <c r="B256" s="146" t="s">
        <v>151</v>
      </c>
      <c r="C256" s="141" t="s">
        <v>154</v>
      </c>
      <c r="D256" s="149">
        <v>4000</v>
      </c>
      <c r="E256" s="151" t="s">
        <v>264</v>
      </c>
      <c r="F256" s="148" t="s">
        <v>261</v>
      </c>
      <c r="G256" s="148" t="s">
        <v>46</v>
      </c>
      <c r="H256" s="141" t="s">
        <v>337</v>
      </c>
      <c r="I256" s="141" t="s">
        <v>347</v>
      </c>
    </row>
    <row r="257" spans="1:9" x14ac:dyDescent="0.2">
      <c r="A257" s="141" t="s">
        <v>310</v>
      </c>
      <c r="B257" s="146" t="s">
        <v>151</v>
      </c>
      <c r="C257" s="141" t="s">
        <v>152</v>
      </c>
      <c r="D257" s="147">
        <v>-3960</v>
      </c>
      <c r="E257" s="151" t="s">
        <v>166</v>
      </c>
      <c r="F257" s="148" t="s">
        <v>260</v>
      </c>
      <c r="G257" s="148" t="s">
        <v>46</v>
      </c>
      <c r="H257" s="141" t="str">
        <f>VLOOKUP(E257,L:N,2,0)</f>
        <v>Despesa Variável</v>
      </c>
      <c r="I257" s="141" t="str">
        <f>VLOOKUP(E257,L:N,3,0)</f>
        <v>Custo Direto</v>
      </c>
    </row>
    <row r="258" spans="1:9" x14ac:dyDescent="0.2">
      <c r="A258" s="141" t="s">
        <v>313</v>
      </c>
      <c r="B258" s="146" t="s">
        <v>151</v>
      </c>
      <c r="C258" s="141" t="s">
        <v>161</v>
      </c>
      <c r="D258" s="149">
        <v>48</v>
      </c>
      <c r="E258" s="151" t="s">
        <v>264</v>
      </c>
      <c r="F258" s="148" t="s">
        <v>261</v>
      </c>
      <c r="G258" s="148" t="s">
        <v>46</v>
      </c>
      <c r="H258" s="141" t="s">
        <v>337</v>
      </c>
      <c r="I258" s="141" t="s">
        <v>347</v>
      </c>
    </row>
    <row r="259" spans="1:9" x14ac:dyDescent="0.2">
      <c r="A259" s="141" t="s">
        <v>313</v>
      </c>
      <c r="B259" s="146" t="s">
        <v>314</v>
      </c>
      <c r="C259" s="141" t="s">
        <v>187</v>
      </c>
      <c r="D259" s="147">
        <v>-138</v>
      </c>
      <c r="E259" s="151" t="s">
        <v>166</v>
      </c>
      <c r="F259" s="148" t="s">
        <v>260</v>
      </c>
      <c r="G259" s="148" t="s">
        <v>46</v>
      </c>
      <c r="H259" s="141" t="str">
        <f>VLOOKUP(E259,L:N,2,0)</f>
        <v>Despesa Variável</v>
      </c>
      <c r="I259" s="141" t="str">
        <f>VLOOKUP(E259,L:N,3,0)</f>
        <v>Custo Direto</v>
      </c>
    </row>
    <row r="260" spans="1:9" x14ac:dyDescent="0.2">
      <c r="A260" s="141" t="s">
        <v>313</v>
      </c>
      <c r="B260" s="146" t="s">
        <v>151</v>
      </c>
      <c r="C260" s="141" t="s">
        <v>152</v>
      </c>
      <c r="D260" s="147">
        <v>-82.44</v>
      </c>
      <c r="E260" s="151" t="s">
        <v>166</v>
      </c>
      <c r="F260" s="148" t="s">
        <v>260</v>
      </c>
      <c r="G260" s="148" t="s">
        <v>46</v>
      </c>
      <c r="H260" s="141" t="str">
        <f>VLOOKUP(E260,L:N,2,0)</f>
        <v>Despesa Variável</v>
      </c>
      <c r="I260" s="141" t="str">
        <f>VLOOKUP(E260,L:N,3,0)</f>
        <v>Custo Direto</v>
      </c>
    </row>
    <row r="261" spans="1:9" x14ac:dyDescent="0.2">
      <c r="A261" s="141" t="s">
        <v>313</v>
      </c>
      <c r="B261" s="146" t="s">
        <v>151</v>
      </c>
      <c r="C261" s="141" t="s">
        <v>152</v>
      </c>
      <c r="D261" s="147">
        <v>-83</v>
      </c>
      <c r="E261" s="151" t="s">
        <v>166</v>
      </c>
      <c r="F261" s="148" t="s">
        <v>260</v>
      </c>
      <c r="G261" s="148" t="s">
        <v>46</v>
      </c>
      <c r="H261" s="141" t="str">
        <f>VLOOKUP(E261,L:N,2,0)</f>
        <v>Despesa Variável</v>
      </c>
      <c r="I261" s="141" t="str">
        <f>VLOOKUP(E261,L:N,3,0)</f>
        <v>Custo Direto</v>
      </c>
    </row>
    <row r="262" spans="1:9" x14ac:dyDescent="0.2">
      <c r="A262" s="141" t="s">
        <v>315</v>
      </c>
      <c r="B262" s="146" t="s">
        <v>316</v>
      </c>
      <c r="C262" s="141" t="s">
        <v>187</v>
      </c>
      <c r="D262" s="147">
        <v>-120</v>
      </c>
      <c r="E262" s="151" t="s">
        <v>166</v>
      </c>
      <c r="F262" s="148" t="s">
        <v>260</v>
      </c>
      <c r="G262" s="148" t="s">
        <v>46</v>
      </c>
      <c r="H262" s="141" t="str">
        <f>VLOOKUP(E262,L:N,2,0)</f>
        <v>Despesa Variável</v>
      </c>
      <c r="I262" s="141" t="str">
        <f>VLOOKUP(E262,L:N,3,0)</f>
        <v>Custo Direto</v>
      </c>
    </row>
    <row r="263" spans="1:9" x14ac:dyDescent="0.2">
      <c r="A263" s="141" t="s">
        <v>315</v>
      </c>
      <c r="B263" s="146" t="s">
        <v>151</v>
      </c>
      <c r="C263" s="141" t="s">
        <v>152</v>
      </c>
      <c r="D263" s="147">
        <v>-399.28</v>
      </c>
      <c r="E263" s="151" t="s">
        <v>166</v>
      </c>
      <c r="F263" s="148" t="s">
        <v>260</v>
      </c>
      <c r="G263" s="148" t="s">
        <v>46</v>
      </c>
      <c r="H263" s="141" t="str">
        <f>VLOOKUP(E263,L:N,2,0)</f>
        <v>Despesa Variável</v>
      </c>
      <c r="I263" s="141" t="str">
        <f>VLOOKUP(E263,L:N,3,0)</f>
        <v>Custo Direto</v>
      </c>
    </row>
    <row r="264" spans="1:9" x14ac:dyDescent="0.2">
      <c r="A264" s="141" t="s">
        <v>315</v>
      </c>
      <c r="B264" s="146" t="s">
        <v>151</v>
      </c>
      <c r="C264" s="141" t="s">
        <v>161</v>
      </c>
      <c r="D264" s="149">
        <v>173</v>
      </c>
      <c r="E264" s="151" t="s">
        <v>264</v>
      </c>
      <c r="F264" s="148" t="s">
        <v>261</v>
      </c>
      <c r="G264" s="148" t="s">
        <v>46</v>
      </c>
      <c r="H264" s="141" t="s">
        <v>337</v>
      </c>
      <c r="I264" s="141" t="s">
        <v>347</v>
      </c>
    </row>
    <row r="265" spans="1:9" x14ac:dyDescent="0.2">
      <c r="A265" s="141" t="s">
        <v>315</v>
      </c>
      <c r="B265" s="146" t="s">
        <v>151</v>
      </c>
      <c r="C265" s="141" t="s">
        <v>154</v>
      </c>
      <c r="D265" s="149">
        <v>600</v>
      </c>
      <c r="E265" s="151" t="s">
        <v>295</v>
      </c>
      <c r="F265" s="148" t="s">
        <v>261</v>
      </c>
      <c r="G265" s="148" t="s">
        <v>46</v>
      </c>
      <c r="H265" s="141" t="s">
        <v>337</v>
      </c>
      <c r="I265" s="141" t="s">
        <v>422</v>
      </c>
    </row>
    <row r="266" spans="1:9" x14ac:dyDescent="0.2">
      <c r="A266" s="141" t="s">
        <v>315</v>
      </c>
      <c r="B266" s="146" t="s">
        <v>151</v>
      </c>
      <c r="C266" s="141" t="s">
        <v>152</v>
      </c>
      <c r="D266" s="147">
        <v>-1463.83</v>
      </c>
      <c r="E266" s="151" t="s">
        <v>349</v>
      </c>
      <c r="F266" s="148" t="s">
        <v>260</v>
      </c>
      <c r="G266" s="148" t="s">
        <v>46</v>
      </c>
      <c r="H266" s="141" t="str">
        <f t="shared" ref="H266:H274" si="12">VLOOKUP(E266,L:N,2,0)</f>
        <v>Despesa Fixa</v>
      </c>
      <c r="I266" s="141" t="str">
        <f t="shared" ref="I266:I274" si="13">VLOOKUP(E266,L:N,3,0)</f>
        <v>Pessoal</v>
      </c>
    </row>
    <row r="267" spans="1:9" x14ac:dyDescent="0.2">
      <c r="A267" s="141" t="s">
        <v>315</v>
      </c>
      <c r="B267" s="146" t="s">
        <v>151</v>
      </c>
      <c r="C267" s="141" t="s">
        <v>152</v>
      </c>
      <c r="D267" s="147">
        <v>-975.88</v>
      </c>
      <c r="E267" s="151" t="s">
        <v>349</v>
      </c>
      <c r="F267" s="148" t="s">
        <v>260</v>
      </c>
      <c r="G267" s="148" t="s">
        <v>46</v>
      </c>
      <c r="H267" s="141" t="str">
        <f t="shared" si="12"/>
        <v>Despesa Fixa</v>
      </c>
      <c r="I267" s="141" t="str">
        <f t="shared" si="13"/>
        <v>Pessoal</v>
      </c>
    </row>
    <row r="268" spans="1:9" x14ac:dyDescent="0.2">
      <c r="A268" s="141" t="s">
        <v>315</v>
      </c>
      <c r="B268" s="146" t="s">
        <v>151</v>
      </c>
      <c r="C268" s="141" t="s">
        <v>152</v>
      </c>
      <c r="D268" s="147">
        <v>-1266</v>
      </c>
      <c r="E268" s="151" t="s">
        <v>349</v>
      </c>
      <c r="F268" s="148" t="s">
        <v>260</v>
      </c>
      <c r="G268" s="148" t="s">
        <v>46</v>
      </c>
      <c r="H268" s="141" t="str">
        <f t="shared" si="12"/>
        <v>Despesa Fixa</v>
      </c>
      <c r="I268" s="141" t="str">
        <f t="shared" si="13"/>
        <v>Pessoal</v>
      </c>
    </row>
    <row r="269" spans="1:9" x14ac:dyDescent="0.2">
      <c r="A269" s="141" t="s">
        <v>315</v>
      </c>
      <c r="B269" s="146" t="s">
        <v>151</v>
      </c>
      <c r="C269" s="141" t="s">
        <v>152</v>
      </c>
      <c r="D269" s="147">
        <v>-2336.23</v>
      </c>
      <c r="E269" s="151" t="s">
        <v>349</v>
      </c>
      <c r="F269" s="148" t="s">
        <v>260</v>
      </c>
      <c r="G269" s="148" t="s">
        <v>46</v>
      </c>
      <c r="H269" s="141" t="str">
        <f t="shared" si="12"/>
        <v>Despesa Fixa</v>
      </c>
      <c r="I269" s="141" t="str">
        <f t="shared" si="13"/>
        <v>Pessoal</v>
      </c>
    </row>
    <row r="270" spans="1:9" x14ac:dyDescent="0.2">
      <c r="A270" s="141" t="s">
        <v>315</v>
      </c>
      <c r="B270" s="146" t="s">
        <v>151</v>
      </c>
      <c r="C270" s="141" t="s">
        <v>152</v>
      </c>
      <c r="D270" s="147">
        <v>-869.36</v>
      </c>
      <c r="E270" s="151" t="s">
        <v>349</v>
      </c>
      <c r="F270" s="148" t="s">
        <v>260</v>
      </c>
      <c r="G270" s="148" t="s">
        <v>46</v>
      </c>
      <c r="H270" s="141" t="str">
        <f t="shared" si="12"/>
        <v>Despesa Fixa</v>
      </c>
      <c r="I270" s="141" t="str">
        <f t="shared" si="13"/>
        <v>Pessoal</v>
      </c>
    </row>
    <row r="271" spans="1:9" x14ac:dyDescent="0.2">
      <c r="A271" s="141" t="s">
        <v>317</v>
      </c>
      <c r="B271" s="146" t="s">
        <v>151</v>
      </c>
      <c r="C271" s="141" t="s">
        <v>152</v>
      </c>
      <c r="D271" s="147">
        <v>-128</v>
      </c>
      <c r="E271" s="151" t="s">
        <v>166</v>
      </c>
      <c r="F271" s="148" t="s">
        <v>260</v>
      </c>
      <c r="G271" s="148" t="s">
        <v>46</v>
      </c>
      <c r="H271" s="141" t="str">
        <f t="shared" si="12"/>
        <v>Despesa Variável</v>
      </c>
      <c r="I271" s="141" t="str">
        <f t="shared" si="13"/>
        <v>Custo Direto</v>
      </c>
    </row>
    <row r="272" spans="1:9" x14ac:dyDescent="0.2">
      <c r="A272" s="141" t="s">
        <v>317</v>
      </c>
      <c r="B272" s="146" t="s">
        <v>151</v>
      </c>
      <c r="C272" s="141" t="s">
        <v>154</v>
      </c>
      <c r="D272" s="149">
        <v>240</v>
      </c>
      <c r="E272" s="151" t="s">
        <v>278</v>
      </c>
      <c r="F272" s="148" t="s">
        <v>261</v>
      </c>
      <c r="G272" s="148" t="s">
        <v>46</v>
      </c>
      <c r="H272" s="141" t="str">
        <f t="shared" si="12"/>
        <v>Empréstimo</v>
      </c>
      <c r="I272" s="141" t="str">
        <f t="shared" si="13"/>
        <v>Passivo</v>
      </c>
    </row>
    <row r="273" spans="1:10" x14ac:dyDescent="0.2">
      <c r="A273" s="141" t="s">
        <v>317</v>
      </c>
      <c r="B273" s="146" t="s">
        <v>224</v>
      </c>
      <c r="C273" s="141" t="s">
        <v>194</v>
      </c>
      <c r="D273" s="149">
        <v>50</v>
      </c>
      <c r="E273" s="151" t="s">
        <v>278</v>
      </c>
      <c r="F273" s="148" t="s">
        <v>261</v>
      </c>
      <c r="G273" s="148" t="s">
        <v>46</v>
      </c>
      <c r="H273" s="141" t="str">
        <f t="shared" si="12"/>
        <v>Empréstimo</v>
      </c>
      <c r="I273" s="141" t="str">
        <f t="shared" si="13"/>
        <v>Passivo</v>
      </c>
    </row>
    <row r="274" spans="1:10" x14ac:dyDescent="0.2">
      <c r="A274" s="141" t="s">
        <v>317</v>
      </c>
      <c r="B274" s="146" t="s">
        <v>318</v>
      </c>
      <c r="C274" s="141" t="s">
        <v>319</v>
      </c>
      <c r="D274" s="147">
        <v>-550</v>
      </c>
      <c r="E274" s="157" t="s">
        <v>278</v>
      </c>
      <c r="F274" s="148" t="s">
        <v>260</v>
      </c>
      <c r="G274" s="148" t="s">
        <v>46</v>
      </c>
      <c r="H274" s="141" t="str">
        <f t="shared" si="12"/>
        <v>Empréstimo</v>
      </c>
      <c r="I274" s="141" t="str">
        <f t="shared" si="13"/>
        <v>Passivo</v>
      </c>
      <c r="J274" t="s">
        <v>430</v>
      </c>
    </row>
    <row r="275" spans="1:10" x14ac:dyDescent="0.2">
      <c r="A275" s="141" t="s">
        <v>321</v>
      </c>
      <c r="B275" s="146" t="s">
        <v>151</v>
      </c>
      <c r="C275" s="141" t="s">
        <v>154</v>
      </c>
      <c r="D275" s="149">
        <v>486</v>
      </c>
      <c r="E275" s="151" t="s">
        <v>264</v>
      </c>
      <c r="F275" s="148" t="s">
        <v>261</v>
      </c>
      <c r="G275" s="148" t="s">
        <v>46</v>
      </c>
      <c r="H275" s="141" t="s">
        <v>337</v>
      </c>
      <c r="I275" s="141" t="s">
        <v>347</v>
      </c>
    </row>
    <row r="276" spans="1:10" x14ac:dyDescent="0.2">
      <c r="A276" s="141" t="s">
        <v>321</v>
      </c>
      <c r="B276" s="146" t="s">
        <v>151</v>
      </c>
      <c r="C276" s="141" t="s">
        <v>152</v>
      </c>
      <c r="D276" s="147">
        <v>-96</v>
      </c>
      <c r="E276" s="151" t="s">
        <v>166</v>
      </c>
      <c r="F276" s="148" t="s">
        <v>260</v>
      </c>
      <c r="G276" s="148" t="s">
        <v>46</v>
      </c>
      <c r="H276" s="141" t="str">
        <f>VLOOKUP(E276,L:N,2,0)</f>
        <v>Despesa Variável</v>
      </c>
      <c r="I276" s="141" t="str">
        <f>VLOOKUP(E276,L:N,3,0)</f>
        <v>Custo Direto</v>
      </c>
    </row>
    <row r="277" spans="1:10" x14ac:dyDescent="0.2">
      <c r="A277" s="141" t="s">
        <v>321</v>
      </c>
      <c r="B277" s="146" t="s">
        <v>151</v>
      </c>
      <c r="C277" s="141" t="s">
        <v>152</v>
      </c>
      <c r="D277" s="147">
        <v>-300</v>
      </c>
      <c r="E277" s="151" t="s">
        <v>349</v>
      </c>
      <c r="F277" s="148" t="s">
        <v>260</v>
      </c>
      <c r="G277" s="148" t="s">
        <v>46</v>
      </c>
      <c r="H277" s="141" t="str">
        <f>VLOOKUP(E277,L:N,2,0)</f>
        <v>Despesa Fixa</v>
      </c>
      <c r="I277" s="141" t="str">
        <f>VLOOKUP(E277,L:N,3,0)</f>
        <v>Pessoal</v>
      </c>
    </row>
    <row r="278" spans="1:10" x14ac:dyDescent="0.2">
      <c r="A278" s="141" t="s">
        <v>321</v>
      </c>
      <c r="B278" s="146" t="s">
        <v>151</v>
      </c>
      <c r="C278" s="141" t="s">
        <v>152</v>
      </c>
      <c r="D278" s="147">
        <v>-100</v>
      </c>
      <c r="E278" s="151" t="s">
        <v>349</v>
      </c>
      <c r="F278" s="148" t="s">
        <v>260</v>
      </c>
      <c r="G278" s="148" t="s">
        <v>46</v>
      </c>
      <c r="H278" s="141" t="str">
        <f>VLOOKUP(E278,L:N,2,0)</f>
        <v>Despesa Fixa</v>
      </c>
      <c r="I278" s="141" t="str">
        <f>VLOOKUP(E278,L:N,3,0)</f>
        <v>Pessoal</v>
      </c>
    </row>
    <row r="279" spans="1:10" x14ac:dyDescent="0.2">
      <c r="A279" s="141" t="s">
        <v>321</v>
      </c>
      <c r="B279" s="146" t="s">
        <v>151</v>
      </c>
      <c r="C279" s="141" t="s">
        <v>152</v>
      </c>
      <c r="D279" s="147">
        <v>-100</v>
      </c>
      <c r="E279" s="151" t="s">
        <v>349</v>
      </c>
      <c r="F279" s="148" t="s">
        <v>260</v>
      </c>
      <c r="G279" s="148" t="s">
        <v>46</v>
      </c>
      <c r="H279" s="141" t="str">
        <f>VLOOKUP(E279,L:N,2,0)</f>
        <v>Despesa Fixa</v>
      </c>
      <c r="I279" s="141" t="str">
        <f>VLOOKUP(E279,L:N,3,0)</f>
        <v>Pessoal</v>
      </c>
    </row>
    <row r="280" spans="1:10" x14ac:dyDescent="0.2">
      <c r="A280" s="141" t="s">
        <v>321</v>
      </c>
      <c r="B280" s="146" t="s">
        <v>151</v>
      </c>
      <c r="C280" s="141" t="s">
        <v>152</v>
      </c>
      <c r="D280" s="147">
        <v>-100</v>
      </c>
      <c r="E280" s="151" t="s">
        <v>349</v>
      </c>
      <c r="F280" s="148" t="s">
        <v>260</v>
      </c>
      <c r="G280" s="148" t="s">
        <v>46</v>
      </c>
      <c r="H280" s="141" t="str">
        <f>VLOOKUP(E280,L:N,2,0)</f>
        <v>Despesa Fixa</v>
      </c>
      <c r="I280" s="141" t="str">
        <f>VLOOKUP(E280,L:N,3,0)</f>
        <v>Pessoal</v>
      </c>
    </row>
    <row r="281" spans="1:10" x14ac:dyDescent="0.2">
      <c r="A281" s="141" t="s">
        <v>321</v>
      </c>
      <c r="B281" s="146" t="s">
        <v>151</v>
      </c>
      <c r="C281" s="141" t="s">
        <v>154</v>
      </c>
      <c r="D281" s="149">
        <v>4634.8</v>
      </c>
      <c r="E281" s="151" t="s">
        <v>264</v>
      </c>
      <c r="F281" s="148" t="s">
        <v>261</v>
      </c>
      <c r="G281" s="148" t="s">
        <v>46</v>
      </c>
      <c r="H281" s="141" t="s">
        <v>337</v>
      </c>
      <c r="I281" s="141" t="s">
        <v>347</v>
      </c>
    </row>
    <row r="282" spans="1:10" x14ac:dyDescent="0.2">
      <c r="A282" s="141" t="s">
        <v>321</v>
      </c>
      <c r="B282" s="146" t="s">
        <v>193</v>
      </c>
      <c r="C282" s="141" t="s">
        <v>194</v>
      </c>
      <c r="D282" s="149">
        <v>150</v>
      </c>
      <c r="E282" s="151" t="s">
        <v>278</v>
      </c>
      <c r="F282" s="148" t="s">
        <v>261</v>
      </c>
      <c r="G282" s="148" t="s">
        <v>46</v>
      </c>
      <c r="H282" s="141" t="str">
        <f>VLOOKUP(E282,L:N,2,0)</f>
        <v>Empréstimo</v>
      </c>
      <c r="I282" s="141" t="str">
        <f>VLOOKUP(E282,L:N,3,0)</f>
        <v>Passivo</v>
      </c>
    </row>
    <row r="283" spans="1:10" x14ac:dyDescent="0.2">
      <c r="A283" s="141" t="s">
        <v>321</v>
      </c>
      <c r="B283" s="146" t="s">
        <v>322</v>
      </c>
      <c r="C283" s="141" t="s">
        <v>187</v>
      </c>
      <c r="D283" s="147">
        <v>-1300</v>
      </c>
      <c r="E283" s="157" t="s">
        <v>278</v>
      </c>
      <c r="F283" s="148" t="s">
        <v>260</v>
      </c>
      <c r="G283" s="148" t="s">
        <v>46</v>
      </c>
      <c r="H283" s="141" t="str">
        <f>VLOOKUP(E283,L:N,2,0)</f>
        <v>Empréstimo</v>
      </c>
      <c r="I283" s="141" t="str">
        <f>VLOOKUP(E283,L:N,3,0)</f>
        <v>Passivo</v>
      </c>
      <c r="J283" t="s">
        <v>430</v>
      </c>
    </row>
    <row r="284" spans="1:10" x14ac:dyDescent="0.2">
      <c r="A284" s="141" t="s">
        <v>321</v>
      </c>
      <c r="B284" s="146" t="s">
        <v>151</v>
      </c>
      <c r="C284" s="141" t="s">
        <v>152</v>
      </c>
      <c r="D284" s="147">
        <v>-1694.35</v>
      </c>
      <c r="E284" s="151" t="s">
        <v>166</v>
      </c>
      <c r="F284" s="148" t="s">
        <v>260</v>
      </c>
      <c r="G284" s="148" t="s">
        <v>46</v>
      </c>
      <c r="H284" s="141" t="str">
        <f>VLOOKUP(E284,L:N,2,0)</f>
        <v>Despesa Variável</v>
      </c>
      <c r="I284" s="141" t="str">
        <f>VLOOKUP(E284,L:N,3,0)</f>
        <v>Custo Direto</v>
      </c>
    </row>
    <row r="285" spans="1:10" x14ac:dyDescent="0.2">
      <c r="A285" s="141" t="s">
        <v>323</v>
      </c>
      <c r="B285" s="146" t="s">
        <v>151</v>
      </c>
      <c r="C285" s="141" t="s">
        <v>154</v>
      </c>
      <c r="D285" s="149">
        <v>82</v>
      </c>
      <c r="E285" s="151" t="s">
        <v>264</v>
      </c>
      <c r="F285" s="148" t="s">
        <v>261</v>
      </c>
      <c r="G285" s="148" t="s">
        <v>46</v>
      </c>
      <c r="H285" s="141" t="s">
        <v>337</v>
      </c>
      <c r="I285" s="141" t="s">
        <v>347</v>
      </c>
    </row>
    <row r="286" spans="1:10" x14ac:dyDescent="0.2">
      <c r="A286" s="141" t="s">
        <v>323</v>
      </c>
      <c r="B286" s="146" t="s">
        <v>151</v>
      </c>
      <c r="C286" s="141" t="s">
        <v>152</v>
      </c>
      <c r="D286" s="147">
        <v>-666.66</v>
      </c>
      <c r="E286" s="151" t="s">
        <v>432</v>
      </c>
      <c r="F286" s="148" t="s">
        <v>260</v>
      </c>
      <c r="G286" s="148" t="s">
        <v>46</v>
      </c>
      <c r="H286" s="141" t="e">
        <f>VLOOKUP(E286,L:N,2,0)</f>
        <v>#N/A</v>
      </c>
      <c r="I286" s="141" t="s">
        <v>241</v>
      </c>
      <c r="J286" t="s">
        <v>430</v>
      </c>
    </row>
    <row r="287" spans="1:10" x14ac:dyDescent="0.2">
      <c r="A287" s="141" t="s">
        <v>323</v>
      </c>
      <c r="B287" s="146" t="s">
        <v>151</v>
      </c>
      <c r="C287" s="141" t="s">
        <v>154</v>
      </c>
      <c r="D287" s="149">
        <v>1000</v>
      </c>
      <c r="E287" s="151" t="s">
        <v>264</v>
      </c>
      <c r="F287" s="148" t="s">
        <v>261</v>
      </c>
      <c r="G287" s="148" t="s">
        <v>46</v>
      </c>
      <c r="H287" s="141" t="s">
        <v>337</v>
      </c>
      <c r="I287" s="141" t="s">
        <v>347</v>
      </c>
    </row>
    <row r="288" spans="1:10" x14ac:dyDescent="0.2">
      <c r="A288" s="141" t="s">
        <v>323</v>
      </c>
      <c r="B288" s="146" t="s">
        <v>151</v>
      </c>
      <c r="C288" s="141" t="s">
        <v>152</v>
      </c>
      <c r="D288" s="147">
        <v>-310</v>
      </c>
      <c r="E288" s="151" t="s">
        <v>166</v>
      </c>
      <c r="F288" s="148" t="s">
        <v>260</v>
      </c>
      <c r="G288" s="148" t="s">
        <v>46</v>
      </c>
      <c r="H288" s="141" t="str">
        <f>VLOOKUP(E288,L:N,2,0)</f>
        <v>Despesa Variável</v>
      </c>
      <c r="I288" s="141" t="str">
        <f>VLOOKUP(E288,L:N,3,0)</f>
        <v>Custo Direto</v>
      </c>
    </row>
    <row r="289" spans="1:10" x14ac:dyDescent="0.2">
      <c r="A289" s="141" t="s">
        <v>324</v>
      </c>
      <c r="B289" s="146" t="s">
        <v>325</v>
      </c>
      <c r="C289" s="141" t="s">
        <v>182</v>
      </c>
      <c r="D289" s="149">
        <v>740</v>
      </c>
      <c r="E289" s="151" t="s">
        <v>264</v>
      </c>
      <c r="F289" s="148" t="s">
        <v>261</v>
      </c>
      <c r="G289" s="148" t="s">
        <v>46</v>
      </c>
      <c r="H289" s="141" t="s">
        <v>337</v>
      </c>
      <c r="I289" s="141" t="s">
        <v>347</v>
      </c>
    </row>
    <row r="290" spans="1:10" x14ac:dyDescent="0.2">
      <c r="A290" s="141" t="s">
        <v>324</v>
      </c>
      <c r="B290" s="146" t="s">
        <v>151</v>
      </c>
      <c r="C290" s="141" t="s">
        <v>154</v>
      </c>
      <c r="D290" s="149">
        <v>13950</v>
      </c>
      <c r="E290" s="151" t="s">
        <v>264</v>
      </c>
      <c r="F290" s="148" t="s">
        <v>261</v>
      </c>
      <c r="G290" s="148" t="s">
        <v>46</v>
      </c>
      <c r="H290" s="141" t="s">
        <v>337</v>
      </c>
      <c r="I290" s="141" t="s">
        <v>347</v>
      </c>
    </row>
    <row r="291" spans="1:10" x14ac:dyDescent="0.2">
      <c r="A291" s="141" t="s">
        <v>324</v>
      </c>
      <c r="B291" s="146" t="s">
        <v>151</v>
      </c>
      <c r="C291" s="141" t="s">
        <v>154</v>
      </c>
      <c r="D291" s="149">
        <v>15</v>
      </c>
      <c r="E291" s="151" t="s">
        <v>264</v>
      </c>
      <c r="F291" s="148" t="s">
        <v>261</v>
      </c>
      <c r="G291" s="148" t="s">
        <v>46</v>
      </c>
      <c r="H291" s="141" t="s">
        <v>337</v>
      </c>
      <c r="I291" s="141" t="s">
        <v>347</v>
      </c>
    </row>
    <row r="292" spans="1:10" x14ac:dyDescent="0.2">
      <c r="A292" s="141" t="s">
        <v>326</v>
      </c>
      <c r="B292" s="146" t="s">
        <v>151</v>
      </c>
      <c r="C292" s="141" t="s">
        <v>154</v>
      </c>
      <c r="D292" s="149">
        <v>100</v>
      </c>
      <c r="E292" s="151" t="s">
        <v>440</v>
      </c>
      <c r="F292" s="155" t="s">
        <v>261</v>
      </c>
      <c r="G292" s="155" t="s">
        <v>46</v>
      </c>
      <c r="H292" s="154" t="s">
        <v>337</v>
      </c>
      <c r="I292" s="154" t="s">
        <v>327</v>
      </c>
      <c r="J292" s="156" t="s">
        <v>435</v>
      </c>
    </row>
    <row r="293" spans="1:10" x14ac:dyDescent="0.2">
      <c r="A293" s="141" t="s">
        <v>326</v>
      </c>
      <c r="B293" s="146" t="s">
        <v>151</v>
      </c>
      <c r="C293" s="141" t="s">
        <v>152</v>
      </c>
      <c r="D293" s="147">
        <v>-30</v>
      </c>
      <c r="E293" s="151" t="s">
        <v>432</v>
      </c>
      <c r="F293" s="148" t="s">
        <v>260</v>
      </c>
      <c r="G293" s="148" t="s">
        <v>46</v>
      </c>
      <c r="H293" s="141" t="e">
        <f>VLOOKUP(E293,L:N,2,0)</f>
        <v>#N/A</v>
      </c>
      <c r="I293" s="141" t="s">
        <v>241</v>
      </c>
      <c r="J293" t="s">
        <v>430</v>
      </c>
    </row>
    <row r="294" spans="1:10" x14ac:dyDescent="0.2">
      <c r="A294" s="141" t="s">
        <v>328</v>
      </c>
      <c r="B294" s="146" t="s">
        <v>151</v>
      </c>
      <c r="C294" s="141" t="s">
        <v>161</v>
      </c>
      <c r="D294" s="149">
        <v>309</v>
      </c>
      <c r="E294" s="151" t="s">
        <v>264</v>
      </c>
      <c r="F294" s="148" t="s">
        <v>261</v>
      </c>
      <c r="G294" s="148" t="s">
        <v>46</v>
      </c>
      <c r="H294" s="141" t="s">
        <v>337</v>
      </c>
      <c r="I294" s="141" t="s">
        <v>347</v>
      </c>
    </row>
    <row r="295" spans="1:10" x14ac:dyDescent="0.2">
      <c r="A295" s="141" t="s">
        <v>328</v>
      </c>
      <c r="B295" s="146" t="s">
        <v>151</v>
      </c>
      <c r="C295" s="141" t="s">
        <v>152</v>
      </c>
      <c r="D295" s="147">
        <v>-750</v>
      </c>
      <c r="E295" s="151" t="s">
        <v>349</v>
      </c>
      <c r="F295" s="148" t="s">
        <v>260</v>
      </c>
      <c r="G295" s="148" t="s">
        <v>46</v>
      </c>
      <c r="H295" s="141" t="str">
        <f>VLOOKUP(E295,L:N,2,0)</f>
        <v>Despesa Fixa</v>
      </c>
      <c r="I295" s="141" t="str">
        <f>VLOOKUP(E295,L:N,3,0)</f>
        <v>Pessoal</v>
      </c>
    </row>
    <row r="296" spans="1:10" x14ac:dyDescent="0.2">
      <c r="A296" s="141" t="s">
        <v>329</v>
      </c>
      <c r="B296" s="146" t="s">
        <v>330</v>
      </c>
      <c r="C296" s="141" t="s">
        <v>331</v>
      </c>
      <c r="D296" s="149">
        <v>400.43</v>
      </c>
      <c r="E296" s="151" t="s">
        <v>441</v>
      </c>
      <c r="F296" s="155" t="s">
        <v>261</v>
      </c>
      <c r="G296" s="155" t="s">
        <v>46</v>
      </c>
      <c r="H296" s="154" t="s">
        <v>337</v>
      </c>
      <c r="I296" s="154" t="s">
        <v>337</v>
      </c>
      <c r="J296" s="156" t="s">
        <v>435</v>
      </c>
    </row>
    <row r="297" spans="1:10" x14ac:dyDescent="0.2">
      <c r="A297" s="141" t="s">
        <v>329</v>
      </c>
      <c r="B297" s="146" t="s">
        <v>151</v>
      </c>
      <c r="C297" s="141" t="s">
        <v>154</v>
      </c>
      <c r="D297" s="149">
        <v>250</v>
      </c>
      <c r="E297" s="151" t="s">
        <v>440</v>
      </c>
      <c r="F297" s="155" t="s">
        <v>261</v>
      </c>
      <c r="G297" s="155" t="s">
        <v>46</v>
      </c>
      <c r="H297" s="154" t="s">
        <v>337</v>
      </c>
      <c r="I297" s="154" t="s">
        <v>327</v>
      </c>
      <c r="J297" s="156" t="s">
        <v>435</v>
      </c>
    </row>
    <row r="298" spans="1:10" x14ac:dyDescent="0.2">
      <c r="A298" s="141" t="s">
        <v>329</v>
      </c>
      <c r="B298" s="146" t="s">
        <v>151</v>
      </c>
      <c r="C298" s="141" t="s">
        <v>161</v>
      </c>
      <c r="D298" s="149">
        <v>131</v>
      </c>
      <c r="E298" s="151" t="s">
        <v>264</v>
      </c>
      <c r="F298" s="148" t="s">
        <v>261</v>
      </c>
      <c r="G298" s="148" t="s">
        <v>46</v>
      </c>
      <c r="H298" s="141" t="s">
        <v>337</v>
      </c>
      <c r="I298" s="141" t="s">
        <v>347</v>
      </c>
    </row>
    <row r="299" spans="1:10" x14ac:dyDescent="0.2">
      <c r="A299" s="141" t="s">
        <v>329</v>
      </c>
      <c r="B299" s="146" t="s">
        <v>151</v>
      </c>
      <c r="C299" s="141" t="s">
        <v>152</v>
      </c>
      <c r="D299" s="147">
        <v>-1150</v>
      </c>
      <c r="E299" s="151" t="s">
        <v>166</v>
      </c>
      <c r="F299" s="148" t="s">
        <v>260</v>
      </c>
      <c r="G299" s="148" t="s">
        <v>46</v>
      </c>
      <c r="H299" s="141" t="str">
        <f>VLOOKUP(E299,L:N,2,0)</f>
        <v>Despesa Variável</v>
      </c>
      <c r="I299" s="141" t="str">
        <f>VLOOKUP(E299,L:N,3,0)</f>
        <v>Custo Direto</v>
      </c>
    </row>
    <row r="300" spans="1:10" x14ac:dyDescent="0.2">
      <c r="A300" s="141" t="s">
        <v>329</v>
      </c>
      <c r="B300" s="146" t="s">
        <v>332</v>
      </c>
      <c r="C300" s="141" t="s">
        <v>187</v>
      </c>
      <c r="D300" s="147">
        <v>-86</v>
      </c>
      <c r="E300" s="151" t="s">
        <v>166</v>
      </c>
      <c r="F300" s="148" t="s">
        <v>260</v>
      </c>
      <c r="G300" s="148" t="s">
        <v>46</v>
      </c>
      <c r="H300" s="141" t="str">
        <f>VLOOKUP(E300,L:N,2,0)</f>
        <v>Despesa Variável</v>
      </c>
      <c r="I300" s="141" t="str">
        <f>VLOOKUP(E300,L:N,3,0)</f>
        <v>Custo Direto</v>
      </c>
    </row>
    <row r="301" spans="1:10" x14ac:dyDescent="0.2">
      <c r="A301" s="141" t="s">
        <v>329</v>
      </c>
      <c r="B301" s="146" t="s">
        <v>151</v>
      </c>
      <c r="C301" s="141" t="s">
        <v>152</v>
      </c>
      <c r="D301" s="147">
        <v>-100</v>
      </c>
      <c r="E301" s="151" t="s">
        <v>349</v>
      </c>
      <c r="F301" s="148" t="s">
        <v>260</v>
      </c>
      <c r="G301" s="148" t="s">
        <v>46</v>
      </c>
      <c r="H301" s="141" t="str">
        <f>VLOOKUP(E301,L:N,2,0)</f>
        <v>Despesa Fixa</v>
      </c>
      <c r="I301" s="141" t="str">
        <f>VLOOKUP(E301,L:N,3,0)</f>
        <v>Pessoal</v>
      </c>
    </row>
    <row r="302" spans="1:10" x14ac:dyDescent="0.2">
      <c r="A302" s="141" t="s">
        <v>329</v>
      </c>
      <c r="B302" s="146" t="s">
        <v>151</v>
      </c>
      <c r="C302" s="141" t="s">
        <v>152</v>
      </c>
      <c r="D302" s="147">
        <v>-100</v>
      </c>
      <c r="E302" s="151" t="s">
        <v>349</v>
      </c>
      <c r="F302" s="148" t="s">
        <v>260</v>
      </c>
      <c r="G302" s="148" t="s">
        <v>46</v>
      </c>
      <c r="H302" s="141" t="str">
        <f>VLOOKUP(E302,L:N,2,0)</f>
        <v>Despesa Fixa</v>
      </c>
      <c r="I302" s="141" t="str">
        <f>VLOOKUP(E302,L:N,3,0)</f>
        <v>Pessoal</v>
      </c>
    </row>
    <row r="303" spans="1:10" x14ac:dyDescent="0.2">
      <c r="A303" s="141" t="s">
        <v>329</v>
      </c>
      <c r="B303" s="146" t="s">
        <v>333</v>
      </c>
      <c r="C303" s="141" t="s">
        <v>334</v>
      </c>
      <c r="D303" s="147">
        <v>-520</v>
      </c>
      <c r="E303" s="151" t="s">
        <v>166</v>
      </c>
      <c r="F303" s="148" t="s">
        <v>260</v>
      </c>
      <c r="G303" s="148" t="s">
        <v>46</v>
      </c>
      <c r="H303" s="141" t="str">
        <f>VLOOKUP(E303,L:N,2,0)</f>
        <v>Despesa Variável</v>
      </c>
      <c r="I303" s="141" t="str">
        <f>VLOOKUP(E303,L:N,3,0)</f>
        <v>Custo Direto</v>
      </c>
    </row>
    <row r="304" spans="1:10" x14ac:dyDescent="0.2">
      <c r="A304" s="141"/>
      <c r="B304" s="141"/>
      <c r="C304" s="141" t="s">
        <v>256</v>
      </c>
      <c r="D304" s="149">
        <v>555</v>
      </c>
      <c r="E304" s="151" t="s">
        <v>264</v>
      </c>
      <c r="F304" s="148" t="s">
        <v>261</v>
      </c>
      <c r="G304" s="148" t="s">
        <v>46</v>
      </c>
      <c r="H304" s="141" t="s">
        <v>337</v>
      </c>
      <c r="I304" s="141" t="s">
        <v>347</v>
      </c>
    </row>
    <row r="305" spans="1:9" x14ac:dyDescent="0.2">
      <c r="A305" s="141"/>
      <c r="B305" s="141"/>
      <c r="C305" s="141" t="s">
        <v>335</v>
      </c>
      <c r="D305" s="147">
        <v>-1397</v>
      </c>
      <c r="E305" s="151" t="s">
        <v>166</v>
      </c>
      <c r="F305" s="148" t="s">
        <v>260</v>
      </c>
      <c r="G305" s="148" t="s">
        <v>46</v>
      </c>
      <c r="H305" s="141" t="str">
        <f>VLOOKUP(E305,L:N,2,0)</f>
        <v>Despesa Variável</v>
      </c>
      <c r="I305" s="141" t="str">
        <f>VLOOKUP(E305,L:N,3,0)</f>
        <v>Custo Direto</v>
      </c>
    </row>
    <row r="306" spans="1:9" x14ac:dyDescent="0.2">
      <c r="A306" s="141" t="s">
        <v>188</v>
      </c>
      <c r="B306" s="146" t="s">
        <v>151</v>
      </c>
      <c r="C306" s="141" t="s">
        <v>152</v>
      </c>
      <c r="D306" s="147">
        <v>-3150</v>
      </c>
      <c r="E306" s="151" t="s">
        <v>349</v>
      </c>
      <c r="F306" s="148" t="s">
        <v>260</v>
      </c>
      <c r="G306" s="148" t="s">
        <v>46</v>
      </c>
      <c r="H306" s="141" t="str">
        <f>VLOOKUP(E306,L:N,2,0)</f>
        <v>Despesa Fixa</v>
      </c>
      <c r="I306" s="141" t="s">
        <v>431</v>
      </c>
    </row>
  </sheetData>
  <autoFilter ref="A2:J306" xr:uid="{D414870F-5489-1C4F-8E3A-6FC35389F9D1}"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98187-23AA-6448-AEF0-79065F3599DB}">
  <sheetPr>
    <tabColor theme="4"/>
  </sheetPr>
  <dimension ref="B1:AK23"/>
  <sheetViews>
    <sheetView showGridLines="0" workbookViewId="0">
      <selection activeCell="AW15" sqref="AW15"/>
    </sheetView>
  </sheetViews>
  <sheetFormatPr baseColWidth="10" defaultColWidth="3" defaultRowHeight="15" x14ac:dyDescent="0.2"/>
  <cols>
    <col min="1" max="1" width="7.6640625" customWidth="1"/>
    <col min="34" max="34" width="3.33203125" customWidth="1"/>
  </cols>
  <sheetData>
    <row r="1" spans="2:37" ht="23" customHeight="1" x14ac:dyDescent="0.2"/>
    <row r="6" spans="2:37" ht="16" thickBot="1" x14ac:dyDescent="0.25"/>
    <row r="7" spans="2:37" ht="15" customHeight="1" x14ac:dyDescent="0.2">
      <c r="B7" s="340" t="s">
        <v>121</v>
      </c>
      <c r="C7" s="341"/>
      <c r="D7" s="341"/>
      <c r="E7" s="341"/>
      <c r="F7" s="341"/>
      <c r="G7" s="341"/>
      <c r="H7" s="341"/>
      <c r="I7" s="341"/>
      <c r="J7" s="341"/>
      <c r="K7" s="342"/>
      <c r="O7" s="340" t="s">
        <v>122</v>
      </c>
      <c r="P7" s="341"/>
      <c r="Q7" s="341"/>
      <c r="R7" s="341"/>
      <c r="S7" s="341"/>
      <c r="T7" s="341"/>
      <c r="U7" s="341"/>
      <c r="V7" s="341"/>
      <c r="W7" s="341"/>
      <c r="X7" s="342"/>
      <c r="AB7" s="340" t="s">
        <v>536</v>
      </c>
      <c r="AC7" s="341"/>
      <c r="AD7" s="341"/>
      <c r="AE7" s="341"/>
      <c r="AF7" s="341"/>
      <c r="AG7" s="341"/>
      <c r="AH7" s="341"/>
      <c r="AI7" s="341"/>
      <c r="AJ7" s="341"/>
      <c r="AK7" s="342"/>
    </row>
    <row r="8" spans="2:37" ht="15" customHeight="1" x14ac:dyDescent="0.2">
      <c r="B8" s="343"/>
      <c r="C8" s="344"/>
      <c r="D8" s="344"/>
      <c r="E8" s="344"/>
      <c r="F8" s="344"/>
      <c r="G8" s="344"/>
      <c r="H8" s="344"/>
      <c r="I8" s="344"/>
      <c r="J8" s="344"/>
      <c r="K8" s="345"/>
      <c r="O8" s="343"/>
      <c r="P8" s="344"/>
      <c r="Q8" s="344"/>
      <c r="R8" s="344"/>
      <c r="S8" s="344"/>
      <c r="T8" s="344"/>
      <c r="U8" s="344"/>
      <c r="V8" s="344"/>
      <c r="W8" s="344"/>
      <c r="X8" s="345"/>
      <c r="AB8" s="343"/>
      <c r="AC8" s="344"/>
      <c r="AD8" s="344"/>
      <c r="AE8" s="344"/>
      <c r="AF8" s="344"/>
      <c r="AG8" s="344"/>
      <c r="AH8" s="344"/>
      <c r="AI8" s="344"/>
      <c r="AJ8" s="344"/>
      <c r="AK8" s="345"/>
    </row>
    <row r="9" spans="2:37" ht="15" customHeight="1" x14ac:dyDescent="0.2">
      <c r="B9" s="343"/>
      <c r="C9" s="344"/>
      <c r="D9" s="344"/>
      <c r="E9" s="344"/>
      <c r="F9" s="344"/>
      <c r="G9" s="344"/>
      <c r="H9" s="344"/>
      <c r="I9" s="344"/>
      <c r="J9" s="344"/>
      <c r="K9" s="345"/>
      <c r="O9" s="343"/>
      <c r="P9" s="344"/>
      <c r="Q9" s="344"/>
      <c r="R9" s="344"/>
      <c r="S9" s="344"/>
      <c r="T9" s="344"/>
      <c r="U9" s="344"/>
      <c r="V9" s="344"/>
      <c r="W9" s="344"/>
      <c r="X9" s="345"/>
      <c r="AB9" s="343"/>
      <c r="AC9" s="344"/>
      <c r="AD9" s="344"/>
      <c r="AE9" s="344"/>
      <c r="AF9" s="344"/>
      <c r="AG9" s="344"/>
      <c r="AH9" s="344"/>
      <c r="AI9" s="344"/>
      <c r="AJ9" s="344"/>
      <c r="AK9" s="345"/>
    </row>
    <row r="10" spans="2:37" ht="15" customHeight="1" x14ac:dyDescent="0.2">
      <c r="B10" s="343"/>
      <c r="C10" s="344"/>
      <c r="D10" s="344"/>
      <c r="E10" s="344"/>
      <c r="F10" s="344"/>
      <c r="G10" s="344"/>
      <c r="H10" s="344"/>
      <c r="I10" s="344"/>
      <c r="J10" s="344"/>
      <c r="K10" s="345"/>
      <c r="O10" s="343"/>
      <c r="P10" s="344"/>
      <c r="Q10" s="344"/>
      <c r="R10" s="344"/>
      <c r="S10" s="344"/>
      <c r="T10" s="344"/>
      <c r="U10" s="344"/>
      <c r="V10" s="344"/>
      <c r="W10" s="344"/>
      <c r="X10" s="345"/>
      <c r="AB10" s="343"/>
      <c r="AC10" s="344"/>
      <c r="AD10" s="344"/>
      <c r="AE10" s="344"/>
      <c r="AF10" s="344"/>
      <c r="AG10" s="344"/>
      <c r="AH10" s="344"/>
      <c r="AI10" s="344"/>
      <c r="AJ10" s="344"/>
      <c r="AK10" s="345"/>
    </row>
    <row r="11" spans="2:37" ht="15" customHeight="1" x14ac:dyDescent="0.2">
      <c r="B11" s="343"/>
      <c r="C11" s="344"/>
      <c r="D11" s="344"/>
      <c r="E11" s="344"/>
      <c r="F11" s="344"/>
      <c r="G11" s="344"/>
      <c r="H11" s="344"/>
      <c r="I11" s="344"/>
      <c r="J11" s="344"/>
      <c r="K11" s="345"/>
      <c r="O11" s="343"/>
      <c r="P11" s="344"/>
      <c r="Q11" s="344"/>
      <c r="R11" s="344"/>
      <c r="S11" s="344"/>
      <c r="T11" s="344"/>
      <c r="U11" s="344"/>
      <c r="V11" s="344"/>
      <c r="W11" s="344"/>
      <c r="X11" s="345"/>
      <c r="AB11" s="343"/>
      <c r="AC11" s="344"/>
      <c r="AD11" s="344"/>
      <c r="AE11" s="344"/>
      <c r="AF11" s="344"/>
      <c r="AG11" s="344"/>
      <c r="AH11" s="344"/>
      <c r="AI11" s="344"/>
      <c r="AJ11" s="344"/>
      <c r="AK11" s="345"/>
    </row>
    <row r="12" spans="2:37" ht="15" customHeight="1" x14ac:dyDescent="0.2">
      <c r="B12" s="343"/>
      <c r="C12" s="344"/>
      <c r="D12" s="344"/>
      <c r="E12" s="344"/>
      <c r="F12" s="344"/>
      <c r="G12" s="344"/>
      <c r="H12" s="344"/>
      <c r="I12" s="344"/>
      <c r="J12" s="344"/>
      <c r="K12" s="345"/>
      <c r="O12" s="343"/>
      <c r="P12" s="344"/>
      <c r="Q12" s="344"/>
      <c r="R12" s="344"/>
      <c r="S12" s="344"/>
      <c r="T12" s="344"/>
      <c r="U12" s="344"/>
      <c r="V12" s="344"/>
      <c r="W12" s="344"/>
      <c r="X12" s="345"/>
      <c r="AB12" s="343"/>
      <c r="AC12" s="344"/>
      <c r="AD12" s="344"/>
      <c r="AE12" s="344"/>
      <c r="AF12" s="344"/>
      <c r="AG12" s="344"/>
      <c r="AH12" s="344"/>
      <c r="AI12" s="344"/>
      <c r="AJ12" s="344"/>
      <c r="AK12" s="345"/>
    </row>
    <row r="13" spans="2:37" ht="16" customHeight="1" thickBot="1" x14ac:dyDescent="0.25">
      <c r="B13" s="346"/>
      <c r="C13" s="347"/>
      <c r="D13" s="347"/>
      <c r="E13" s="347"/>
      <c r="F13" s="347"/>
      <c r="G13" s="347"/>
      <c r="H13" s="347"/>
      <c r="I13" s="347"/>
      <c r="J13" s="347"/>
      <c r="K13" s="348"/>
      <c r="O13" s="346"/>
      <c r="P13" s="347"/>
      <c r="Q13" s="347"/>
      <c r="R13" s="347"/>
      <c r="S13" s="347"/>
      <c r="T13" s="347"/>
      <c r="U13" s="347"/>
      <c r="V13" s="347"/>
      <c r="W13" s="347"/>
      <c r="X13" s="348"/>
      <c r="AB13" s="346"/>
      <c r="AC13" s="347"/>
      <c r="AD13" s="347"/>
      <c r="AE13" s="347"/>
      <c r="AF13" s="347"/>
      <c r="AG13" s="347"/>
      <c r="AH13" s="347"/>
      <c r="AI13" s="347"/>
      <c r="AJ13" s="347"/>
      <c r="AK13" s="348"/>
    </row>
    <row r="16" spans="2:37" ht="16" thickBot="1" x14ac:dyDescent="0.25"/>
    <row r="17" spans="15:37" ht="15" customHeight="1" x14ac:dyDescent="0.2">
      <c r="O17" s="349" t="s">
        <v>113</v>
      </c>
      <c r="P17" s="350"/>
      <c r="Q17" s="350"/>
      <c r="R17" s="350"/>
      <c r="S17" s="350"/>
      <c r="T17" s="350"/>
      <c r="U17" s="350"/>
      <c r="V17" s="350"/>
      <c r="W17" s="350"/>
      <c r="X17" s="351"/>
      <c r="AB17" s="349" t="s">
        <v>139</v>
      </c>
      <c r="AC17" s="350"/>
      <c r="AD17" s="350"/>
      <c r="AE17" s="350"/>
      <c r="AF17" s="350"/>
      <c r="AG17" s="350"/>
      <c r="AH17" s="350"/>
      <c r="AI17" s="350"/>
      <c r="AJ17" s="350"/>
      <c r="AK17" s="351"/>
    </row>
    <row r="18" spans="15:37" ht="15" customHeight="1" x14ac:dyDescent="0.2">
      <c r="O18" s="352"/>
      <c r="P18" s="353"/>
      <c r="Q18" s="353"/>
      <c r="R18" s="353"/>
      <c r="S18" s="353"/>
      <c r="T18" s="353"/>
      <c r="U18" s="353"/>
      <c r="V18" s="353"/>
      <c r="W18" s="353"/>
      <c r="X18" s="354"/>
      <c r="AB18" s="352"/>
      <c r="AC18" s="353"/>
      <c r="AD18" s="353"/>
      <c r="AE18" s="353"/>
      <c r="AF18" s="353"/>
      <c r="AG18" s="353"/>
      <c r="AH18" s="353"/>
      <c r="AI18" s="353"/>
      <c r="AJ18" s="353"/>
      <c r="AK18" s="354"/>
    </row>
    <row r="19" spans="15:37" ht="15" customHeight="1" x14ac:dyDescent="0.2">
      <c r="O19" s="352"/>
      <c r="P19" s="353"/>
      <c r="Q19" s="353"/>
      <c r="R19" s="353"/>
      <c r="S19" s="353"/>
      <c r="T19" s="353"/>
      <c r="U19" s="353"/>
      <c r="V19" s="353"/>
      <c r="W19" s="353"/>
      <c r="X19" s="354"/>
      <c r="AB19" s="352"/>
      <c r="AC19" s="353"/>
      <c r="AD19" s="353"/>
      <c r="AE19" s="353"/>
      <c r="AF19" s="353"/>
      <c r="AG19" s="353"/>
      <c r="AH19" s="353"/>
      <c r="AI19" s="353"/>
      <c r="AJ19" s="353"/>
      <c r="AK19" s="354"/>
    </row>
    <row r="20" spans="15:37" ht="15" customHeight="1" x14ac:dyDescent="0.2">
      <c r="O20" s="352"/>
      <c r="P20" s="353"/>
      <c r="Q20" s="353"/>
      <c r="R20" s="353"/>
      <c r="S20" s="353"/>
      <c r="T20" s="353"/>
      <c r="U20" s="353"/>
      <c r="V20" s="353"/>
      <c r="W20" s="353"/>
      <c r="X20" s="354"/>
      <c r="AB20" s="352"/>
      <c r="AC20" s="353"/>
      <c r="AD20" s="353"/>
      <c r="AE20" s="353"/>
      <c r="AF20" s="353"/>
      <c r="AG20" s="353"/>
      <c r="AH20" s="353"/>
      <c r="AI20" s="353"/>
      <c r="AJ20" s="353"/>
      <c r="AK20" s="354"/>
    </row>
    <row r="21" spans="15:37" ht="15" customHeight="1" x14ac:dyDescent="0.2">
      <c r="O21" s="352"/>
      <c r="P21" s="353"/>
      <c r="Q21" s="353"/>
      <c r="R21" s="353"/>
      <c r="S21" s="353"/>
      <c r="T21" s="353"/>
      <c r="U21" s="353"/>
      <c r="V21" s="353"/>
      <c r="W21" s="353"/>
      <c r="X21" s="354"/>
      <c r="AB21" s="352"/>
      <c r="AC21" s="353"/>
      <c r="AD21" s="353"/>
      <c r="AE21" s="353"/>
      <c r="AF21" s="353"/>
      <c r="AG21" s="353"/>
      <c r="AH21" s="353"/>
      <c r="AI21" s="353"/>
      <c r="AJ21" s="353"/>
      <c r="AK21" s="354"/>
    </row>
    <row r="22" spans="15:37" ht="15" customHeight="1" x14ac:dyDescent="0.2">
      <c r="O22" s="352"/>
      <c r="P22" s="353"/>
      <c r="Q22" s="353"/>
      <c r="R22" s="353"/>
      <c r="S22" s="353"/>
      <c r="T22" s="353"/>
      <c r="U22" s="353"/>
      <c r="V22" s="353"/>
      <c r="W22" s="353"/>
      <c r="X22" s="354"/>
      <c r="AB22" s="352"/>
      <c r="AC22" s="353"/>
      <c r="AD22" s="353"/>
      <c r="AE22" s="353"/>
      <c r="AF22" s="353"/>
      <c r="AG22" s="353"/>
      <c r="AH22" s="353"/>
      <c r="AI22" s="353"/>
      <c r="AJ22" s="353"/>
      <c r="AK22" s="354"/>
    </row>
    <row r="23" spans="15:37" ht="16" customHeight="1" thickBot="1" x14ac:dyDescent="0.25">
      <c r="O23" s="355"/>
      <c r="P23" s="356"/>
      <c r="Q23" s="356"/>
      <c r="R23" s="356"/>
      <c r="S23" s="356"/>
      <c r="T23" s="356"/>
      <c r="U23" s="356"/>
      <c r="V23" s="356"/>
      <c r="W23" s="356"/>
      <c r="X23" s="357"/>
      <c r="AB23" s="355"/>
      <c r="AC23" s="356"/>
      <c r="AD23" s="356"/>
      <c r="AE23" s="356"/>
      <c r="AF23" s="356"/>
      <c r="AG23" s="356"/>
      <c r="AH23" s="356"/>
      <c r="AI23" s="356"/>
      <c r="AJ23" s="356"/>
      <c r="AK23" s="357"/>
    </row>
  </sheetData>
  <mergeCells count="5">
    <mergeCell ref="B7:K13"/>
    <mergeCell ref="O7:X13"/>
    <mergeCell ref="AB7:AK13"/>
    <mergeCell ref="O17:X23"/>
    <mergeCell ref="AB17:AK23"/>
  </mergeCells>
  <hyperlinks>
    <hyperlink ref="B7:K13" location="SERVIÇO!A1" display="PREÇO DE SERVIÇO" xr:uid="{1990AB69-4C0D-0348-8F79-EEF4FD6FD557}"/>
    <hyperlink ref="O7:X13" location="MARKUP!A1" display="PREÇO POR MARKUP" xr:uid="{8621A63B-83D5-4340-ACA7-3C2F5C363C0E}"/>
    <hyperlink ref="AB7:AK13" location="INDUSTRIA!A1" display="PREÇO DE INDUSTRIA" xr:uid="{C900235E-C6AA-7B4B-9441-E6BA817D6697}"/>
    <hyperlink ref="O17:X23" location="'CUSTO FIXO'!A1" display="CUSTO FIXO" xr:uid="{4D9CE724-9A41-A446-B3AB-9F20BEEBC5DF}"/>
    <hyperlink ref="AB17:AK23" location="'CUSTO VARIAVEL'!A1" display="CUSTO VARIAVEL" xr:uid="{B65AA364-9979-5646-B5C2-EB9A5F9F798B}"/>
  </hyperlink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E4E26-D316-5B41-9D38-A00243E7136A}">
  <sheetPr>
    <tabColor theme="4" tint="0.59999389629810485"/>
  </sheetPr>
  <dimension ref="B1:J38"/>
  <sheetViews>
    <sheetView showGridLines="0" workbookViewId="0"/>
  </sheetViews>
  <sheetFormatPr baseColWidth="10" defaultColWidth="9.1640625" defaultRowHeight="19" x14ac:dyDescent="0.25"/>
  <cols>
    <col min="1" max="1" width="5" style="42" customWidth="1"/>
    <col min="2" max="2" width="47.33203125" style="42" bestFit="1" customWidth="1"/>
    <col min="3" max="3" width="11.83203125" style="42" bestFit="1" customWidth="1"/>
    <col min="4" max="4" width="10.6640625" style="49" bestFit="1" customWidth="1"/>
    <col min="5" max="5" width="12" style="42" bestFit="1" customWidth="1"/>
    <col min="6" max="6" width="5.1640625" style="42" bestFit="1" customWidth="1"/>
    <col min="7" max="7" width="3.83203125" style="42" customWidth="1"/>
    <col min="8" max="8" width="47.33203125" style="42" bestFit="1" customWidth="1"/>
    <col min="9" max="9" width="16" style="42" bestFit="1" customWidth="1"/>
    <col min="10" max="10" width="9.1640625" style="42" customWidth="1"/>
    <col min="11" max="11" width="15.83203125" style="42" bestFit="1" customWidth="1"/>
    <col min="12" max="16384" width="9.1640625" style="42"/>
  </cols>
  <sheetData>
    <row r="1" spans="2:10" ht="25.25" customHeight="1" x14ac:dyDescent="0.25"/>
    <row r="2" spans="2:10" ht="68.5" customHeight="1" x14ac:dyDescent="0.25">
      <c r="B2" s="50"/>
      <c r="C2" s="50"/>
      <c r="D2" s="50"/>
      <c r="E2" s="50"/>
      <c r="F2" s="50"/>
      <c r="G2" s="50"/>
      <c r="H2" s="50"/>
      <c r="I2" s="50"/>
    </row>
    <row r="4" spans="2:10" ht="18" customHeight="1" x14ac:dyDescent="0.25">
      <c r="B4" s="90" t="s">
        <v>116</v>
      </c>
      <c r="C4" s="91" t="s">
        <v>117</v>
      </c>
      <c r="D4" s="92">
        <v>0</v>
      </c>
      <c r="E4" s="51">
        <v>150</v>
      </c>
      <c r="F4" s="110"/>
      <c r="G4" s="52"/>
      <c r="H4" s="358" t="s">
        <v>62</v>
      </c>
      <c r="I4" s="358"/>
    </row>
    <row r="5" spans="2:10" ht="18" customHeight="1" x14ac:dyDescent="0.25">
      <c r="D5" s="42"/>
    </row>
    <row r="6" spans="2:10" ht="18" customHeight="1" x14ac:dyDescent="0.25">
      <c r="B6" s="53" t="s">
        <v>63</v>
      </c>
      <c r="C6" s="53" t="s">
        <v>64</v>
      </c>
      <c r="D6" s="53" t="s">
        <v>65</v>
      </c>
      <c r="E6" s="114" t="s">
        <v>66</v>
      </c>
      <c r="F6" s="114" t="s">
        <v>32</v>
      </c>
      <c r="H6" s="53"/>
      <c r="I6" s="53" t="s">
        <v>66</v>
      </c>
    </row>
    <row r="7" spans="2:10" ht="18" customHeight="1" x14ac:dyDescent="0.25">
      <c r="B7" s="54" t="s">
        <v>67</v>
      </c>
      <c r="C7" s="55"/>
      <c r="D7" s="56"/>
      <c r="E7" s="57">
        <f>SUM(E8:E17)</f>
        <v>45</v>
      </c>
      <c r="F7" s="112">
        <f>SUM(F8:F17)</f>
        <v>0.30000000000000004</v>
      </c>
      <c r="H7" s="39" t="s">
        <v>44</v>
      </c>
      <c r="I7" s="40">
        <f>SUM(I8:I21)</f>
        <v>32450</v>
      </c>
      <c r="J7" s="52"/>
    </row>
    <row r="8" spans="2:10" ht="18" customHeight="1" x14ac:dyDescent="0.25">
      <c r="B8" s="58" t="str">
        <f>'CUSTO VARIAVEL'!B7</f>
        <v>1. Impostos %</v>
      </c>
      <c r="C8" s="53">
        <f>'CUSTO VARIAVEL'!C7</f>
        <v>0.22</v>
      </c>
      <c r="D8" s="59"/>
      <c r="E8" s="60">
        <f t="shared" ref="E8:E15" si="0">C8*$E$4+D8</f>
        <v>33</v>
      </c>
      <c r="F8" s="113">
        <f>E8/$E$4</f>
        <v>0.22</v>
      </c>
      <c r="H8" s="58" t="str">
        <f>'CUSTO FIXO'!B7</f>
        <v>1. Aluguéis</v>
      </c>
      <c r="I8" s="58">
        <f>'CUSTO FIXO'!C7</f>
        <v>4000</v>
      </c>
      <c r="J8" s="61"/>
    </row>
    <row r="9" spans="2:10" ht="18" customHeight="1" x14ac:dyDescent="0.25">
      <c r="B9" s="58" t="str">
        <f>'CUSTO VARIAVEL'!B8</f>
        <v>2. Taxa Cartão</v>
      </c>
      <c r="C9" s="53">
        <f>'CUSTO VARIAVEL'!C8</f>
        <v>0.05</v>
      </c>
      <c r="D9" s="59"/>
      <c r="E9" s="60">
        <f t="shared" si="0"/>
        <v>7.5</v>
      </c>
      <c r="F9" s="113">
        <f t="shared" ref="F9:F17" si="1">E9/$E$4</f>
        <v>0.05</v>
      </c>
      <c r="H9" s="58" t="str">
        <f>'CUSTO FIXO'!B8</f>
        <v>2. Salários e Benefícios Funcionários</v>
      </c>
      <c r="I9" s="58">
        <f>'CUSTO FIXO'!C8</f>
        <v>8000</v>
      </c>
      <c r="J9" s="52"/>
    </row>
    <row r="10" spans="2:10" ht="18" customHeight="1" x14ac:dyDescent="0.25">
      <c r="B10" s="58" t="str">
        <f>'CUSTO VARIAVEL'!B9</f>
        <v>3. Comissões</v>
      </c>
      <c r="C10" s="53">
        <f>'CUSTO VARIAVEL'!C9</f>
        <v>0.03</v>
      </c>
      <c r="D10" s="59"/>
      <c r="E10" s="60">
        <f t="shared" si="0"/>
        <v>4.5</v>
      </c>
      <c r="F10" s="113">
        <f t="shared" si="1"/>
        <v>0.03</v>
      </c>
      <c r="H10" s="58" t="str">
        <f>'CUSTO FIXO'!B9</f>
        <v>3. Pró Labore e Benefícios Sócios</v>
      </c>
      <c r="I10" s="58">
        <f>'CUSTO FIXO'!C9</f>
        <v>10000</v>
      </c>
      <c r="J10" s="52"/>
    </row>
    <row r="11" spans="2:10" ht="18" customHeight="1" x14ac:dyDescent="0.25">
      <c r="B11" s="58" t="str">
        <f>'CUSTO VARIAVEL'!B10</f>
        <v>4. Inadimplencia</v>
      </c>
      <c r="C11" s="53">
        <f>'CUSTO VARIAVEL'!C10</f>
        <v>0</v>
      </c>
      <c r="D11" s="59"/>
      <c r="E11" s="60">
        <f t="shared" si="0"/>
        <v>0</v>
      </c>
      <c r="F11" s="113">
        <f t="shared" si="1"/>
        <v>0</v>
      </c>
      <c r="H11" s="58" t="str">
        <f>'CUSTO FIXO'!B10</f>
        <v xml:space="preserve">4. Despesas de Viagem </v>
      </c>
      <c r="I11" s="58">
        <f>'CUSTO FIXO'!C10</f>
        <v>2000</v>
      </c>
      <c r="J11" s="52"/>
    </row>
    <row r="12" spans="2:10" ht="18" customHeight="1" x14ac:dyDescent="0.25">
      <c r="B12" s="58" t="str">
        <f>'CUSTO VARIAVEL'!B11</f>
        <v>5. Taxa boleto</v>
      </c>
      <c r="C12" s="53">
        <f>'CUSTO VARIAVEL'!C11</f>
        <v>0</v>
      </c>
      <c r="D12" s="59"/>
      <c r="E12" s="60">
        <f t="shared" si="0"/>
        <v>0</v>
      </c>
      <c r="F12" s="113">
        <f t="shared" si="1"/>
        <v>0</v>
      </c>
      <c r="H12" s="58" t="str">
        <f>'CUSTO FIXO'!B11</f>
        <v>5. Contabilidade</v>
      </c>
      <c r="I12" s="58">
        <f>'CUSTO FIXO'!C11</f>
        <v>1800</v>
      </c>
      <c r="J12" s="52"/>
    </row>
    <row r="13" spans="2:10" ht="18" customHeight="1" x14ac:dyDescent="0.25">
      <c r="B13" s="58" t="str">
        <f>'CUSTO VARIAVEL'!B12</f>
        <v>6. Perda/Extravio/Não Receb.</v>
      </c>
      <c r="C13" s="53">
        <f>'CUSTO VARIAVEL'!C12</f>
        <v>0</v>
      </c>
      <c r="D13" s="59"/>
      <c r="E13" s="60">
        <f t="shared" si="0"/>
        <v>0</v>
      </c>
      <c r="F13" s="113">
        <f t="shared" si="1"/>
        <v>0</v>
      </c>
      <c r="H13" s="58" t="str">
        <f>'CUSTO FIXO'!B12</f>
        <v>6. Luz/Água/Gás/Telefone</v>
      </c>
      <c r="I13" s="58">
        <f>'CUSTO FIXO'!C12</f>
        <v>800</v>
      </c>
      <c r="J13" s="52"/>
    </row>
    <row r="14" spans="2:10" ht="18" customHeight="1" x14ac:dyDescent="0.25">
      <c r="B14" s="58" t="str">
        <f>'CUSTO VARIAVEL'!B13</f>
        <v>7. Outro</v>
      </c>
      <c r="C14" s="53">
        <f>'CUSTO VARIAVEL'!C13</f>
        <v>0</v>
      </c>
      <c r="D14" s="59"/>
      <c r="E14" s="60">
        <f t="shared" si="0"/>
        <v>0</v>
      </c>
      <c r="F14" s="113">
        <f t="shared" si="1"/>
        <v>0</v>
      </c>
      <c r="H14" s="58" t="str">
        <f>'CUSTO FIXO'!B13</f>
        <v>7. Manutenção, Segurança e Limpeza</v>
      </c>
      <c r="I14" s="58">
        <f>'CUSTO FIXO'!C13</f>
        <v>1500</v>
      </c>
      <c r="J14" s="52"/>
    </row>
    <row r="15" spans="2:10" ht="18" customHeight="1" x14ac:dyDescent="0.25">
      <c r="B15" s="58" t="str">
        <f>'CUSTO VARIAVEL'!B14</f>
        <v>8. Outro</v>
      </c>
      <c r="C15" s="53">
        <f>'CUSTO VARIAVEL'!C14</f>
        <v>0</v>
      </c>
      <c r="D15" s="59"/>
      <c r="E15" s="60">
        <f t="shared" si="0"/>
        <v>0</v>
      </c>
      <c r="F15" s="113">
        <f t="shared" si="1"/>
        <v>0</v>
      </c>
      <c r="H15" s="58" t="str">
        <f>'CUSTO FIXO'!B14</f>
        <v xml:space="preserve">8. Carros e Seguros </v>
      </c>
      <c r="I15" s="58">
        <f>'CUSTO FIXO'!C14</f>
        <v>0</v>
      </c>
      <c r="J15" s="52"/>
    </row>
    <row r="16" spans="2:10" ht="18" customHeight="1" x14ac:dyDescent="0.25">
      <c r="B16" s="58"/>
      <c r="C16" s="53"/>
      <c r="D16" s="59"/>
      <c r="E16" s="60"/>
      <c r="F16" s="113">
        <f t="shared" si="1"/>
        <v>0</v>
      </c>
      <c r="H16" s="58" t="str">
        <f>'CUSTO FIXO'!B15</f>
        <v>9. Desp. Financeiras (juros/taxas/tarifas)</v>
      </c>
      <c r="I16" s="58">
        <f>'CUSTO FIXO'!C15</f>
        <v>350</v>
      </c>
      <c r="J16" s="52"/>
    </row>
    <row r="17" spans="2:10" ht="18" customHeight="1" x14ac:dyDescent="0.25">
      <c r="B17" s="58"/>
      <c r="C17" s="53"/>
      <c r="D17" s="59"/>
      <c r="E17" s="60"/>
      <c r="F17" s="113">
        <f t="shared" si="1"/>
        <v>0</v>
      </c>
      <c r="H17" s="58" t="str">
        <f>'CUSTO FIXO'!B16</f>
        <v>10. Desp. Administrativas</v>
      </c>
      <c r="I17" s="58">
        <f>'CUSTO FIXO'!C16</f>
        <v>0</v>
      </c>
    </row>
    <row r="18" spans="2:10" ht="18" customHeight="1" x14ac:dyDescent="0.25">
      <c r="B18" s="62" t="s">
        <v>88</v>
      </c>
      <c r="C18" s="63"/>
      <c r="D18" s="56"/>
      <c r="E18" s="64">
        <f>SUM(E19:E30)</f>
        <v>45</v>
      </c>
      <c r="F18" s="112">
        <f>SUM(F19:F30)</f>
        <v>0.3</v>
      </c>
      <c r="H18" s="58" t="str">
        <f>'CUSTO FIXO'!B17</f>
        <v xml:space="preserve">Material no Geral </v>
      </c>
      <c r="I18" s="58">
        <f>'CUSTO FIXO'!C17</f>
        <v>4000</v>
      </c>
    </row>
    <row r="19" spans="2:10" ht="18" customHeight="1" x14ac:dyDescent="0.25">
      <c r="B19" s="58" t="str">
        <f>'CUSTO VARIAVEL'!B18</f>
        <v>11. Valor de Compra</v>
      </c>
      <c r="C19" s="53">
        <f>'CUSTO VARIAVEL'!C18</f>
        <v>0</v>
      </c>
      <c r="D19" s="202">
        <f>'CUSTO VARIAVEL'!D18</f>
        <v>45</v>
      </c>
      <c r="E19" s="60">
        <f>D19</f>
        <v>45</v>
      </c>
      <c r="F19" s="113">
        <f>E19/$E$4</f>
        <v>0.3</v>
      </c>
      <c r="H19" s="58">
        <f>'CUSTO FIXO'!B18</f>
        <v>0</v>
      </c>
      <c r="I19" s="58">
        <f>'CUSTO FIXO'!C18</f>
        <v>0</v>
      </c>
    </row>
    <row r="20" spans="2:10" ht="18" customHeight="1" x14ac:dyDescent="0.25">
      <c r="B20" s="58" t="str">
        <f>'CUSTO VARIAVEL'!B19</f>
        <v>12. Equipamentos</v>
      </c>
      <c r="C20" s="53">
        <f>'CUSTO VARIAVEL'!C19</f>
        <v>0</v>
      </c>
      <c r="D20" s="202">
        <f>'CUSTO VARIAVEL'!D19</f>
        <v>0</v>
      </c>
      <c r="E20" s="60">
        <v>0</v>
      </c>
      <c r="F20" s="113">
        <f t="shared" ref="F20:F30" si="2">E20/$E$4</f>
        <v>0</v>
      </c>
      <c r="H20" s="58">
        <f>'CUSTO FIXO'!B19</f>
        <v>0</v>
      </c>
      <c r="I20" s="58">
        <f>'CUSTO FIXO'!C19</f>
        <v>0</v>
      </c>
    </row>
    <row r="21" spans="2:10" ht="18" customHeight="1" x14ac:dyDescent="0.25">
      <c r="B21" s="58" t="str">
        <f>'CUSTO VARIAVEL'!B20</f>
        <v>13. Materiais</v>
      </c>
      <c r="C21" s="53">
        <f>'CUSTO VARIAVEL'!C20</f>
        <v>0</v>
      </c>
      <c r="D21" s="202">
        <f>'CUSTO VARIAVEL'!D20</f>
        <v>0</v>
      </c>
      <c r="E21" s="60">
        <f t="shared" ref="E21:E30" si="3">C21*$E$4+D21</f>
        <v>0</v>
      </c>
      <c r="F21" s="113">
        <f t="shared" si="2"/>
        <v>0</v>
      </c>
      <c r="H21" s="58">
        <f>'CUSTO FIXO'!B20</f>
        <v>0</v>
      </c>
      <c r="I21" s="58">
        <f>'CUSTO FIXO'!C20</f>
        <v>0</v>
      </c>
    </row>
    <row r="22" spans="2:10" ht="18" customHeight="1" x14ac:dyDescent="0.25">
      <c r="B22" s="58" t="str">
        <f>'CUSTO VARIAVEL'!B21</f>
        <v>14. Insumos</v>
      </c>
      <c r="C22" s="53">
        <f>'CUSTO VARIAVEL'!C21</f>
        <v>0</v>
      </c>
      <c r="D22" s="202">
        <f>'CUSTO VARIAVEL'!D21</f>
        <v>0</v>
      </c>
      <c r="E22" s="60">
        <f t="shared" si="3"/>
        <v>0</v>
      </c>
      <c r="F22" s="113">
        <f t="shared" si="2"/>
        <v>0</v>
      </c>
      <c r="J22" s="52"/>
    </row>
    <row r="23" spans="2:10" ht="18" customHeight="1" x14ac:dyDescent="0.25">
      <c r="B23" s="58" t="str">
        <f>'CUSTO VARIAVEL'!B22</f>
        <v>15. Outro</v>
      </c>
      <c r="C23" s="53">
        <f>'CUSTO VARIAVEL'!C22</f>
        <v>0</v>
      </c>
      <c r="D23" s="202">
        <f>'CUSTO VARIAVEL'!D22</f>
        <v>0</v>
      </c>
      <c r="E23" s="60">
        <f t="shared" si="3"/>
        <v>0</v>
      </c>
      <c r="F23" s="113">
        <f t="shared" si="2"/>
        <v>0</v>
      </c>
      <c r="H23" s="83" t="s">
        <v>118</v>
      </c>
      <c r="I23" s="84">
        <f>I7/C33</f>
        <v>81125</v>
      </c>
      <c r="J23" s="52"/>
    </row>
    <row r="24" spans="2:10" ht="18" customHeight="1" x14ac:dyDescent="0.25">
      <c r="B24" s="58" t="str">
        <f>'CUSTO VARIAVEL'!B23</f>
        <v>16. Outro</v>
      </c>
      <c r="C24" s="53">
        <f>'CUSTO VARIAVEL'!C23</f>
        <v>0</v>
      </c>
      <c r="D24" s="202">
        <f>'CUSTO VARIAVEL'!D23</f>
        <v>0</v>
      </c>
      <c r="E24" s="60">
        <f t="shared" si="3"/>
        <v>0</v>
      </c>
      <c r="F24" s="113">
        <f t="shared" si="2"/>
        <v>0</v>
      </c>
      <c r="H24" s="83" t="s">
        <v>111</v>
      </c>
      <c r="I24" s="203">
        <f>I23/E4</f>
        <v>540.83333333333337</v>
      </c>
    </row>
    <row r="25" spans="2:10" ht="18" customHeight="1" x14ac:dyDescent="0.25">
      <c r="B25" s="58" t="str">
        <f>'CUSTO VARIAVEL'!B24</f>
        <v>17. Outro</v>
      </c>
      <c r="C25" s="53">
        <f>'CUSTO VARIAVEL'!C24</f>
        <v>0</v>
      </c>
      <c r="D25" s="202">
        <f>'CUSTO VARIAVEL'!D24</f>
        <v>0</v>
      </c>
      <c r="E25" s="60">
        <f t="shared" si="3"/>
        <v>0</v>
      </c>
      <c r="F25" s="113">
        <f t="shared" si="2"/>
        <v>0</v>
      </c>
    </row>
    <row r="26" spans="2:10" ht="18" customHeight="1" x14ac:dyDescent="0.25">
      <c r="B26" s="58" t="str">
        <f>'CUSTO VARIAVEL'!B25</f>
        <v>18. Outro</v>
      </c>
      <c r="C26" s="53">
        <f>'CUSTO VARIAVEL'!C25</f>
        <v>0</v>
      </c>
      <c r="D26" s="202">
        <f>'CUSTO VARIAVEL'!D25</f>
        <v>0</v>
      </c>
      <c r="E26" s="60">
        <f t="shared" si="3"/>
        <v>0</v>
      </c>
      <c r="F26" s="113">
        <f t="shared" si="2"/>
        <v>0</v>
      </c>
      <c r="H26" s="83" t="s">
        <v>112</v>
      </c>
      <c r="I26" s="87">
        <f>I23*F19</f>
        <v>24337.5</v>
      </c>
    </row>
    <row r="27" spans="2:10" ht="18" customHeight="1" x14ac:dyDescent="0.25">
      <c r="B27" s="58" t="str">
        <f>'CUSTO VARIAVEL'!B26</f>
        <v>19. Outro</v>
      </c>
      <c r="C27" s="53">
        <f>'CUSTO VARIAVEL'!C26</f>
        <v>0</v>
      </c>
      <c r="D27" s="202">
        <f>'CUSTO VARIAVEL'!D26</f>
        <v>0</v>
      </c>
      <c r="E27" s="60">
        <f t="shared" si="3"/>
        <v>0</v>
      </c>
      <c r="F27" s="113">
        <f t="shared" si="2"/>
        <v>0</v>
      </c>
      <c r="H27" s="83" t="s">
        <v>67</v>
      </c>
      <c r="I27" s="87">
        <f>I23*(SUM(C8:C16))</f>
        <v>24337.500000000004</v>
      </c>
    </row>
    <row r="28" spans="2:10" ht="18" customHeight="1" x14ac:dyDescent="0.25">
      <c r="B28" s="58" t="str">
        <f>'CUSTO VARIAVEL'!B27</f>
        <v>20. Outro</v>
      </c>
      <c r="C28" s="53">
        <f>'CUSTO VARIAVEL'!C27</f>
        <v>0</v>
      </c>
      <c r="D28" s="202">
        <f>'CUSTO VARIAVEL'!D27</f>
        <v>0</v>
      </c>
      <c r="E28" s="60">
        <f t="shared" si="3"/>
        <v>0</v>
      </c>
      <c r="F28" s="113">
        <f t="shared" si="2"/>
        <v>0</v>
      </c>
      <c r="H28" s="83" t="s">
        <v>113</v>
      </c>
      <c r="I28" s="87">
        <f>I7</f>
        <v>32450</v>
      </c>
    </row>
    <row r="29" spans="2:10" ht="18" customHeight="1" x14ac:dyDescent="0.25">
      <c r="B29" s="58" t="str">
        <f>'CUSTO VARIAVEL'!B28</f>
        <v>21. Outro</v>
      </c>
      <c r="C29" s="53">
        <f>'CUSTO VARIAVEL'!C28</f>
        <v>0</v>
      </c>
      <c r="D29" s="202">
        <f>'CUSTO VARIAVEL'!D28</f>
        <v>0</v>
      </c>
      <c r="E29" s="60">
        <f t="shared" si="3"/>
        <v>0</v>
      </c>
      <c r="F29" s="113">
        <f t="shared" si="2"/>
        <v>0</v>
      </c>
    </row>
    <row r="30" spans="2:10" ht="18" customHeight="1" x14ac:dyDescent="0.25">
      <c r="B30" s="58" t="str">
        <f>'CUSTO VARIAVEL'!B29</f>
        <v>22. Outros</v>
      </c>
      <c r="C30" s="53">
        <f>'CUSTO VARIAVEL'!C29</f>
        <v>0</v>
      </c>
      <c r="D30" s="202">
        <f>'CUSTO VARIAVEL'!D29</f>
        <v>0</v>
      </c>
      <c r="E30" s="60">
        <f t="shared" si="3"/>
        <v>0</v>
      </c>
      <c r="F30" s="113">
        <f t="shared" si="2"/>
        <v>0</v>
      </c>
      <c r="H30" s="83" t="s">
        <v>114</v>
      </c>
      <c r="I30" s="87">
        <f>I23-I26-I27-I28</f>
        <v>0</v>
      </c>
    </row>
    <row r="31" spans="2:10" ht="18" customHeight="1" x14ac:dyDescent="0.25">
      <c r="B31" s="66"/>
      <c r="C31" s="71"/>
      <c r="D31" s="72"/>
      <c r="E31" s="72"/>
      <c r="F31" s="72"/>
      <c r="I31" s="89">
        <f>I30/I23</f>
        <v>0</v>
      </c>
    </row>
    <row r="32" spans="2:10" ht="18" customHeight="1" thickBot="1" x14ac:dyDescent="0.3">
      <c r="B32" s="73"/>
      <c r="C32" s="74"/>
      <c r="D32" s="75"/>
      <c r="E32" s="76"/>
      <c r="F32" s="76"/>
    </row>
    <row r="33" spans="2:9" ht="18" customHeight="1" x14ac:dyDescent="0.25">
      <c r="B33" s="77" t="s">
        <v>535</v>
      </c>
      <c r="C33" s="204">
        <f>E33/E4</f>
        <v>0.4</v>
      </c>
      <c r="D33" s="78"/>
      <c r="E33" s="205">
        <f>E4-E7-E18</f>
        <v>60</v>
      </c>
      <c r="H33" s="359" t="s">
        <v>115</v>
      </c>
      <c r="I33" s="360"/>
    </row>
    <row r="34" spans="2:9" ht="23" customHeight="1" x14ac:dyDescent="0.25">
      <c r="B34" s="66"/>
      <c r="C34" s="74"/>
      <c r="D34" s="75"/>
      <c r="E34" s="80" t="str">
        <f>IF(E33&lt;0,"NEGATIVA, reduzir custos ou aumentar preço",IF(E33=0,"ARRISCADA, avaliar estratégia ou reduzir custos",IF(C33&lt;0.05,"BAIXA, avaliar estratégia ou reduzir custos","POSITIVA")))</f>
        <v>POSITIVA</v>
      </c>
      <c r="F34" s="80"/>
      <c r="H34" s="361"/>
      <c r="I34" s="362"/>
    </row>
    <row r="35" spans="2:9" x14ac:dyDescent="0.25">
      <c r="H35" s="361"/>
      <c r="I35" s="362"/>
    </row>
    <row r="36" spans="2:9" x14ac:dyDescent="0.25">
      <c r="H36" s="361"/>
      <c r="I36" s="362"/>
    </row>
    <row r="37" spans="2:9" x14ac:dyDescent="0.25">
      <c r="H37" s="361"/>
      <c r="I37" s="362"/>
    </row>
    <row r="38" spans="2:9" ht="20" thickBot="1" x14ac:dyDescent="0.3">
      <c r="H38" s="363"/>
      <c r="I38" s="364"/>
    </row>
  </sheetData>
  <mergeCells count="2">
    <mergeCell ref="H4:I4"/>
    <mergeCell ref="H33:I38"/>
  </mergeCells>
  <conditionalFormatting sqref="E33">
    <cfRule type="cellIs" dxfId="250" priority="1" operator="lessThan">
      <formula>0</formula>
    </cfRule>
  </conditionalFormatting>
  <conditionalFormatting sqref="E34:F34">
    <cfRule type="cellIs" dxfId="249" priority="2" operator="equal">
      <formula>"BAIXA, avaliar estratégia ou reduzir custos"</formula>
    </cfRule>
    <cfRule type="cellIs" dxfId="248" priority="3" operator="equal">
      <formula>"ARRISCADA, avaliar estratégia ou reduzir custos"</formula>
    </cfRule>
    <cfRule type="cellIs" dxfId="247" priority="4" operator="equal">
      <formula>"NEGATIVA, reduzir custos ou aumentar preço"</formula>
    </cfRule>
    <cfRule type="cellIs" dxfId="246" priority="5" operator="equal">
      <formula>"POSITIVA"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8CC3E-7E2A-F746-8CDF-2A07CCD58D09}">
  <sheetPr>
    <tabColor theme="4" tint="0.59999389629810485"/>
  </sheetPr>
  <dimension ref="B1:J44"/>
  <sheetViews>
    <sheetView showGridLines="0" workbookViewId="0"/>
  </sheetViews>
  <sheetFormatPr baseColWidth="10" defaultColWidth="9.1640625" defaultRowHeight="19" x14ac:dyDescent="0.25"/>
  <cols>
    <col min="1" max="1" width="5" style="42" customWidth="1"/>
    <col min="2" max="2" width="47.33203125" style="42" bestFit="1" customWidth="1"/>
    <col min="3" max="3" width="11.83203125" style="42" bestFit="1" customWidth="1"/>
    <col min="4" max="4" width="8.5" style="49" customWidth="1"/>
    <col min="5" max="5" width="13.83203125" style="42" bestFit="1" customWidth="1"/>
    <col min="6" max="6" width="7" style="42" customWidth="1"/>
    <col min="7" max="7" width="3.83203125" style="42" customWidth="1"/>
    <col min="8" max="8" width="47.33203125" style="42" bestFit="1" customWidth="1"/>
    <col min="9" max="9" width="16" style="42" bestFit="1" customWidth="1"/>
    <col min="10" max="10" width="9.1640625" style="42"/>
    <col min="11" max="11" width="15.83203125" style="42" bestFit="1" customWidth="1"/>
    <col min="12" max="16384" width="9.1640625" style="42"/>
  </cols>
  <sheetData>
    <row r="1" spans="2:10" ht="25.25" customHeight="1" x14ac:dyDescent="0.25"/>
    <row r="2" spans="2:10" ht="68.5" customHeight="1" x14ac:dyDescent="0.25">
      <c r="B2" s="50"/>
      <c r="C2" s="50"/>
      <c r="D2" s="50"/>
      <c r="E2" s="50"/>
      <c r="F2" s="50"/>
      <c r="G2" s="50"/>
      <c r="H2" s="50"/>
      <c r="I2" s="50"/>
    </row>
    <row r="4" spans="2:10" ht="18" customHeight="1" x14ac:dyDescent="0.25">
      <c r="B4" s="366" t="s">
        <v>116</v>
      </c>
      <c r="C4" s="367"/>
      <c r="D4" s="92"/>
      <c r="E4" s="51">
        <v>150</v>
      </c>
      <c r="F4" s="110"/>
      <c r="G4" s="52"/>
      <c r="H4" s="365" t="s">
        <v>62</v>
      </c>
      <c r="I4" s="365"/>
    </row>
    <row r="5" spans="2:10" ht="18" customHeight="1" x14ac:dyDescent="0.25">
      <c r="D5" s="42"/>
    </row>
    <row r="6" spans="2:10" ht="18" customHeight="1" x14ac:dyDescent="0.25">
      <c r="B6" s="53" t="s">
        <v>63</v>
      </c>
      <c r="C6" s="53" t="s">
        <v>64</v>
      </c>
      <c r="D6" s="53" t="s">
        <v>65</v>
      </c>
      <c r="E6" s="53" t="s">
        <v>66</v>
      </c>
      <c r="F6" s="114" t="s">
        <v>32</v>
      </c>
      <c r="H6" s="53"/>
      <c r="I6" s="53" t="s">
        <v>66</v>
      </c>
    </row>
    <row r="7" spans="2:10" ht="18" customHeight="1" x14ac:dyDescent="0.25">
      <c r="B7" s="54" t="s">
        <v>67</v>
      </c>
      <c r="C7" s="55"/>
      <c r="D7" s="56"/>
      <c r="E7" s="57">
        <f>SUM(E8:E17)</f>
        <v>45</v>
      </c>
      <c r="F7" s="112">
        <f>SUM(F8:F17)</f>
        <v>0.30000000000000004</v>
      </c>
      <c r="H7" s="39" t="s">
        <v>44</v>
      </c>
      <c r="I7" s="40">
        <f>SUM(I8:I23)</f>
        <v>32450</v>
      </c>
      <c r="J7" s="52"/>
    </row>
    <row r="8" spans="2:10" ht="18" customHeight="1" x14ac:dyDescent="0.25">
      <c r="B8" s="58" t="str">
        <f>'CUSTO VARIAVEL'!B7</f>
        <v>1. Impostos %</v>
      </c>
      <c r="C8" s="53">
        <f>'CUSTO VARIAVEL'!C7</f>
        <v>0.22</v>
      </c>
      <c r="D8" s="59"/>
      <c r="E8" s="60">
        <f t="shared" ref="E8:E15" si="0">C8*$E$4+D8</f>
        <v>33</v>
      </c>
      <c r="F8" s="113">
        <f>E8/$E$4</f>
        <v>0.22</v>
      </c>
      <c r="H8" s="58" t="str">
        <f>'CUSTO FIXO'!B7</f>
        <v>1. Aluguéis</v>
      </c>
      <c r="I8" s="58">
        <f>'CUSTO FIXO'!C7</f>
        <v>4000</v>
      </c>
      <c r="J8" s="61"/>
    </row>
    <row r="9" spans="2:10" ht="18" customHeight="1" x14ac:dyDescent="0.25">
      <c r="B9" s="58" t="str">
        <f>'CUSTO VARIAVEL'!B8</f>
        <v>2. Taxa Cartão</v>
      </c>
      <c r="C9" s="53">
        <f>'CUSTO VARIAVEL'!C8</f>
        <v>0.05</v>
      </c>
      <c r="D9" s="59"/>
      <c r="E9" s="60">
        <f t="shared" si="0"/>
        <v>7.5</v>
      </c>
      <c r="F9" s="113">
        <f t="shared" ref="F9:F17" si="1">E9/$E$4</f>
        <v>0.05</v>
      </c>
      <c r="H9" s="58" t="str">
        <f>'CUSTO FIXO'!B8</f>
        <v>2. Salários e Benefícios Funcionários</v>
      </c>
      <c r="I9" s="58">
        <f>'CUSTO FIXO'!C8</f>
        <v>8000</v>
      </c>
      <c r="J9" s="52"/>
    </row>
    <row r="10" spans="2:10" ht="18" customHeight="1" x14ac:dyDescent="0.25">
      <c r="B10" s="58" t="str">
        <f>'CUSTO VARIAVEL'!B9</f>
        <v>3. Comissões</v>
      </c>
      <c r="C10" s="53">
        <f>'CUSTO VARIAVEL'!C9</f>
        <v>0.03</v>
      </c>
      <c r="D10" s="59"/>
      <c r="E10" s="60">
        <f t="shared" si="0"/>
        <v>4.5</v>
      </c>
      <c r="F10" s="113">
        <f t="shared" si="1"/>
        <v>0.03</v>
      </c>
      <c r="H10" s="58" t="str">
        <f>'CUSTO FIXO'!B9</f>
        <v>3. Pró Labore e Benefícios Sócios</v>
      </c>
      <c r="I10" s="58">
        <f>'CUSTO FIXO'!C9</f>
        <v>10000</v>
      </c>
      <c r="J10" s="52"/>
    </row>
    <row r="11" spans="2:10" ht="18" customHeight="1" x14ac:dyDescent="0.25">
      <c r="B11" s="58" t="str">
        <f>'CUSTO VARIAVEL'!B10</f>
        <v>4. Inadimplencia</v>
      </c>
      <c r="C11" s="53">
        <f>'CUSTO VARIAVEL'!C10</f>
        <v>0</v>
      </c>
      <c r="D11" s="59"/>
      <c r="E11" s="60">
        <f t="shared" si="0"/>
        <v>0</v>
      </c>
      <c r="F11" s="113">
        <f t="shared" si="1"/>
        <v>0</v>
      </c>
      <c r="H11" s="58" t="str">
        <f>'CUSTO FIXO'!B10</f>
        <v xml:space="preserve">4. Despesas de Viagem </v>
      </c>
      <c r="I11" s="58">
        <f>'CUSTO FIXO'!C10</f>
        <v>2000</v>
      </c>
      <c r="J11" s="52"/>
    </row>
    <row r="12" spans="2:10" ht="18" customHeight="1" x14ac:dyDescent="0.25">
      <c r="B12" s="58" t="str">
        <f>'CUSTO VARIAVEL'!B11</f>
        <v>5. Taxa boleto</v>
      </c>
      <c r="C12" s="53">
        <f>'CUSTO VARIAVEL'!C11</f>
        <v>0</v>
      </c>
      <c r="D12" s="59"/>
      <c r="E12" s="60">
        <f t="shared" si="0"/>
        <v>0</v>
      </c>
      <c r="F12" s="113">
        <f t="shared" si="1"/>
        <v>0</v>
      </c>
      <c r="H12" s="58" t="str">
        <f>'CUSTO FIXO'!B11</f>
        <v>5. Contabilidade</v>
      </c>
      <c r="I12" s="58">
        <f>'CUSTO FIXO'!C11</f>
        <v>1800</v>
      </c>
      <c r="J12" s="52"/>
    </row>
    <row r="13" spans="2:10" ht="18" customHeight="1" x14ac:dyDescent="0.25">
      <c r="B13" s="58" t="str">
        <f>'CUSTO VARIAVEL'!B12</f>
        <v>6. Perda/Extravio/Não Receb.</v>
      </c>
      <c r="C13" s="53">
        <f>'CUSTO VARIAVEL'!C12</f>
        <v>0</v>
      </c>
      <c r="D13" s="59"/>
      <c r="E13" s="60">
        <f t="shared" si="0"/>
        <v>0</v>
      </c>
      <c r="F13" s="113">
        <f t="shared" si="1"/>
        <v>0</v>
      </c>
      <c r="H13" s="58" t="str">
        <f>'CUSTO FIXO'!B12</f>
        <v>6. Luz/Água/Gás/Telefone</v>
      </c>
      <c r="I13" s="58">
        <f>'CUSTO FIXO'!C12</f>
        <v>800</v>
      </c>
      <c r="J13" s="52"/>
    </row>
    <row r="14" spans="2:10" ht="18" customHeight="1" x14ac:dyDescent="0.25">
      <c r="B14" s="58" t="str">
        <f>'CUSTO VARIAVEL'!B13</f>
        <v>7. Outro</v>
      </c>
      <c r="C14" s="53">
        <f>'CUSTO VARIAVEL'!C13</f>
        <v>0</v>
      </c>
      <c r="D14" s="59"/>
      <c r="E14" s="60">
        <f t="shared" si="0"/>
        <v>0</v>
      </c>
      <c r="F14" s="113">
        <f t="shared" si="1"/>
        <v>0</v>
      </c>
      <c r="H14" s="58" t="str">
        <f>'CUSTO FIXO'!B13</f>
        <v>7. Manutenção, Segurança e Limpeza</v>
      </c>
      <c r="I14" s="58">
        <f>'CUSTO FIXO'!C13</f>
        <v>1500</v>
      </c>
      <c r="J14" s="52"/>
    </row>
    <row r="15" spans="2:10" ht="18" customHeight="1" x14ac:dyDescent="0.25">
      <c r="B15" s="58" t="str">
        <f>'CUSTO VARIAVEL'!B14</f>
        <v>8. Outro</v>
      </c>
      <c r="C15" s="53">
        <f>'CUSTO VARIAVEL'!C14</f>
        <v>0</v>
      </c>
      <c r="D15" s="59"/>
      <c r="E15" s="60">
        <f t="shared" si="0"/>
        <v>0</v>
      </c>
      <c r="F15" s="113">
        <f t="shared" si="1"/>
        <v>0</v>
      </c>
      <c r="H15" s="58" t="str">
        <f>'CUSTO FIXO'!B14</f>
        <v xml:space="preserve">8. Carros e Seguros </v>
      </c>
      <c r="I15" s="58">
        <f>'CUSTO FIXO'!C14</f>
        <v>0</v>
      </c>
      <c r="J15" s="52"/>
    </row>
    <row r="16" spans="2:10" ht="18" customHeight="1" x14ac:dyDescent="0.25">
      <c r="B16" s="58" t="str">
        <f>'CUSTO VARIAVEL'!B15</f>
        <v>9. Outro</v>
      </c>
      <c r="C16" s="53">
        <f>'CUSTO VARIAVEL'!C15</f>
        <v>0</v>
      </c>
      <c r="D16" s="59"/>
      <c r="E16" s="60"/>
      <c r="F16" s="113">
        <f t="shared" si="1"/>
        <v>0</v>
      </c>
      <c r="H16" s="58" t="str">
        <f>'CUSTO FIXO'!B15</f>
        <v>9. Desp. Financeiras (juros/taxas/tarifas)</v>
      </c>
      <c r="I16" s="58">
        <f>'CUSTO FIXO'!C15</f>
        <v>350</v>
      </c>
      <c r="J16" s="52"/>
    </row>
    <row r="17" spans="2:10" ht="18" customHeight="1" x14ac:dyDescent="0.25">
      <c r="B17" s="58"/>
      <c r="C17" s="53"/>
      <c r="D17" s="59"/>
      <c r="E17" s="60"/>
      <c r="F17" s="113">
        <f t="shared" si="1"/>
        <v>0</v>
      </c>
      <c r="H17" s="58" t="str">
        <f>'CUSTO FIXO'!B16</f>
        <v>10. Desp. Administrativas</v>
      </c>
      <c r="I17" s="58">
        <f>'CUSTO FIXO'!C16</f>
        <v>0</v>
      </c>
    </row>
    <row r="18" spans="2:10" ht="18" customHeight="1" x14ac:dyDescent="0.25">
      <c r="B18" s="62" t="s">
        <v>88</v>
      </c>
      <c r="C18" s="63"/>
      <c r="D18" s="56"/>
      <c r="E18" s="64">
        <f>SUM(E19:E30)</f>
        <v>45</v>
      </c>
      <c r="F18" s="112">
        <f>SUM(F19:F30)</f>
        <v>0.3</v>
      </c>
      <c r="H18" s="58" t="str">
        <f>'CUSTO FIXO'!B17</f>
        <v xml:space="preserve">Material no Geral </v>
      </c>
      <c r="I18" s="58">
        <f>'CUSTO FIXO'!C17</f>
        <v>4000</v>
      </c>
    </row>
    <row r="19" spans="2:10" ht="18" customHeight="1" x14ac:dyDescent="0.25">
      <c r="B19" s="58" t="str">
        <f>'CUSTO VARIAVEL'!B18</f>
        <v>11. Valor de Compra</v>
      </c>
      <c r="C19" s="53">
        <f>'CUSTO VARIAVEL'!C18</f>
        <v>0</v>
      </c>
      <c r="D19" s="58">
        <f>'CUSTO VARIAVEL'!D18</f>
        <v>45</v>
      </c>
      <c r="E19" s="60">
        <f>D19</f>
        <v>45</v>
      </c>
      <c r="F19" s="113">
        <f>E19/$E$4</f>
        <v>0.3</v>
      </c>
      <c r="H19" s="58">
        <f>'CUSTO FIXO'!B18</f>
        <v>0</v>
      </c>
      <c r="I19" s="58">
        <f>'CUSTO FIXO'!C18</f>
        <v>0</v>
      </c>
    </row>
    <row r="20" spans="2:10" ht="18" customHeight="1" x14ac:dyDescent="0.25">
      <c r="B20" s="58" t="str">
        <f>'CUSTO VARIAVEL'!B19</f>
        <v>12. Equipamentos</v>
      </c>
      <c r="C20" s="53">
        <f>'CUSTO VARIAVEL'!C19</f>
        <v>0</v>
      </c>
      <c r="D20" s="58">
        <f>'CUSTO VARIAVEL'!D19</f>
        <v>0</v>
      </c>
      <c r="E20" s="60">
        <v>0</v>
      </c>
      <c r="F20" s="113">
        <f t="shared" ref="F20:F30" si="2">E20/$E$4</f>
        <v>0</v>
      </c>
      <c r="H20" s="58">
        <f>'CUSTO FIXO'!B19</f>
        <v>0</v>
      </c>
      <c r="I20" s="58">
        <f>'CUSTO FIXO'!C19</f>
        <v>0</v>
      </c>
    </row>
    <row r="21" spans="2:10" ht="18" customHeight="1" x14ac:dyDescent="0.25">
      <c r="B21" s="58" t="str">
        <f>'CUSTO VARIAVEL'!B20</f>
        <v>13. Materiais</v>
      </c>
      <c r="C21" s="53">
        <f>'CUSTO VARIAVEL'!C20</f>
        <v>0</v>
      </c>
      <c r="D21" s="58">
        <f>'CUSTO VARIAVEL'!D20</f>
        <v>0</v>
      </c>
      <c r="E21" s="60">
        <f t="shared" ref="E21:E30" si="3">C21*$E$4+D21</f>
        <v>0</v>
      </c>
      <c r="F21" s="113">
        <f t="shared" si="2"/>
        <v>0</v>
      </c>
      <c r="H21" s="58">
        <f>'CUSTO FIXO'!B20</f>
        <v>0</v>
      </c>
      <c r="I21" s="58">
        <f>'CUSTO FIXO'!C20</f>
        <v>0</v>
      </c>
    </row>
    <row r="22" spans="2:10" ht="18" customHeight="1" x14ac:dyDescent="0.25">
      <c r="B22" s="58" t="str">
        <f>'CUSTO VARIAVEL'!B21</f>
        <v>14. Insumos</v>
      </c>
      <c r="C22" s="53">
        <f>'CUSTO VARIAVEL'!C21</f>
        <v>0</v>
      </c>
      <c r="D22" s="58">
        <f>'CUSTO VARIAVEL'!D21</f>
        <v>0</v>
      </c>
      <c r="E22" s="60">
        <f t="shared" si="3"/>
        <v>0</v>
      </c>
      <c r="F22" s="113">
        <f t="shared" si="2"/>
        <v>0</v>
      </c>
      <c r="H22" s="58">
        <f>'CUSTO FIXO'!B21</f>
        <v>0</v>
      </c>
      <c r="I22" s="58">
        <f>'CUSTO FIXO'!C21</f>
        <v>0</v>
      </c>
      <c r="J22" s="52"/>
    </row>
    <row r="23" spans="2:10" ht="18" customHeight="1" x14ac:dyDescent="0.25">
      <c r="B23" s="58" t="str">
        <f>'CUSTO VARIAVEL'!B22</f>
        <v>15. Outro</v>
      </c>
      <c r="C23" s="53">
        <f>'CUSTO VARIAVEL'!C22</f>
        <v>0</v>
      </c>
      <c r="D23" s="58">
        <f>'CUSTO VARIAVEL'!D22</f>
        <v>0</v>
      </c>
      <c r="E23" s="60">
        <f t="shared" si="3"/>
        <v>0</v>
      </c>
      <c r="F23" s="113">
        <f t="shared" si="2"/>
        <v>0</v>
      </c>
      <c r="H23" s="58">
        <f>'CUSTO FIXO'!B22</f>
        <v>0</v>
      </c>
      <c r="I23" s="58">
        <f>'CUSTO FIXO'!C22</f>
        <v>0</v>
      </c>
      <c r="J23" s="52"/>
    </row>
    <row r="24" spans="2:10" ht="18" customHeight="1" x14ac:dyDescent="0.25">
      <c r="B24" s="58" t="str">
        <f>'CUSTO VARIAVEL'!B23</f>
        <v>16. Outro</v>
      </c>
      <c r="C24" s="53">
        <f>'CUSTO VARIAVEL'!C23</f>
        <v>0</v>
      </c>
      <c r="D24" s="58">
        <f>'CUSTO VARIAVEL'!D23</f>
        <v>0</v>
      </c>
      <c r="E24" s="60">
        <f t="shared" si="3"/>
        <v>0</v>
      </c>
      <c r="F24" s="113">
        <f t="shared" si="2"/>
        <v>0</v>
      </c>
      <c r="H24" s="66"/>
    </row>
    <row r="25" spans="2:10" ht="18" customHeight="1" x14ac:dyDescent="0.25">
      <c r="B25" s="58" t="str">
        <f>'CUSTO VARIAVEL'!B24</f>
        <v>17. Outro</v>
      </c>
      <c r="C25" s="53">
        <f>'CUSTO VARIAVEL'!C24</f>
        <v>0</v>
      </c>
      <c r="D25" s="58">
        <f>'CUSTO VARIAVEL'!D24</f>
        <v>0</v>
      </c>
      <c r="E25" s="60">
        <f t="shared" si="3"/>
        <v>0</v>
      </c>
      <c r="F25" s="113">
        <f t="shared" si="2"/>
        <v>0</v>
      </c>
      <c r="H25" s="39" t="s">
        <v>119</v>
      </c>
      <c r="I25" s="93">
        <v>3000</v>
      </c>
    </row>
    <row r="26" spans="2:10" ht="18" customHeight="1" x14ac:dyDescent="0.25">
      <c r="B26" s="58" t="str">
        <f>'CUSTO VARIAVEL'!B25</f>
        <v>18. Outro</v>
      </c>
      <c r="C26" s="53">
        <f>'CUSTO VARIAVEL'!C25</f>
        <v>0</v>
      </c>
      <c r="D26" s="58">
        <f>'CUSTO VARIAVEL'!D25</f>
        <v>0</v>
      </c>
      <c r="E26" s="60">
        <f t="shared" si="3"/>
        <v>0</v>
      </c>
      <c r="F26" s="113">
        <f t="shared" si="2"/>
        <v>0</v>
      </c>
    </row>
    <row r="27" spans="2:10" ht="18" customHeight="1" x14ac:dyDescent="0.25">
      <c r="B27" s="58" t="str">
        <f>'CUSTO VARIAVEL'!B26</f>
        <v>19. Outro</v>
      </c>
      <c r="C27" s="53">
        <f>'CUSTO VARIAVEL'!C26</f>
        <v>0</v>
      </c>
      <c r="D27" s="58">
        <f>'CUSTO VARIAVEL'!D26</f>
        <v>0</v>
      </c>
      <c r="E27" s="60">
        <f t="shared" si="3"/>
        <v>0</v>
      </c>
      <c r="F27" s="113">
        <f t="shared" si="2"/>
        <v>0</v>
      </c>
      <c r="H27" s="39" t="s">
        <v>120</v>
      </c>
      <c r="I27" s="68">
        <f>I7/I25</f>
        <v>10.816666666666666</v>
      </c>
    </row>
    <row r="28" spans="2:10" ht="18" customHeight="1" x14ac:dyDescent="0.25">
      <c r="B28" s="58" t="str">
        <f>'CUSTO VARIAVEL'!B27</f>
        <v>20. Outro</v>
      </c>
      <c r="C28" s="53">
        <f>'CUSTO VARIAVEL'!C27</f>
        <v>0</v>
      </c>
      <c r="D28" s="58">
        <f>'CUSTO VARIAVEL'!D27</f>
        <v>0</v>
      </c>
      <c r="E28" s="60">
        <f t="shared" si="3"/>
        <v>0</v>
      </c>
      <c r="F28" s="113">
        <f t="shared" si="2"/>
        <v>0</v>
      </c>
    </row>
    <row r="29" spans="2:10" ht="18" customHeight="1" x14ac:dyDescent="0.25">
      <c r="B29" s="58" t="str">
        <f>'CUSTO VARIAVEL'!B28</f>
        <v>21. Outro</v>
      </c>
      <c r="C29" s="53">
        <f>'CUSTO VARIAVEL'!C28</f>
        <v>0</v>
      </c>
      <c r="D29" s="58">
        <f>'CUSTO VARIAVEL'!D28</f>
        <v>0</v>
      </c>
      <c r="E29" s="60">
        <f t="shared" si="3"/>
        <v>0</v>
      </c>
      <c r="F29" s="113">
        <f t="shared" si="2"/>
        <v>0</v>
      </c>
      <c r="H29" s="39" t="s">
        <v>108</v>
      </c>
      <c r="I29" s="69">
        <f>E7+E18+I27</f>
        <v>100.81666666666666</v>
      </c>
    </row>
    <row r="30" spans="2:10" ht="18" customHeight="1" x14ac:dyDescent="0.25">
      <c r="B30" s="58" t="str">
        <f>'CUSTO VARIAVEL'!B29</f>
        <v>22. Outros</v>
      </c>
      <c r="C30" s="53">
        <f>'CUSTO VARIAVEL'!C29</f>
        <v>0</v>
      </c>
      <c r="D30" s="58">
        <f>'CUSTO VARIAVEL'!D29</f>
        <v>0</v>
      </c>
      <c r="E30" s="60">
        <f t="shared" si="3"/>
        <v>0</v>
      </c>
      <c r="F30" s="113">
        <f t="shared" si="2"/>
        <v>0</v>
      </c>
    </row>
    <row r="31" spans="2:10" ht="18" customHeight="1" x14ac:dyDescent="0.25">
      <c r="B31" s="66"/>
      <c r="C31" s="71"/>
      <c r="D31" s="72"/>
      <c r="E31" s="72"/>
      <c r="F31" s="72"/>
    </row>
    <row r="32" spans="2:10" ht="18" customHeight="1" x14ac:dyDescent="0.25">
      <c r="B32" s="73"/>
      <c r="C32" s="74"/>
      <c r="D32" s="75"/>
      <c r="E32" s="76"/>
      <c r="F32" s="76"/>
      <c r="H32" s="83" t="s">
        <v>118</v>
      </c>
      <c r="I32" s="84">
        <f>I7/C36</f>
        <v>81125.000000000015</v>
      </c>
    </row>
    <row r="33" spans="2:9" ht="18" customHeight="1" x14ac:dyDescent="0.25">
      <c r="B33" s="77" t="s">
        <v>537</v>
      </c>
      <c r="C33" s="204">
        <f>E33/E4</f>
        <v>0.3278888888888889</v>
      </c>
      <c r="D33" s="78"/>
      <c r="E33" s="205">
        <f>E4-E7-E18-I27</f>
        <v>49.183333333333337</v>
      </c>
      <c r="H33" s="83" t="s">
        <v>111</v>
      </c>
      <c r="I33" s="207">
        <f>I32/E4</f>
        <v>540.83333333333348</v>
      </c>
    </row>
    <row r="34" spans="2:9" ht="20" x14ac:dyDescent="0.25">
      <c r="B34" s="66"/>
      <c r="C34" s="74"/>
      <c r="D34" s="75"/>
      <c r="E34" s="80" t="str">
        <f>IF(E33&lt;0,"NEGATIVA, reduzir custos ou aumentar preço",IF(E33=0,"ARRISCADA, avaliar estratégia ou reduzir custos",IF(C33&lt;0.05,"BAIXA, avaliar estratégia ou reduzir custos","POSITIVA")))</f>
        <v>POSITIVA</v>
      </c>
      <c r="F34" s="80"/>
    </row>
    <row r="35" spans="2:9" x14ac:dyDescent="0.25">
      <c r="H35" s="83" t="s">
        <v>112</v>
      </c>
      <c r="I35" s="87">
        <f>I32*F19</f>
        <v>24337.500000000004</v>
      </c>
    </row>
    <row r="36" spans="2:9" x14ac:dyDescent="0.25">
      <c r="B36" s="77" t="s">
        <v>109</v>
      </c>
      <c r="C36" s="82">
        <f>1-(F7+F18)</f>
        <v>0.39999999999999991</v>
      </c>
      <c r="H36" s="83" t="s">
        <v>67</v>
      </c>
      <c r="I36" s="87">
        <f>I32*(SUM(C8:C16))</f>
        <v>24337.500000000007</v>
      </c>
    </row>
    <row r="37" spans="2:9" x14ac:dyDescent="0.25">
      <c r="H37" s="83" t="s">
        <v>113</v>
      </c>
      <c r="I37" s="87">
        <f>I7</f>
        <v>32450</v>
      </c>
    </row>
    <row r="39" spans="2:9" x14ac:dyDescent="0.25">
      <c r="H39" s="83" t="s">
        <v>114</v>
      </c>
      <c r="I39" s="87">
        <f>I32-I35-I36-I37</f>
        <v>0</v>
      </c>
    </row>
    <row r="40" spans="2:9" x14ac:dyDescent="0.25">
      <c r="I40" s="89">
        <f>I39/I32</f>
        <v>0</v>
      </c>
    </row>
    <row r="41" spans="2:9" ht="20" thickBot="1" x14ac:dyDescent="0.3"/>
    <row r="42" spans="2:9" x14ac:dyDescent="0.25">
      <c r="H42" s="359" t="s">
        <v>115</v>
      </c>
      <c r="I42" s="360"/>
    </row>
    <row r="43" spans="2:9" x14ac:dyDescent="0.25">
      <c r="H43" s="361"/>
      <c r="I43" s="362"/>
    </row>
    <row r="44" spans="2:9" ht="20" thickBot="1" x14ac:dyDescent="0.3">
      <c r="H44" s="363"/>
      <c r="I44" s="364"/>
    </row>
  </sheetData>
  <mergeCells count="3">
    <mergeCell ref="H4:I4"/>
    <mergeCell ref="H42:I44"/>
    <mergeCell ref="B4:C4"/>
  </mergeCells>
  <conditionalFormatting sqref="E33">
    <cfRule type="cellIs" dxfId="245" priority="1" operator="lessThan">
      <formula>0</formula>
    </cfRule>
  </conditionalFormatting>
  <conditionalFormatting sqref="E34:F34">
    <cfRule type="cellIs" dxfId="244" priority="2" operator="equal">
      <formula>"BAIXA, avaliar estratégia ou reduzir custos"</formula>
    </cfRule>
    <cfRule type="cellIs" dxfId="243" priority="3" operator="equal">
      <formula>"ARRISCADA, avaliar estratégia ou reduzir custos"</formula>
    </cfRule>
    <cfRule type="cellIs" dxfId="242" priority="4" operator="equal">
      <formula>"NEGATIVA, reduzir custos ou aumentar preço"</formula>
    </cfRule>
    <cfRule type="cellIs" dxfId="241" priority="5" operator="equal">
      <formula>"POSITIVA"</formula>
    </cfRule>
  </conditionalFormatting>
  <pageMargins left="0.511811024" right="0.511811024" top="0.78740157499999996" bottom="0.78740157499999996" header="0.31496062000000002" footer="0.31496062000000002"/>
  <ignoredErrors>
    <ignoredError sqref="F18" formula="1"/>
  </ignoredErrors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55781-7DC9-2E4B-AB1D-0FCC600D683D}">
  <sheetPr>
    <tabColor theme="4" tint="0.59999389629810485"/>
  </sheetPr>
  <dimension ref="B2:X244"/>
  <sheetViews>
    <sheetView showGridLines="0" topLeftCell="A4" zoomScale="138" workbookViewId="0">
      <selection activeCell="E6" sqref="E6"/>
    </sheetView>
  </sheetViews>
  <sheetFormatPr baseColWidth="10" defaultColWidth="9.1640625" defaultRowHeight="19" x14ac:dyDescent="0.25"/>
  <cols>
    <col min="1" max="1" width="5" style="42" customWidth="1"/>
    <col min="2" max="2" width="50" style="42" bestFit="1" customWidth="1"/>
    <col min="3" max="3" width="22.1640625" style="42" customWidth="1"/>
    <col min="4" max="4" width="27.6640625" style="42" bestFit="1" customWidth="1"/>
    <col min="5" max="5" width="19.1640625" style="42" bestFit="1" customWidth="1"/>
    <col min="6" max="6" width="20.5" style="49" bestFit="1" customWidth="1"/>
    <col min="7" max="7" width="16.83203125" style="42" customWidth="1"/>
    <col min="8" max="9" width="14.83203125" style="42" bestFit="1" customWidth="1"/>
    <col min="10" max="10" width="15.6640625" style="42" bestFit="1" customWidth="1"/>
    <col min="11" max="11" width="15.6640625" style="42" customWidth="1"/>
    <col min="12" max="12" width="14.33203125" style="42" bestFit="1" customWidth="1"/>
    <col min="13" max="13" width="14.83203125" style="42" bestFit="1" customWidth="1"/>
    <col min="14" max="14" width="14.33203125" style="42" bestFit="1" customWidth="1"/>
    <col min="15" max="15" width="16.83203125" style="42" bestFit="1" customWidth="1"/>
    <col min="16" max="16" width="10" style="287" bestFit="1" customWidth="1"/>
    <col min="17" max="17" width="7.33203125" style="287" bestFit="1" customWidth="1"/>
    <col min="18" max="20" width="23.1640625" style="287" customWidth="1"/>
    <col min="21" max="21" width="20.83203125" style="287" bestFit="1" customWidth="1"/>
    <col min="22" max="22" width="15.6640625" style="287" bestFit="1" customWidth="1"/>
    <col min="23" max="23" width="12.5" style="287" bestFit="1" customWidth="1"/>
    <col min="24" max="26" width="13" style="42" bestFit="1" customWidth="1"/>
    <col min="27" max="27" width="17.5" style="42" customWidth="1"/>
    <col min="28" max="16384" width="9.1640625" style="42"/>
  </cols>
  <sheetData>
    <row r="2" spans="2:24" ht="62" customHeight="1" x14ac:dyDescent="0.25"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</row>
    <row r="4" spans="2:24" x14ac:dyDescent="0.25">
      <c r="B4" s="368"/>
      <c r="C4" s="368"/>
      <c r="D4" s="368"/>
      <c r="E4" s="368"/>
      <c r="F4" s="368"/>
      <c r="G4" s="110"/>
      <c r="H4" s="110"/>
      <c r="I4" s="52"/>
      <c r="J4" s="369"/>
      <c r="K4" s="369"/>
      <c r="L4" s="369"/>
      <c r="M4" s="74"/>
    </row>
    <row r="5" spans="2:24" ht="60" x14ac:dyDescent="0.25">
      <c r="B5" s="288" t="s">
        <v>44</v>
      </c>
      <c r="C5" s="288" t="s">
        <v>697</v>
      </c>
      <c r="D5" s="288" t="s">
        <v>99</v>
      </c>
      <c r="E5" s="288" t="s">
        <v>102</v>
      </c>
      <c r="F5" s="288" t="s">
        <v>698</v>
      </c>
      <c r="G5" s="287"/>
      <c r="H5" s="287"/>
      <c r="V5" s="42"/>
      <c r="W5" s="42"/>
    </row>
    <row r="6" spans="2:24" ht="30" customHeight="1" x14ac:dyDescent="0.25">
      <c r="B6" s="289">
        <f>'CUSTO FIXO'!C6</f>
        <v>32450</v>
      </c>
      <c r="C6" s="396">
        <f>C7*F6</f>
        <v>160</v>
      </c>
      <c r="D6" s="290">
        <f>C6-(C6*0.2)</f>
        <v>128</v>
      </c>
      <c r="E6" s="289">
        <f>B6/D6</f>
        <v>253.515625</v>
      </c>
      <c r="F6" s="291">
        <v>1</v>
      </c>
      <c r="G6" s="287"/>
      <c r="H6" s="287"/>
      <c r="K6" s="315"/>
      <c r="L6" s="316" t="s">
        <v>808</v>
      </c>
      <c r="V6" s="42"/>
      <c r="W6" s="42"/>
    </row>
    <row r="7" spans="2:24" ht="18" customHeight="1" x14ac:dyDescent="0.25">
      <c r="C7" s="317">
        <v>160</v>
      </c>
      <c r="D7" s="318" t="s">
        <v>809</v>
      </c>
      <c r="E7" s="287"/>
      <c r="F7" s="287"/>
      <c r="G7" s="287"/>
      <c r="I7" s="287"/>
      <c r="P7" s="42"/>
      <c r="Q7" s="42"/>
      <c r="R7" s="42"/>
      <c r="X7" s="287"/>
    </row>
    <row r="8" spans="2:24" ht="18" customHeight="1" x14ac:dyDescent="0.25">
      <c r="C8" s="287"/>
      <c r="D8" s="287"/>
      <c r="E8" s="287"/>
      <c r="F8" s="287"/>
      <c r="G8" s="287"/>
      <c r="I8" s="287"/>
      <c r="P8" s="42"/>
      <c r="Q8" s="42"/>
      <c r="R8" s="42"/>
      <c r="X8" s="287"/>
    </row>
    <row r="9" spans="2:24" x14ac:dyDescent="0.25">
      <c r="C9" s="287"/>
      <c r="D9" s="287"/>
      <c r="E9" s="287"/>
      <c r="F9" s="287"/>
      <c r="G9" s="287"/>
      <c r="H9" s="393">
        <v>0.03</v>
      </c>
      <c r="I9" s="393">
        <v>0.12</v>
      </c>
      <c r="J9" s="393">
        <v>0.1</v>
      </c>
      <c r="K9" s="292"/>
      <c r="L9" s="287"/>
      <c r="M9" s="287"/>
      <c r="P9" s="42"/>
      <c r="Q9" s="42"/>
      <c r="R9" s="42"/>
      <c r="X9" s="287"/>
    </row>
    <row r="10" spans="2:24" ht="60" x14ac:dyDescent="0.25">
      <c r="B10" s="288" t="s">
        <v>699</v>
      </c>
      <c r="C10" s="288" t="s">
        <v>700</v>
      </c>
      <c r="D10" s="288" t="s">
        <v>701</v>
      </c>
      <c r="E10" s="288" t="s">
        <v>105</v>
      </c>
      <c r="F10" s="288" t="s">
        <v>106</v>
      </c>
      <c r="G10" s="288" t="s">
        <v>108</v>
      </c>
      <c r="H10" s="293" t="s">
        <v>70</v>
      </c>
      <c r="I10" s="293" t="s">
        <v>702</v>
      </c>
      <c r="J10" s="293" t="s">
        <v>811</v>
      </c>
      <c r="K10" s="293" t="s">
        <v>703</v>
      </c>
      <c r="L10" s="293" t="s">
        <v>810</v>
      </c>
      <c r="M10" s="294" t="s">
        <v>704</v>
      </c>
      <c r="N10" s="294" t="s">
        <v>32</v>
      </c>
      <c r="O10" s="287"/>
      <c r="U10" s="42"/>
      <c r="V10" s="42"/>
      <c r="W10" s="42"/>
    </row>
    <row r="11" spans="2:24" ht="10" customHeight="1" x14ac:dyDescent="0.25">
      <c r="E11" s="295"/>
      <c r="F11" s="296"/>
      <c r="G11" s="297"/>
      <c r="I11" s="298"/>
      <c r="J11" s="298"/>
      <c r="K11" s="298"/>
      <c r="L11" s="298"/>
      <c r="N11" s="287"/>
      <c r="O11" s="287"/>
      <c r="V11" s="42"/>
      <c r="W11" s="42"/>
    </row>
    <row r="12" spans="2:24" x14ac:dyDescent="0.25">
      <c r="B12" s="299" t="s">
        <v>705</v>
      </c>
      <c r="C12" s="300"/>
      <c r="D12" s="300"/>
      <c r="E12" s="301"/>
      <c r="F12" s="300"/>
      <c r="G12" s="300"/>
      <c r="H12" s="300"/>
      <c r="I12" s="300"/>
      <c r="J12" s="300"/>
      <c r="K12" s="300"/>
      <c r="L12" s="300"/>
      <c r="M12" s="300"/>
      <c r="N12" s="302"/>
      <c r="O12" s="287"/>
      <c r="U12" s="42"/>
      <c r="V12" s="42"/>
      <c r="W12" s="42"/>
    </row>
    <row r="13" spans="2:24" ht="20" x14ac:dyDescent="0.25">
      <c r="B13" s="303" t="s">
        <v>812</v>
      </c>
      <c r="C13" s="319">
        <v>60</v>
      </c>
      <c r="D13" s="304">
        <v>450</v>
      </c>
      <c r="E13" s="92">
        <v>1</v>
      </c>
      <c r="F13" s="305">
        <f t="shared" ref="F13:F28" si="0">$E$6*E13</f>
        <v>253.515625</v>
      </c>
      <c r="G13" s="306">
        <f>H13+I13+K13+F13+J13+L13</f>
        <v>321.015625</v>
      </c>
      <c r="H13" s="307">
        <f t="shared" ref="H13:H28" si="1">D13*$H$9</f>
        <v>13.5</v>
      </c>
      <c r="I13" s="308">
        <f t="shared" ref="I13:I28" si="2">$I$9*D13</f>
        <v>54</v>
      </c>
      <c r="J13" s="308">
        <v>0</v>
      </c>
      <c r="K13" s="309"/>
      <c r="L13" s="309"/>
      <c r="M13" s="310">
        <f>D13-K13-I13-H13-F13-J13-L13</f>
        <v>128.984375</v>
      </c>
      <c r="N13" s="311">
        <f t="shared" ref="N13:N28" si="3">M13/D13</f>
        <v>0.28663194444444445</v>
      </c>
      <c r="O13" s="287" t="s">
        <v>813</v>
      </c>
      <c r="U13" s="42"/>
      <c r="V13" s="42"/>
      <c r="W13" s="42"/>
    </row>
    <row r="14" spans="2:24" x14ac:dyDescent="0.25">
      <c r="B14" s="303" t="s">
        <v>706</v>
      </c>
      <c r="C14" s="319">
        <v>90</v>
      </c>
      <c r="D14" s="304">
        <v>600</v>
      </c>
      <c r="E14" s="92">
        <f t="shared" ref="E13:E28" si="4">C14/60</f>
        <v>1.5</v>
      </c>
      <c r="F14" s="305">
        <f t="shared" si="0"/>
        <v>380.2734375</v>
      </c>
      <c r="G14" s="306">
        <f t="shared" ref="G14:G28" si="5">H14+I14+K14+F14+J14+L14</f>
        <v>530.2734375</v>
      </c>
      <c r="H14" s="307">
        <f t="shared" si="1"/>
        <v>18</v>
      </c>
      <c r="I14" s="308">
        <f t="shared" si="2"/>
        <v>72</v>
      </c>
      <c r="J14" s="308">
        <f t="shared" ref="J13:J28" si="6">$J$9*D14</f>
        <v>60</v>
      </c>
      <c r="K14" s="309"/>
      <c r="L14" s="309"/>
      <c r="M14" s="310">
        <f t="shared" ref="M14:M77" si="7">D14-K14-I14-H14-F14-J14-L14</f>
        <v>69.7265625</v>
      </c>
      <c r="N14" s="311">
        <f t="shared" si="3"/>
        <v>0.1162109375</v>
      </c>
      <c r="O14" s="287"/>
      <c r="U14" s="42"/>
      <c r="V14" s="42"/>
      <c r="W14" s="42"/>
    </row>
    <row r="15" spans="2:24" x14ac:dyDescent="0.25">
      <c r="B15" s="303" t="s">
        <v>707</v>
      </c>
      <c r="C15" s="319">
        <v>60</v>
      </c>
      <c r="D15" s="304">
        <v>400</v>
      </c>
      <c r="E15" s="92">
        <f t="shared" si="4"/>
        <v>1</v>
      </c>
      <c r="F15" s="305">
        <f t="shared" si="0"/>
        <v>253.515625</v>
      </c>
      <c r="G15" s="306">
        <f t="shared" si="5"/>
        <v>353.515625</v>
      </c>
      <c r="H15" s="307">
        <f t="shared" si="1"/>
        <v>12</v>
      </c>
      <c r="I15" s="308">
        <f t="shared" si="2"/>
        <v>48</v>
      </c>
      <c r="J15" s="308">
        <f t="shared" si="6"/>
        <v>40</v>
      </c>
      <c r="K15" s="309"/>
      <c r="L15" s="309"/>
      <c r="M15" s="310">
        <f t="shared" si="7"/>
        <v>46.484375</v>
      </c>
      <c r="N15" s="311">
        <f t="shared" si="3"/>
        <v>0.1162109375</v>
      </c>
      <c r="O15" s="287"/>
      <c r="U15" s="42"/>
      <c r="V15" s="42"/>
      <c r="W15" s="42"/>
    </row>
    <row r="16" spans="2:24" x14ac:dyDescent="0.25">
      <c r="B16" s="303" t="s">
        <v>708</v>
      </c>
      <c r="C16" s="319">
        <v>60</v>
      </c>
      <c r="D16" s="304">
        <v>650</v>
      </c>
      <c r="E16" s="92">
        <f t="shared" si="4"/>
        <v>1</v>
      </c>
      <c r="F16" s="305">
        <f t="shared" si="0"/>
        <v>253.515625</v>
      </c>
      <c r="G16" s="306">
        <f t="shared" si="5"/>
        <v>416.015625</v>
      </c>
      <c r="H16" s="307">
        <f t="shared" si="1"/>
        <v>19.5</v>
      </c>
      <c r="I16" s="308">
        <f t="shared" si="2"/>
        <v>78</v>
      </c>
      <c r="J16" s="308">
        <f t="shared" si="6"/>
        <v>65</v>
      </c>
      <c r="K16" s="309"/>
      <c r="L16" s="309"/>
      <c r="M16" s="310">
        <f t="shared" si="7"/>
        <v>233.984375</v>
      </c>
      <c r="N16" s="311">
        <f t="shared" si="3"/>
        <v>0.35997596153846156</v>
      </c>
      <c r="O16" s="287"/>
      <c r="U16" s="42"/>
      <c r="V16" s="42"/>
      <c r="W16" s="42"/>
    </row>
    <row r="17" spans="2:23" x14ac:dyDescent="0.25">
      <c r="B17" s="303" t="s">
        <v>709</v>
      </c>
      <c r="C17" s="319">
        <v>30</v>
      </c>
      <c r="D17" s="304">
        <v>250</v>
      </c>
      <c r="E17" s="92">
        <f t="shared" si="4"/>
        <v>0.5</v>
      </c>
      <c r="F17" s="305">
        <f t="shared" si="0"/>
        <v>126.7578125</v>
      </c>
      <c r="G17" s="306">
        <f t="shared" si="5"/>
        <v>189.2578125</v>
      </c>
      <c r="H17" s="307">
        <f t="shared" si="1"/>
        <v>7.5</v>
      </c>
      <c r="I17" s="308">
        <f t="shared" si="2"/>
        <v>30</v>
      </c>
      <c r="J17" s="308">
        <f t="shared" si="6"/>
        <v>25</v>
      </c>
      <c r="K17" s="309"/>
      <c r="L17" s="309"/>
      <c r="M17" s="310">
        <f t="shared" si="7"/>
        <v>60.7421875</v>
      </c>
      <c r="N17" s="311">
        <f t="shared" si="3"/>
        <v>0.24296875000000001</v>
      </c>
      <c r="O17" s="287"/>
      <c r="U17" s="42"/>
      <c r="V17" s="42"/>
      <c r="W17" s="42"/>
    </row>
    <row r="18" spans="2:23" x14ac:dyDescent="0.25">
      <c r="B18" s="303" t="s">
        <v>710</v>
      </c>
      <c r="C18" s="319">
        <v>60</v>
      </c>
      <c r="D18" s="304">
        <v>300</v>
      </c>
      <c r="E18" s="92">
        <f t="shared" si="4"/>
        <v>1</v>
      </c>
      <c r="F18" s="305">
        <f t="shared" si="0"/>
        <v>253.515625</v>
      </c>
      <c r="G18" s="306">
        <f t="shared" si="5"/>
        <v>328.515625</v>
      </c>
      <c r="H18" s="307">
        <f t="shared" si="1"/>
        <v>9</v>
      </c>
      <c r="I18" s="308">
        <f t="shared" si="2"/>
        <v>36</v>
      </c>
      <c r="J18" s="308">
        <f t="shared" si="6"/>
        <v>30</v>
      </c>
      <c r="K18" s="309"/>
      <c r="L18" s="309"/>
      <c r="M18" s="310">
        <f t="shared" si="7"/>
        <v>-28.515625</v>
      </c>
      <c r="N18" s="311">
        <f t="shared" si="3"/>
        <v>-9.5052083333333329E-2</v>
      </c>
      <c r="O18" s="287"/>
      <c r="U18" s="42"/>
      <c r="V18" s="42"/>
      <c r="W18" s="42"/>
    </row>
    <row r="19" spans="2:23" x14ac:dyDescent="0.25">
      <c r="B19" s="303" t="s">
        <v>711</v>
      </c>
      <c r="C19" s="319">
        <v>60</v>
      </c>
      <c r="D19" s="304">
        <v>350</v>
      </c>
      <c r="E19" s="92">
        <f t="shared" si="4"/>
        <v>1</v>
      </c>
      <c r="F19" s="305">
        <f t="shared" si="0"/>
        <v>253.515625</v>
      </c>
      <c r="G19" s="306">
        <f t="shared" si="5"/>
        <v>341.015625</v>
      </c>
      <c r="H19" s="307">
        <f t="shared" si="1"/>
        <v>10.5</v>
      </c>
      <c r="I19" s="308">
        <f t="shared" si="2"/>
        <v>42</v>
      </c>
      <c r="J19" s="308">
        <f t="shared" si="6"/>
        <v>35</v>
      </c>
      <c r="K19" s="309"/>
      <c r="L19" s="309"/>
      <c r="M19" s="310">
        <f t="shared" si="7"/>
        <v>8.984375</v>
      </c>
      <c r="N19" s="311">
        <f t="shared" si="3"/>
        <v>2.5669642857142856E-2</v>
      </c>
      <c r="O19" s="287"/>
      <c r="U19" s="42"/>
      <c r="V19" s="42"/>
      <c r="W19" s="42"/>
    </row>
    <row r="20" spans="2:23" x14ac:dyDescent="0.25">
      <c r="B20" s="303" t="s">
        <v>712</v>
      </c>
      <c r="C20" s="319">
        <v>60</v>
      </c>
      <c r="D20" s="304">
        <v>400</v>
      </c>
      <c r="E20" s="92">
        <f t="shared" si="4"/>
        <v>1</v>
      </c>
      <c r="F20" s="305">
        <f t="shared" si="0"/>
        <v>253.515625</v>
      </c>
      <c r="G20" s="306">
        <f t="shared" si="5"/>
        <v>353.515625</v>
      </c>
      <c r="H20" s="307">
        <f t="shared" si="1"/>
        <v>12</v>
      </c>
      <c r="I20" s="308">
        <f t="shared" si="2"/>
        <v>48</v>
      </c>
      <c r="J20" s="308">
        <f t="shared" si="6"/>
        <v>40</v>
      </c>
      <c r="K20" s="309"/>
      <c r="L20" s="309"/>
      <c r="M20" s="310">
        <f t="shared" si="7"/>
        <v>46.484375</v>
      </c>
      <c r="N20" s="311">
        <f t="shared" si="3"/>
        <v>0.1162109375</v>
      </c>
      <c r="O20" s="287"/>
      <c r="U20" s="42"/>
      <c r="V20" s="42"/>
      <c r="W20" s="42"/>
    </row>
    <row r="21" spans="2:23" x14ac:dyDescent="0.25">
      <c r="B21" s="303" t="s">
        <v>713</v>
      </c>
      <c r="C21" s="319">
        <v>60</v>
      </c>
      <c r="D21" s="304">
        <v>450</v>
      </c>
      <c r="E21" s="92">
        <f t="shared" si="4"/>
        <v>1</v>
      </c>
      <c r="F21" s="305">
        <f t="shared" si="0"/>
        <v>253.515625</v>
      </c>
      <c r="G21" s="306">
        <f t="shared" si="5"/>
        <v>366.015625</v>
      </c>
      <c r="H21" s="307">
        <f t="shared" si="1"/>
        <v>13.5</v>
      </c>
      <c r="I21" s="308">
        <f t="shared" si="2"/>
        <v>54</v>
      </c>
      <c r="J21" s="308">
        <f t="shared" si="6"/>
        <v>45</v>
      </c>
      <c r="K21" s="309"/>
      <c r="L21" s="309"/>
      <c r="M21" s="310">
        <f t="shared" si="7"/>
        <v>83.984375</v>
      </c>
      <c r="N21" s="311">
        <f t="shared" si="3"/>
        <v>0.18663194444444445</v>
      </c>
      <c r="O21" s="287"/>
      <c r="U21" s="42"/>
      <c r="V21" s="42"/>
      <c r="W21" s="42"/>
    </row>
    <row r="22" spans="2:23" x14ac:dyDescent="0.25">
      <c r="B22" s="303" t="s">
        <v>714</v>
      </c>
      <c r="C22" s="319">
        <v>60</v>
      </c>
      <c r="D22" s="304">
        <v>350</v>
      </c>
      <c r="E22" s="92">
        <f t="shared" si="4"/>
        <v>1</v>
      </c>
      <c r="F22" s="305">
        <f t="shared" si="0"/>
        <v>253.515625</v>
      </c>
      <c r="G22" s="306">
        <f t="shared" si="5"/>
        <v>341.015625</v>
      </c>
      <c r="H22" s="307">
        <f t="shared" si="1"/>
        <v>10.5</v>
      </c>
      <c r="I22" s="308">
        <f t="shared" si="2"/>
        <v>42</v>
      </c>
      <c r="J22" s="308">
        <f t="shared" si="6"/>
        <v>35</v>
      </c>
      <c r="K22" s="309"/>
      <c r="L22" s="309"/>
      <c r="M22" s="310">
        <f t="shared" si="7"/>
        <v>8.984375</v>
      </c>
      <c r="N22" s="311">
        <f t="shared" si="3"/>
        <v>2.5669642857142856E-2</v>
      </c>
      <c r="O22" s="287"/>
      <c r="U22" s="42"/>
      <c r="V22" s="42"/>
      <c r="W22" s="42"/>
    </row>
    <row r="23" spans="2:23" x14ac:dyDescent="0.25">
      <c r="B23" s="303" t="s">
        <v>715</v>
      </c>
      <c r="C23" s="319">
        <v>60</v>
      </c>
      <c r="D23" s="304">
        <v>400</v>
      </c>
      <c r="E23" s="92">
        <f t="shared" si="4"/>
        <v>1</v>
      </c>
      <c r="F23" s="305">
        <f t="shared" si="0"/>
        <v>253.515625</v>
      </c>
      <c r="G23" s="306">
        <f t="shared" si="5"/>
        <v>353.515625</v>
      </c>
      <c r="H23" s="307">
        <f t="shared" si="1"/>
        <v>12</v>
      </c>
      <c r="I23" s="308">
        <f t="shared" si="2"/>
        <v>48</v>
      </c>
      <c r="J23" s="308">
        <f t="shared" si="6"/>
        <v>40</v>
      </c>
      <c r="K23" s="309"/>
      <c r="L23" s="309"/>
      <c r="M23" s="310">
        <f t="shared" si="7"/>
        <v>46.484375</v>
      </c>
      <c r="N23" s="311">
        <f t="shared" si="3"/>
        <v>0.1162109375</v>
      </c>
      <c r="O23" s="287"/>
      <c r="U23" s="42"/>
      <c r="V23" s="42"/>
      <c r="W23" s="42"/>
    </row>
    <row r="24" spans="2:23" x14ac:dyDescent="0.25">
      <c r="B24" s="303" t="s">
        <v>716</v>
      </c>
      <c r="C24" s="319">
        <v>30</v>
      </c>
      <c r="D24" s="304">
        <v>300</v>
      </c>
      <c r="E24" s="92">
        <f t="shared" si="4"/>
        <v>0.5</v>
      </c>
      <c r="F24" s="305">
        <f t="shared" si="0"/>
        <v>126.7578125</v>
      </c>
      <c r="G24" s="306">
        <f t="shared" si="5"/>
        <v>201.7578125</v>
      </c>
      <c r="H24" s="307">
        <f t="shared" si="1"/>
        <v>9</v>
      </c>
      <c r="I24" s="308">
        <f t="shared" si="2"/>
        <v>36</v>
      </c>
      <c r="J24" s="308">
        <f t="shared" si="6"/>
        <v>30</v>
      </c>
      <c r="K24" s="309"/>
      <c r="L24" s="309"/>
      <c r="M24" s="310">
        <f t="shared" si="7"/>
        <v>98.2421875</v>
      </c>
      <c r="N24" s="311">
        <f t="shared" si="3"/>
        <v>0.32747395833333331</v>
      </c>
      <c r="O24" s="287"/>
      <c r="U24" s="42"/>
      <c r="V24" s="42"/>
      <c r="W24" s="42"/>
    </row>
    <row r="25" spans="2:23" x14ac:dyDescent="0.25">
      <c r="B25" s="303" t="s">
        <v>717</v>
      </c>
      <c r="C25" s="319">
        <v>120</v>
      </c>
      <c r="D25" s="304">
        <v>1500</v>
      </c>
      <c r="E25" s="92">
        <f t="shared" si="4"/>
        <v>2</v>
      </c>
      <c r="F25" s="305">
        <f t="shared" si="0"/>
        <v>507.03125</v>
      </c>
      <c r="G25" s="306">
        <f t="shared" si="5"/>
        <v>882.03125</v>
      </c>
      <c r="H25" s="307">
        <f t="shared" si="1"/>
        <v>45</v>
      </c>
      <c r="I25" s="308">
        <f t="shared" si="2"/>
        <v>180</v>
      </c>
      <c r="J25" s="308">
        <f t="shared" si="6"/>
        <v>150</v>
      </c>
      <c r="K25" s="309"/>
      <c r="L25" s="309"/>
      <c r="M25" s="310">
        <f t="shared" si="7"/>
        <v>617.96875</v>
      </c>
      <c r="N25" s="311">
        <f t="shared" si="3"/>
        <v>0.41197916666666667</v>
      </c>
      <c r="O25" s="287"/>
      <c r="U25" s="42"/>
      <c r="V25" s="42"/>
      <c r="W25" s="42"/>
    </row>
    <row r="26" spans="2:23" x14ac:dyDescent="0.25">
      <c r="B26" s="303" t="s">
        <v>718</v>
      </c>
      <c r="C26" s="319">
        <v>120</v>
      </c>
      <c r="D26" s="304">
        <v>1500</v>
      </c>
      <c r="E26" s="92">
        <f t="shared" si="4"/>
        <v>2</v>
      </c>
      <c r="F26" s="305">
        <f t="shared" si="0"/>
        <v>507.03125</v>
      </c>
      <c r="G26" s="306">
        <f t="shared" si="5"/>
        <v>882.03125</v>
      </c>
      <c r="H26" s="307">
        <f t="shared" si="1"/>
        <v>45</v>
      </c>
      <c r="I26" s="308">
        <f t="shared" si="2"/>
        <v>180</v>
      </c>
      <c r="J26" s="308">
        <f t="shared" si="6"/>
        <v>150</v>
      </c>
      <c r="K26" s="309"/>
      <c r="L26" s="309"/>
      <c r="M26" s="310">
        <f t="shared" si="7"/>
        <v>617.96875</v>
      </c>
      <c r="N26" s="311">
        <f t="shared" si="3"/>
        <v>0.41197916666666667</v>
      </c>
      <c r="O26" s="287"/>
      <c r="U26" s="42"/>
      <c r="V26" s="42"/>
      <c r="W26" s="42"/>
    </row>
    <row r="27" spans="2:23" x14ac:dyDescent="0.25">
      <c r="B27" s="303" t="s">
        <v>719</v>
      </c>
      <c r="C27" s="319">
        <v>30</v>
      </c>
      <c r="D27" s="304">
        <v>150</v>
      </c>
      <c r="E27" s="92">
        <f t="shared" si="4"/>
        <v>0.5</v>
      </c>
      <c r="F27" s="305">
        <f t="shared" si="0"/>
        <v>126.7578125</v>
      </c>
      <c r="G27" s="306">
        <f t="shared" si="5"/>
        <v>164.2578125</v>
      </c>
      <c r="H27" s="307">
        <f t="shared" si="1"/>
        <v>4.5</v>
      </c>
      <c r="I27" s="308">
        <f t="shared" si="2"/>
        <v>18</v>
      </c>
      <c r="J27" s="308">
        <f t="shared" si="6"/>
        <v>15</v>
      </c>
      <c r="K27" s="309"/>
      <c r="L27" s="309"/>
      <c r="M27" s="310">
        <f t="shared" si="7"/>
        <v>-14.2578125</v>
      </c>
      <c r="N27" s="311">
        <f t="shared" si="3"/>
        <v>-9.5052083333333329E-2</v>
      </c>
      <c r="O27" s="287"/>
      <c r="U27" s="42"/>
      <c r="V27" s="42"/>
      <c r="W27" s="42"/>
    </row>
    <row r="28" spans="2:23" x14ac:dyDescent="0.25">
      <c r="B28" s="303" t="s">
        <v>720</v>
      </c>
      <c r="C28" s="319">
        <v>30</v>
      </c>
      <c r="D28" s="304">
        <v>350</v>
      </c>
      <c r="E28" s="92">
        <f t="shared" si="4"/>
        <v>0.5</v>
      </c>
      <c r="F28" s="305">
        <f t="shared" si="0"/>
        <v>126.7578125</v>
      </c>
      <c r="G28" s="306">
        <f t="shared" si="5"/>
        <v>214.2578125</v>
      </c>
      <c r="H28" s="307">
        <f t="shared" si="1"/>
        <v>10.5</v>
      </c>
      <c r="I28" s="308">
        <f t="shared" si="2"/>
        <v>42</v>
      </c>
      <c r="J28" s="308">
        <f t="shared" si="6"/>
        <v>35</v>
      </c>
      <c r="K28" s="309"/>
      <c r="L28" s="309"/>
      <c r="M28" s="310">
        <f t="shared" si="7"/>
        <v>135.7421875</v>
      </c>
      <c r="N28" s="311">
        <f t="shared" si="3"/>
        <v>0.38783482142857145</v>
      </c>
      <c r="O28" s="287"/>
      <c r="U28" s="42"/>
      <c r="V28" s="42"/>
      <c r="W28" s="42"/>
    </row>
    <row r="29" spans="2:23" x14ac:dyDescent="0.25">
      <c r="B29" s="299" t="s">
        <v>721</v>
      </c>
      <c r="C29" s="300"/>
      <c r="D29" s="300"/>
      <c r="E29" s="301"/>
      <c r="F29" s="300"/>
      <c r="G29" s="300"/>
      <c r="H29" s="300"/>
      <c r="I29" s="300"/>
      <c r="J29" s="300"/>
      <c r="K29" s="300"/>
      <c r="L29" s="300"/>
      <c r="M29" s="300"/>
      <c r="N29" s="302"/>
      <c r="O29" s="287"/>
      <c r="U29" s="42"/>
      <c r="V29" s="42"/>
      <c r="W29" s="42"/>
    </row>
    <row r="30" spans="2:23" x14ac:dyDescent="0.25">
      <c r="B30" s="303" t="s">
        <v>722</v>
      </c>
      <c r="C30" s="319">
        <v>90</v>
      </c>
      <c r="D30" s="304">
        <v>1600</v>
      </c>
      <c r="E30" s="92">
        <f t="shared" ref="E30:E38" si="8">C30/60</f>
        <v>1.5</v>
      </c>
      <c r="F30" s="305">
        <f t="shared" ref="F30:F38" si="9">$E$6*E30</f>
        <v>380.2734375</v>
      </c>
      <c r="G30" s="306">
        <f t="shared" ref="G30:G38" si="10">H30+I30+K30+F30+J30+L30</f>
        <v>780.2734375</v>
      </c>
      <c r="H30" s="307">
        <f t="shared" ref="H30:H38" si="11">D30*$H$9</f>
        <v>48</v>
      </c>
      <c r="I30" s="308">
        <f t="shared" ref="I30:I38" si="12">$I$9*D30</f>
        <v>192</v>
      </c>
      <c r="J30" s="308">
        <f t="shared" ref="J30:J38" si="13">$J$9*D30</f>
        <v>160</v>
      </c>
      <c r="K30" s="309"/>
      <c r="L30" s="309"/>
      <c r="M30" s="310">
        <f t="shared" si="7"/>
        <v>819.7265625</v>
      </c>
      <c r="N30" s="311">
        <f t="shared" ref="N30:N38" si="14">M30/D30</f>
        <v>0.5123291015625</v>
      </c>
      <c r="O30" s="287"/>
      <c r="U30" s="42"/>
      <c r="V30" s="42"/>
      <c r="W30" s="42"/>
    </row>
    <row r="31" spans="2:23" x14ac:dyDescent="0.25">
      <c r="B31" s="303" t="s">
        <v>723</v>
      </c>
      <c r="C31" s="319">
        <v>120</v>
      </c>
      <c r="D31" s="304">
        <v>1600</v>
      </c>
      <c r="E31" s="92">
        <f t="shared" si="8"/>
        <v>2</v>
      </c>
      <c r="F31" s="305">
        <f t="shared" si="9"/>
        <v>507.03125</v>
      </c>
      <c r="G31" s="306">
        <f t="shared" si="10"/>
        <v>907.03125</v>
      </c>
      <c r="H31" s="307">
        <f t="shared" si="11"/>
        <v>48</v>
      </c>
      <c r="I31" s="308">
        <f t="shared" si="12"/>
        <v>192</v>
      </c>
      <c r="J31" s="308">
        <f t="shared" si="13"/>
        <v>160</v>
      </c>
      <c r="K31" s="309"/>
      <c r="L31" s="309"/>
      <c r="M31" s="310">
        <f t="shared" si="7"/>
        <v>692.96875</v>
      </c>
      <c r="N31" s="311">
        <f t="shared" si="14"/>
        <v>0.43310546875</v>
      </c>
      <c r="O31" s="287"/>
      <c r="U31" s="42"/>
      <c r="V31" s="42"/>
      <c r="W31" s="42"/>
    </row>
    <row r="32" spans="2:23" ht="19" customHeight="1" x14ac:dyDescent="0.25">
      <c r="B32" s="303" t="s">
        <v>724</v>
      </c>
      <c r="C32" s="319">
        <v>120</v>
      </c>
      <c r="D32" s="304">
        <v>1600</v>
      </c>
      <c r="E32" s="92">
        <f t="shared" si="8"/>
        <v>2</v>
      </c>
      <c r="F32" s="305">
        <f t="shared" si="9"/>
        <v>507.03125</v>
      </c>
      <c r="G32" s="306">
        <f t="shared" si="10"/>
        <v>907.03125</v>
      </c>
      <c r="H32" s="307">
        <f t="shared" si="11"/>
        <v>48</v>
      </c>
      <c r="I32" s="308">
        <f t="shared" si="12"/>
        <v>192</v>
      </c>
      <c r="J32" s="308">
        <f t="shared" si="13"/>
        <v>160</v>
      </c>
      <c r="K32" s="309"/>
      <c r="L32" s="309"/>
      <c r="M32" s="310">
        <f t="shared" si="7"/>
        <v>692.96875</v>
      </c>
      <c r="N32" s="311">
        <f t="shared" si="14"/>
        <v>0.43310546875</v>
      </c>
      <c r="O32" s="287"/>
      <c r="U32" s="42"/>
      <c r="V32" s="42"/>
      <c r="W32" s="42"/>
    </row>
    <row r="33" spans="2:23" x14ac:dyDescent="0.25">
      <c r="B33" s="303" t="s">
        <v>725</v>
      </c>
      <c r="C33" s="319">
        <v>120</v>
      </c>
      <c r="D33" s="304">
        <v>1600</v>
      </c>
      <c r="E33" s="92">
        <f t="shared" si="8"/>
        <v>2</v>
      </c>
      <c r="F33" s="305">
        <f t="shared" si="9"/>
        <v>507.03125</v>
      </c>
      <c r="G33" s="306">
        <f t="shared" si="10"/>
        <v>907.03125</v>
      </c>
      <c r="H33" s="307">
        <f t="shared" si="11"/>
        <v>48</v>
      </c>
      <c r="I33" s="308">
        <f t="shared" si="12"/>
        <v>192</v>
      </c>
      <c r="J33" s="308">
        <f t="shared" si="13"/>
        <v>160</v>
      </c>
      <c r="K33" s="309"/>
      <c r="L33" s="309"/>
      <c r="M33" s="310">
        <f t="shared" si="7"/>
        <v>692.96875</v>
      </c>
      <c r="N33" s="311">
        <f t="shared" si="14"/>
        <v>0.43310546875</v>
      </c>
      <c r="O33" s="287"/>
      <c r="U33" s="42"/>
      <c r="V33" s="42"/>
      <c r="W33" s="42"/>
    </row>
    <row r="34" spans="2:23" x14ac:dyDescent="0.25">
      <c r="B34" s="303" t="s">
        <v>726</v>
      </c>
      <c r="C34" s="319">
        <v>90</v>
      </c>
      <c r="D34" s="304">
        <v>1600</v>
      </c>
      <c r="E34" s="92">
        <f t="shared" si="8"/>
        <v>1.5</v>
      </c>
      <c r="F34" s="305">
        <f t="shared" si="9"/>
        <v>380.2734375</v>
      </c>
      <c r="G34" s="306">
        <f t="shared" si="10"/>
        <v>780.2734375</v>
      </c>
      <c r="H34" s="307">
        <f t="shared" si="11"/>
        <v>48</v>
      </c>
      <c r="I34" s="308">
        <f t="shared" si="12"/>
        <v>192</v>
      </c>
      <c r="J34" s="308">
        <f t="shared" si="13"/>
        <v>160</v>
      </c>
      <c r="K34" s="309"/>
      <c r="L34" s="309"/>
      <c r="M34" s="310">
        <f t="shared" si="7"/>
        <v>819.7265625</v>
      </c>
      <c r="N34" s="311">
        <f t="shared" si="14"/>
        <v>0.5123291015625</v>
      </c>
      <c r="O34" s="287"/>
      <c r="U34" s="42"/>
      <c r="V34" s="42"/>
      <c r="W34" s="42"/>
    </row>
    <row r="35" spans="2:23" x14ac:dyDescent="0.25">
      <c r="B35" s="303" t="s">
        <v>727</v>
      </c>
      <c r="C35" s="319">
        <v>90</v>
      </c>
      <c r="D35" s="304">
        <v>1600</v>
      </c>
      <c r="E35" s="92">
        <f t="shared" si="8"/>
        <v>1.5</v>
      </c>
      <c r="F35" s="305">
        <f t="shared" si="9"/>
        <v>380.2734375</v>
      </c>
      <c r="G35" s="306">
        <f t="shared" si="10"/>
        <v>780.2734375</v>
      </c>
      <c r="H35" s="307">
        <f t="shared" si="11"/>
        <v>48</v>
      </c>
      <c r="I35" s="308">
        <f t="shared" si="12"/>
        <v>192</v>
      </c>
      <c r="J35" s="308">
        <f t="shared" si="13"/>
        <v>160</v>
      </c>
      <c r="K35" s="309"/>
      <c r="L35" s="309"/>
      <c r="M35" s="310">
        <f t="shared" si="7"/>
        <v>819.7265625</v>
      </c>
      <c r="N35" s="311">
        <f t="shared" si="14"/>
        <v>0.5123291015625</v>
      </c>
      <c r="O35" s="287"/>
      <c r="U35" s="42"/>
      <c r="V35" s="42"/>
      <c r="W35" s="42"/>
    </row>
    <row r="36" spans="2:23" x14ac:dyDescent="0.25">
      <c r="B36" s="303" t="s">
        <v>728</v>
      </c>
      <c r="C36" s="319">
        <v>90</v>
      </c>
      <c r="D36" s="304">
        <v>1300</v>
      </c>
      <c r="E36" s="92">
        <f t="shared" si="8"/>
        <v>1.5</v>
      </c>
      <c r="F36" s="305">
        <f t="shared" si="9"/>
        <v>380.2734375</v>
      </c>
      <c r="G36" s="306">
        <f t="shared" si="10"/>
        <v>705.2734375</v>
      </c>
      <c r="H36" s="307">
        <f t="shared" si="11"/>
        <v>39</v>
      </c>
      <c r="I36" s="308">
        <f t="shared" si="12"/>
        <v>156</v>
      </c>
      <c r="J36" s="308">
        <f t="shared" si="13"/>
        <v>130</v>
      </c>
      <c r="K36" s="309"/>
      <c r="L36" s="309"/>
      <c r="M36" s="310">
        <f t="shared" si="7"/>
        <v>594.7265625</v>
      </c>
      <c r="N36" s="311">
        <f t="shared" si="14"/>
        <v>0.45748197115384615</v>
      </c>
      <c r="O36" s="287"/>
      <c r="U36" s="42"/>
      <c r="V36" s="42"/>
      <c r="W36" s="42"/>
    </row>
    <row r="37" spans="2:23" x14ac:dyDescent="0.25">
      <c r="B37" s="303" t="s">
        <v>729</v>
      </c>
      <c r="C37" s="319">
        <v>90</v>
      </c>
      <c r="D37" s="304">
        <v>1600</v>
      </c>
      <c r="E37" s="92">
        <f t="shared" si="8"/>
        <v>1.5</v>
      </c>
      <c r="F37" s="305">
        <f t="shared" si="9"/>
        <v>380.2734375</v>
      </c>
      <c r="G37" s="306">
        <f t="shared" si="10"/>
        <v>780.2734375</v>
      </c>
      <c r="H37" s="307">
        <f t="shared" si="11"/>
        <v>48</v>
      </c>
      <c r="I37" s="308">
        <f t="shared" si="12"/>
        <v>192</v>
      </c>
      <c r="J37" s="308">
        <f t="shared" si="13"/>
        <v>160</v>
      </c>
      <c r="K37" s="309"/>
      <c r="L37" s="309"/>
      <c r="M37" s="310">
        <f t="shared" si="7"/>
        <v>819.7265625</v>
      </c>
      <c r="N37" s="311">
        <f t="shared" si="14"/>
        <v>0.5123291015625</v>
      </c>
      <c r="O37" s="287"/>
      <c r="U37" s="42"/>
      <c r="V37" s="42"/>
      <c r="W37" s="42"/>
    </row>
    <row r="38" spans="2:23" x14ac:dyDescent="0.25">
      <c r="B38" s="303" t="s">
        <v>730</v>
      </c>
      <c r="C38" s="319">
        <v>30</v>
      </c>
      <c r="D38" s="304">
        <v>350</v>
      </c>
      <c r="E38" s="92">
        <f t="shared" si="8"/>
        <v>0.5</v>
      </c>
      <c r="F38" s="305">
        <f t="shared" si="9"/>
        <v>126.7578125</v>
      </c>
      <c r="G38" s="306">
        <f t="shared" si="10"/>
        <v>214.2578125</v>
      </c>
      <c r="H38" s="307">
        <f t="shared" si="11"/>
        <v>10.5</v>
      </c>
      <c r="I38" s="308">
        <f t="shared" si="12"/>
        <v>42</v>
      </c>
      <c r="J38" s="308">
        <f t="shared" si="13"/>
        <v>35</v>
      </c>
      <c r="K38" s="309"/>
      <c r="L38" s="309"/>
      <c r="M38" s="310">
        <f t="shared" si="7"/>
        <v>135.7421875</v>
      </c>
      <c r="N38" s="311">
        <f t="shared" si="14"/>
        <v>0.38783482142857145</v>
      </c>
      <c r="O38" s="287"/>
      <c r="U38" s="42"/>
      <c r="V38" s="42"/>
      <c r="W38" s="42"/>
    </row>
    <row r="39" spans="2:23" x14ac:dyDescent="0.25">
      <c r="B39" s="299" t="s">
        <v>731</v>
      </c>
      <c r="C39" s="300"/>
      <c r="D39" s="300"/>
      <c r="E39" s="301"/>
      <c r="F39" s="300"/>
      <c r="G39" s="300"/>
      <c r="H39" s="300"/>
      <c r="I39" s="300"/>
      <c r="J39" s="300"/>
      <c r="K39" s="300"/>
      <c r="L39" s="300"/>
      <c r="M39" s="300"/>
      <c r="N39" s="302"/>
      <c r="O39" s="287"/>
      <c r="U39" s="42"/>
      <c r="V39" s="42"/>
      <c r="W39" s="42"/>
    </row>
    <row r="40" spans="2:23" x14ac:dyDescent="0.25">
      <c r="B40" s="312" t="s">
        <v>732</v>
      </c>
      <c r="C40" s="319">
        <v>60</v>
      </c>
      <c r="D40" s="304">
        <v>800</v>
      </c>
      <c r="E40" s="92">
        <f t="shared" ref="E40:E53" si="15">C40/60</f>
        <v>1</v>
      </c>
      <c r="F40" s="305">
        <f t="shared" ref="F40:F53" si="16">$E$6*E40</f>
        <v>253.515625</v>
      </c>
      <c r="G40" s="306">
        <f t="shared" ref="G40:G53" si="17">H40+I40+K40+F40+J40+L40</f>
        <v>453.515625</v>
      </c>
      <c r="H40" s="307">
        <f t="shared" ref="H40:H53" si="18">D40*$H$9</f>
        <v>24</v>
      </c>
      <c r="I40" s="308">
        <f t="shared" ref="I40:I53" si="19">$I$9*D40</f>
        <v>96</v>
      </c>
      <c r="J40" s="308">
        <f t="shared" ref="J40:J53" si="20">$J$9*D40</f>
        <v>80</v>
      </c>
      <c r="K40" s="309"/>
      <c r="L40" s="309"/>
      <c r="M40" s="310">
        <f t="shared" si="7"/>
        <v>346.484375</v>
      </c>
      <c r="N40" s="311">
        <f t="shared" ref="N40:N53" si="21">M40/D40</f>
        <v>0.43310546875</v>
      </c>
      <c r="O40" s="287"/>
      <c r="U40" s="42"/>
      <c r="V40" s="42"/>
      <c r="W40" s="42"/>
    </row>
    <row r="41" spans="2:23" x14ac:dyDescent="0.25">
      <c r="B41" s="312" t="s">
        <v>733</v>
      </c>
      <c r="C41" s="319">
        <v>90</v>
      </c>
      <c r="D41" s="304">
        <v>600</v>
      </c>
      <c r="E41" s="92">
        <f t="shared" si="15"/>
        <v>1.5</v>
      </c>
      <c r="F41" s="305">
        <f t="shared" si="16"/>
        <v>380.2734375</v>
      </c>
      <c r="G41" s="306">
        <f t="shared" si="17"/>
        <v>530.2734375</v>
      </c>
      <c r="H41" s="307">
        <f t="shared" si="18"/>
        <v>18</v>
      </c>
      <c r="I41" s="308">
        <f t="shared" si="19"/>
        <v>72</v>
      </c>
      <c r="J41" s="308">
        <f t="shared" si="20"/>
        <v>60</v>
      </c>
      <c r="K41" s="309"/>
      <c r="L41" s="309"/>
      <c r="M41" s="310">
        <f t="shared" si="7"/>
        <v>69.7265625</v>
      </c>
      <c r="N41" s="311">
        <f t="shared" si="21"/>
        <v>0.1162109375</v>
      </c>
      <c r="O41" s="287"/>
      <c r="U41" s="42"/>
      <c r="V41" s="42"/>
      <c r="W41" s="42"/>
    </row>
    <row r="42" spans="2:23" x14ac:dyDescent="0.25">
      <c r="B42" s="312" t="s">
        <v>734</v>
      </c>
      <c r="C42" s="319">
        <v>120</v>
      </c>
      <c r="D42" s="304">
        <v>1500</v>
      </c>
      <c r="E42" s="92">
        <f t="shared" si="15"/>
        <v>2</v>
      </c>
      <c r="F42" s="305">
        <f t="shared" si="16"/>
        <v>507.03125</v>
      </c>
      <c r="G42" s="306">
        <f t="shared" si="17"/>
        <v>882.03125</v>
      </c>
      <c r="H42" s="307">
        <f t="shared" si="18"/>
        <v>45</v>
      </c>
      <c r="I42" s="308">
        <f t="shared" si="19"/>
        <v>180</v>
      </c>
      <c r="J42" s="308">
        <f t="shared" si="20"/>
        <v>150</v>
      </c>
      <c r="K42" s="309"/>
      <c r="L42" s="309"/>
      <c r="M42" s="310">
        <f t="shared" si="7"/>
        <v>617.96875</v>
      </c>
      <c r="N42" s="311">
        <f t="shared" si="21"/>
        <v>0.41197916666666667</v>
      </c>
      <c r="O42" s="287"/>
      <c r="U42" s="42"/>
      <c r="V42" s="42"/>
      <c r="W42" s="42"/>
    </row>
    <row r="43" spans="2:23" x14ac:dyDescent="0.25">
      <c r="B43" s="312" t="s">
        <v>735</v>
      </c>
      <c r="C43" s="319">
        <v>60</v>
      </c>
      <c r="D43" s="304">
        <v>600</v>
      </c>
      <c r="E43" s="92">
        <f t="shared" si="15"/>
        <v>1</v>
      </c>
      <c r="F43" s="305">
        <f t="shared" si="16"/>
        <v>253.515625</v>
      </c>
      <c r="G43" s="306">
        <f t="shared" si="17"/>
        <v>403.515625</v>
      </c>
      <c r="H43" s="307">
        <f t="shared" si="18"/>
        <v>18</v>
      </c>
      <c r="I43" s="308">
        <f t="shared" si="19"/>
        <v>72</v>
      </c>
      <c r="J43" s="308">
        <f t="shared" si="20"/>
        <v>60</v>
      </c>
      <c r="K43" s="309"/>
      <c r="L43" s="309"/>
      <c r="M43" s="310">
        <f t="shared" si="7"/>
        <v>196.484375</v>
      </c>
      <c r="N43" s="311">
        <f t="shared" si="21"/>
        <v>0.32747395833333331</v>
      </c>
      <c r="O43" s="287"/>
      <c r="U43" s="42"/>
      <c r="V43" s="42"/>
      <c r="W43" s="42"/>
    </row>
    <row r="44" spans="2:23" x14ac:dyDescent="0.25">
      <c r="B44" s="312" t="s">
        <v>736</v>
      </c>
      <c r="C44" s="319">
        <v>60</v>
      </c>
      <c r="D44" s="304">
        <v>1600</v>
      </c>
      <c r="E44" s="92">
        <f t="shared" si="15"/>
        <v>1</v>
      </c>
      <c r="F44" s="305">
        <f t="shared" si="16"/>
        <v>253.515625</v>
      </c>
      <c r="G44" s="306">
        <f t="shared" si="17"/>
        <v>653.515625</v>
      </c>
      <c r="H44" s="307">
        <f t="shared" si="18"/>
        <v>48</v>
      </c>
      <c r="I44" s="308">
        <f t="shared" si="19"/>
        <v>192</v>
      </c>
      <c r="J44" s="308">
        <f t="shared" si="20"/>
        <v>160</v>
      </c>
      <c r="K44" s="309"/>
      <c r="L44" s="309"/>
      <c r="M44" s="310">
        <f t="shared" si="7"/>
        <v>946.484375</v>
      </c>
      <c r="N44" s="311">
        <f t="shared" si="21"/>
        <v>0.591552734375</v>
      </c>
      <c r="O44" s="287"/>
      <c r="U44" s="42"/>
      <c r="V44" s="42"/>
      <c r="W44" s="42"/>
    </row>
    <row r="45" spans="2:23" x14ac:dyDescent="0.25">
      <c r="B45" s="312" t="s">
        <v>737</v>
      </c>
      <c r="C45" s="319">
        <v>120</v>
      </c>
      <c r="D45" s="304">
        <v>2000</v>
      </c>
      <c r="E45" s="92">
        <f t="shared" si="15"/>
        <v>2</v>
      </c>
      <c r="F45" s="305">
        <f t="shared" si="16"/>
        <v>507.03125</v>
      </c>
      <c r="G45" s="306">
        <f t="shared" si="17"/>
        <v>1007.03125</v>
      </c>
      <c r="H45" s="307">
        <f t="shared" si="18"/>
        <v>60</v>
      </c>
      <c r="I45" s="308">
        <f t="shared" si="19"/>
        <v>240</v>
      </c>
      <c r="J45" s="308">
        <f t="shared" si="20"/>
        <v>200</v>
      </c>
      <c r="K45" s="309"/>
      <c r="L45" s="309"/>
      <c r="M45" s="310">
        <f t="shared" si="7"/>
        <v>992.96875</v>
      </c>
      <c r="N45" s="311">
        <f t="shared" si="21"/>
        <v>0.49648437499999998</v>
      </c>
      <c r="O45" s="287"/>
      <c r="U45" s="42"/>
      <c r="V45" s="42"/>
      <c r="W45" s="42"/>
    </row>
    <row r="46" spans="2:23" x14ac:dyDescent="0.25">
      <c r="B46" s="312" t="s">
        <v>738</v>
      </c>
      <c r="C46" s="319">
        <v>120</v>
      </c>
      <c r="D46" s="304">
        <v>2000</v>
      </c>
      <c r="E46" s="92">
        <f t="shared" si="15"/>
        <v>2</v>
      </c>
      <c r="F46" s="305">
        <f t="shared" si="16"/>
        <v>507.03125</v>
      </c>
      <c r="G46" s="306">
        <f t="shared" si="17"/>
        <v>1007.03125</v>
      </c>
      <c r="H46" s="307">
        <f t="shared" si="18"/>
        <v>60</v>
      </c>
      <c r="I46" s="308">
        <f t="shared" si="19"/>
        <v>240</v>
      </c>
      <c r="J46" s="308">
        <f t="shared" si="20"/>
        <v>200</v>
      </c>
      <c r="K46" s="309"/>
      <c r="L46" s="309"/>
      <c r="M46" s="310">
        <f t="shared" si="7"/>
        <v>992.96875</v>
      </c>
      <c r="N46" s="311">
        <f t="shared" si="21"/>
        <v>0.49648437499999998</v>
      </c>
      <c r="O46" s="287"/>
      <c r="U46" s="42"/>
      <c r="V46" s="42"/>
      <c r="W46" s="42"/>
    </row>
    <row r="47" spans="2:23" x14ac:dyDescent="0.25">
      <c r="B47" s="312" t="s">
        <v>739</v>
      </c>
      <c r="C47" s="319">
        <v>120</v>
      </c>
      <c r="D47" s="304">
        <v>2000</v>
      </c>
      <c r="E47" s="92">
        <f t="shared" si="15"/>
        <v>2</v>
      </c>
      <c r="F47" s="305">
        <f t="shared" si="16"/>
        <v>507.03125</v>
      </c>
      <c r="G47" s="306">
        <f t="shared" si="17"/>
        <v>1007.03125</v>
      </c>
      <c r="H47" s="307">
        <f t="shared" si="18"/>
        <v>60</v>
      </c>
      <c r="I47" s="308">
        <f t="shared" si="19"/>
        <v>240</v>
      </c>
      <c r="J47" s="308">
        <f t="shared" si="20"/>
        <v>200</v>
      </c>
      <c r="K47" s="309"/>
      <c r="L47" s="309"/>
      <c r="M47" s="310">
        <f t="shared" si="7"/>
        <v>992.96875</v>
      </c>
      <c r="N47" s="311">
        <f t="shared" si="21"/>
        <v>0.49648437499999998</v>
      </c>
      <c r="O47" s="287"/>
      <c r="U47" s="42"/>
      <c r="V47" s="42"/>
      <c r="W47" s="42"/>
    </row>
    <row r="48" spans="2:23" x14ac:dyDescent="0.25">
      <c r="B48" s="312" t="s">
        <v>740</v>
      </c>
      <c r="C48" s="319">
        <v>90</v>
      </c>
      <c r="D48" s="304">
        <v>1200</v>
      </c>
      <c r="E48" s="92">
        <f t="shared" si="15"/>
        <v>1.5</v>
      </c>
      <c r="F48" s="305">
        <f t="shared" si="16"/>
        <v>380.2734375</v>
      </c>
      <c r="G48" s="306">
        <f t="shared" si="17"/>
        <v>680.2734375</v>
      </c>
      <c r="H48" s="307">
        <f t="shared" si="18"/>
        <v>36</v>
      </c>
      <c r="I48" s="308">
        <f t="shared" si="19"/>
        <v>144</v>
      </c>
      <c r="J48" s="308">
        <f t="shared" si="20"/>
        <v>120</v>
      </c>
      <c r="K48" s="309"/>
      <c r="L48" s="309"/>
      <c r="M48" s="310">
        <f t="shared" si="7"/>
        <v>519.7265625</v>
      </c>
      <c r="N48" s="311">
        <f t="shared" si="21"/>
        <v>0.43310546875</v>
      </c>
      <c r="O48" s="287"/>
      <c r="U48" s="42"/>
      <c r="V48" s="42"/>
      <c r="W48" s="42"/>
    </row>
    <row r="49" spans="2:23" x14ac:dyDescent="0.25">
      <c r="B49" s="312" t="s">
        <v>741</v>
      </c>
      <c r="C49" s="319">
        <v>30</v>
      </c>
      <c r="D49" s="304">
        <v>0</v>
      </c>
      <c r="E49" s="92">
        <f t="shared" si="15"/>
        <v>0.5</v>
      </c>
      <c r="F49" s="305">
        <f t="shared" si="16"/>
        <v>126.7578125</v>
      </c>
      <c r="G49" s="306">
        <f t="shared" si="17"/>
        <v>126.7578125</v>
      </c>
      <c r="H49" s="307">
        <f t="shared" si="18"/>
        <v>0</v>
      </c>
      <c r="I49" s="308">
        <f t="shared" si="19"/>
        <v>0</v>
      </c>
      <c r="J49" s="308">
        <f t="shared" si="20"/>
        <v>0</v>
      </c>
      <c r="K49" s="309"/>
      <c r="L49" s="309"/>
      <c r="M49" s="310">
        <f t="shared" si="7"/>
        <v>-126.7578125</v>
      </c>
      <c r="N49" s="311" t="e">
        <f t="shared" si="21"/>
        <v>#DIV/0!</v>
      </c>
      <c r="O49" s="287"/>
      <c r="U49" s="42"/>
      <c r="V49" s="42"/>
      <c r="W49" s="42"/>
    </row>
    <row r="50" spans="2:23" x14ac:dyDescent="0.25">
      <c r="B50" s="312" t="s">
        <v>742</v>
      </c>
      <c r="C50" s="319">
        <v>60</v>
      </c>
      <c r="D50" s="304">
        <v>380</v>
      </c>
      <c r="E50" s="92">
        <f t="shared" si="15"/>
        <v>1</v>
      </c>
      <c r="F50" s="305">
        <f t="shared" si="16"/>
        <v>253.515625</v>
      </c>
      <c r="G50" s="306">
        <f t="shared" si="17"/>
        <v>348.515625</v>
      </c>
      <c r="H50" s="307">
        <f t="shared" si="18"/>
        <v>11.4</v>
      </c>
      <c r="I50" s="308">
        <f t="shared" si="19"/>
        <v>45.6</v>
      </c>
      <c r="J50" s="308">
        <f t="shared" si="20"/>
        <v>38</v>
      </c>
      <c r="K50" s="309"/>
      <c r="L50" s="309"/>
      <c r="M50" s="310">
        <f t="shared" si="7"/>
        <v>31.484375</v>
      </c>
      <c r="N50" s="311">
        <f t="shared" si="21"/>
        <v>8.2853618421052627E-2</v>
      </c>
      <c r="O50" s="287"/>
      <c r="U50" s="42"/>
      <c r="V50" s="42"/>
      <c r="W50" s="42"/>
    </row>
    <row r="51" spans="2:23" x14ac:dyDescent="0.25">
      <c r="B51" s="312" t="s">
        <v>743</v>
      </c>
      <c r="C51" s="319">
        <v>60</v>
      </c>
      <c r="D51" s="304">
        <v>350</v>
      </c>
      <c r="E51" s="92">
        <f t="shared" si="15"/>
        <v>1</v>
      </c>
      <c r="F51" s="305">
        <f t="shared" si="16"/>
        <v>253.515625</v>
      </c>
      <c r="G51" s="306">
        <f t="shared" si="17"/>
        <v>341.015625</v>
      </c>
      <c r="H51" s="307">
        <f t="shared" si="18"/>
        <v>10.5</v>
      </c>
      <c r="I51" s="308">
        <f t="shared" si="19"/>
        <v>42</v>
      </c>
      <c r="J51" s="308">
        <f t="shared" si="20"/>
        <v>35</v>
      </c>
      <c r="K51" s="309"/>
      <c r="L51" s="309"/>
      <c r="M51" s="310">
        <f t="shared" si="7"/>
        <v>8.984375</v>
      </c>
      <c r="N51" s="311">
        <f t="shared" si="21"/>
        <v>2.5669642857142856E-2</v>
      </c>
      <c r="O51" s="287"/>
      <c r="U51" s="42"/>
      <c r="V51" s="42"/>
      <c r="W51" s="42"/>
    </row>
    <row r="52" spans="2:23" x14ac:dyDescent="0.25">
      <c r="B52" s="312" t="s">
        <v>744</v>
      </c>
      <c r="C52" s="319">
        <v>60</v>
      </c>
      <c r="D52" s="304">
        <v>350</v>
      </c>
      <c r="E52" s="92">
        <f t="shared" si="15"/>
        <v>1</v>
      </c>
      <c r="F52" s="305">
        <f t="shared" si="16"/>
        <v>253.515625</v>
      </c>
      <c r="G52" s="306">
        <f t="shared" si="17"/>
        <v>341.015625</v>
      </c>
      <c r="H52" s="307">
        <f t="shared" si="18"/>
        <v>10.5</v>
      </c>
      <c r="I52" s="308">
        <f t="shared" si="19"/>
        <v>42</v>
      </c>
      <c r="J52" s="308">
        <f t="shared" si="20"/>
        <v>35</v>
      </c>
      <c r="K52" s="309"/>
      <c r="L52" s="309"/>
      <c r="M52" s="310">
        <f t="shared" si="7"/>
        <v>8.984375</v>
      </c>
      <c r="N52" s="311">
        <f t="shared" si="21"/>
        <v>2.5669642857142856E-2</v>
      </c>
      <c r="O52" s="287"/>
      <c r="U52" s="42"/>
      <c r="V52" s="42"/>
      <c r="W52" s="42"/>
    </row>
    <row r="53" spans="2:23" x14ac:dyDescent="0.25">
      <c r="B53" s="312" t="s">
        <v>745</v>
      </c>
      <c r="C53" s="319">
        <v>90</v>
      </c>
      <c r="D53" s="304">
        <v>1200</v>
      </c>
      <c r="E53" s="92">
        <f t="shared" si="15"/>
        <v>1.5</v>
      </c>
      <c r="F53" s="305">
        <f t="shared" si="16"/>
        <v>380.2734375</v>
      </c>
      <c r="G53" s="306">
        <f t="shared" si="17"/>
        <v>680.2734375</v>
      </c>
      <c r="H53" s="307">
        <f t="shared" si="18"/>
        <v>36</v>
      </c>
      <c r="I53" s="308">
        <f t="shared" si="19"/>
        <v>144</v>
      </c>
      <c r="J53" s="308">
        <f t="shared" si="20"/>
        <v>120</v>
      </c>
      <c r="K53" s="309"/>
      <c r="L53" s="309"/>
      <c r="M53" s="310">
        <f t="shared" si="7"/>
        <v>519.7265625</v>
      </c>
      <c r="N53" s="311">
        <f t="shared" si="21"/>
        <v>0.43310546875</v>
      </c>
      <c r="O53" s="287"/>
      <c r="U53" s="42"/>
      <c r="V53" s="42"/>
      <c r="W53" s="42"/>
    </row>
    <row r="54" spans="2:23" x14ac:dyDescent="0.25">
      <c r="B54" s="299" t="s">
        <v>746</v>
      </c>
      <c r="C54" s="300"/>
      <c r="D54" s="300"/>
      <c r="E54" s="301"/>
      <c r="F54" s="300"/>
      <c r="G54" s="300"/>
      <c r="H54" s="300"/>
      <c r="I54" s="300"/>
      <c r="J54" s="300"/>
      <c r="K54" s="300"/>
      <c r="L54" s="300"/>
      <c r="M54" s="300"/>
      <c r="N54" s="302"/>
      <c r="O54" s="287"/>
      <c r="U54" s="42"/>
      <c r="V54" s="42"/>
      <c r="W54" s="42"/>
    </row>
    <row r="55" spans="2:23" x14ac:dyDescent="0.25">
      <c r="B55" s="303" t="s">
        <v>747</v>
      </c>
      <c r="C55" s="319">
        <v>60</v>
      </c>
      <c r="D55" s="304">
        <v>600</v>
      </c>
      <c r="E55" s="92">
        <f t="shared" ref="E55:E87" si="22">C55/60</f>
        <v>1</v>
      </c>
      <c r="F55" s="305">
        <f t="shared" ref="F55:F87" si="23">$E$6*E55</f>
        <v>253.515625</v>
      </c>
      <c r="G55" s="306">
        <f t="shared" ref="G55:G87" si="24">H55+I55+K55+F55+J55+L55</f>
        <v>403.515625</v>
      </c>
      <c r="H55" s="307">
        <f t="shared" ref="H55:H87" si="25">D55*$H$9</f>
        <v>18</v>
      </c>
      <c r="I55" s="308">
        <f t="shared" ref="I55:I87" si="26">$I$9*D55</f>
        <v>72</v>
      </c>
      <c r="J55" s="308">
        <f t="shared" ref="J55:J87" si="27">$J$9*D55</f>
        <v>60</v>
      </c>
      <c r="K55" s="309"/>
      <c r="L55" s="309"/>
      <c r="M55" s="310">
        <f t="shared" si="7"/>
        <v>196.484375</v>
      </c>
      <c r="N55" s="311">
        <f t="shared" ref="N55:N87" si="28">M55/D55</f>
        <v>0.32747395833333331</v>
      </c>
      <c r="O55" s="287"/>
      <c r="U55" s="42"/>
      <c r="V55" s="42"/>
      <c r="W55" s="42"/>
    </row>
    <row r="56" spans="2:23" x14ac:dyDescent="0.25">
      <c r="B56" s="303" t="s">
        <v>748</v>
      </c>
      <c r="C56" s="319">
        <v>60</v>
      </c>
      <c r="D56" s="304">
        <v>350</v>
      </c>
      <c r="E56" s="92">
        <f t="shared" si="22"/>
        <v>1</v>
      </c>
      <c r="F56" s="305">
        <f t="shared" si="23"/>
        <v>253.515625</v>
      </c>
      <c r="G56" s="306">
        <f t="shared" si="24"/>
        <v>341.015625</v>
      </c>
      <c r="H56" s="307">
        <f t="shared" si="25"/>
        <v>10.5</v>
      </c>
      <c r="I56" s="308">
        <f t="shared" si="26"/>
        <v>42</v>
      </c>
      <c r="J56" s="308">
        <f t="shared" si="27"/>
        <v>35</v>
      </c>
      <c r="K56" s="309"/>
      <c r="L56" s="309"/>
      <c r="M56" s="310">
        <f t="shared" si="7"/>
        <v>8.984375</v>
      </c>
      <c r="N56" s="311">
        <f t="shared" si="28"/>
        <v>2.5669642857142856E-2</v>
      </c>
      <c r="O56" s="287"/>
      <c r="U56" s="42"/>
      <c r="V56" s="42"/>
      <c r="W56" s="42"/>
    </row>
    <row r="57" spans="2:23" x14ac:dyDescent="0.25">
      <c r="B57" s="303" t="s">
        <v>749</v>
      </c>
      <c r="C57" s="319">
        <v>240</v>
      </c>
      <c r="D57" s="304">
        <v>2000</v>
      </c>
      <c r="E57" s="92">
        <f t="shared" si="22"/>
        <v>4</v>
      </c>
      <c r="F57" s="305">
        <f t="shared" si="23"/>
        <v>1014.0625</v>
      </c>
      <c r="G57" s="306">
        <f t="shared" si="24"/>
        <v>1514.0625</v>
      </c>
      <c r="H57" s="307">
        <f t="shared" si="25"/>
        <v>60</v>
      </c>
      <c r="I57" s="308">
        <f t="shared" si="26"/>
        <v>240</v>
      </c>
      <c r="J57" s="308">
        <f t="shared" si="27"/>
        <v>200</v>
      </c>
      <c r="K57" s="309"/>
      <c r="L57" s="309"/>
      <c r="M57" s="310">
        <f t="shared" si="7"/>
        <v>485.9375</v>
      </c>
      <c r="N57" s="311">
        <f t="shared" si="28"/>
        <v>0.24296875000000001</v>
      </c>
      <c r="O57" s="287"/>
      <c r="U57" s="42"/>
      <c r="V57" s="42"/>
      <c r="W57" s="42"/>
    </row>
    <row r="58" spans="2:23" x14ac:dyDescent="0.25">
      <c r="B58" s="303" t="s">
        <v>750</v>
      </c>
      <c r="C58" s="319">
        <v>240</v>
      </c>
      <c r="D58" s="304">
        <v>2700</v>
      </c>
      <c r="E58" s="92">
        <f t="shared" si="22"/>
        <v>4</v>
      </c>
      <c r="F58" s="305">
        <f t="shared" si="23"/>
        <v>1014.0625</v>
      </c>
      <c r="G58" s="306">
        <f t="shared" si="24"/>
        <v>1689.0625</v>
      </c>
      <c r="H58" s="307">
        <f t="shared" si="25"/>
        <v>81</v>
      </c>
      <c r="I58" s="308">
        <f t="shared" si="26"/>
        <v>324</v>
      </c>
      <c r="J58" s="308">
        <f t="shared" si="27"/>
        <v>270</v>
      </c>
      <c r="K58" s="309"/>
      <c r="L58" s="309"/>
      <c r="M58" s="310">
        <f t="shared" si="7"/>
        <v>1010.9375</v>
      </c>
      <c r="N58" s="311">
        <f t="shared" si="28"/>
        <v>0.37442129629629628</v>
      </c>
      <c r="O58" s="287"/>
      <c r="U58" s="42"/>
      <c r="V58" s="42"/>
      <c r="W58" s="42"/>
    </row>
    <row r="59" spans="2:23" x14ac:dyDescent="0.25">
      <c r="B59" s="303" t="s">
        <v>751</v>
      </c>
      <c r="C59" s="319">
        <v>90</v>
      </c>
      <c r="D59" s="304">
        <v>2000</v>
      </c>
      <c r="E59" s="92">
        <f t="shared" si="22"/>
        <v>1.5</v>
      </c>
      <c r="F59" s="305">
        <f t="shared" si="23"/>
        <v>380.2734375</v>
      </c>
      <c r="G59" s="306">
        <f t="shared" si="24"/>
        <v>880.2734375</v>
      </c>
      <c r="H59" s="307">
        <f t="shared" si="25"/>
        <v>60</v>
      </c>
      <c r="I59" s="308">
        <f t="shared" si="26"/>
        <v>240</v>
      </c>
      <c r="J59" s="308">
        <f t="shared" si="27"/>
        <v>200</v>
      </c>
      <c r="K59" s="309"/>
      <c r="L59" s="309"/>
      <c r="M59" s="310">
        <f t="shared" si="7"/>
        <v>1119.7265625</v>
      </c>
      <c r="N59" s="311">
        <f t="shared" si="28"/>
        <v>0.55986328124999996</v>
      </c>
      <c r="O59" s="287"/>
      <c r="U59" s="42"/>
      <c r="V59" s="42"/>
      <c r="W59" s="42"/>
    </row>
    <row r="60" spans="2:23" x14ac:dyDescent="0.25">
      <c r="B60" s="303" t="s">
        <v>752</v>
      </c>
      <c r="C60" s="319">
        <v>60</v>
      </c>
      <c r="D60" s="304">
        <v>350</v>
      </c>
      <c r="E60" s="92">
        <f t="shared" si="22"/>
        <v>1</v>
      </c>
      <c r="F60" s="305">
        <f t="shared" si="23"/>
        <v>253.515625</v>
      </c>
      <c r="G60" s="306">
        <f t="shared" si="24"/>
        <v>341.015625</v>
      </c>
      <c r="H60" s="307">
        <f t="shared" si="25"/>
        <v>10.5</v>
      </c>
      <c r="I60" s="308">
        <f t="shared" si="26"/>
        <v>42</v>
      </c>
      <c r="J60" s="308">
        <f t="shared" si="27"/>
        <v>35</v>
      </c>
      <c r="K60" s="309"/>
      <c r="L60" s="309"/>
      <c r="M60" s="310">
        <f t="shared" si="7"/>
        <v>8.984375</v>
      </c>
      <c r="N60" s="311">
        <f t="shared" si="28"/>
        <v>2.5669642857142856E-2</v>
      </c>
      <c r="O60" s="287"/>
      <c r="U60" s="42"/>
      <c r="V60" s="42"/>
      <c r="W60" s="42"/>
    </row>
    <row r="61" spans="2:23" x14ac:dyDescent="0.25">
      <c r="B61" s="303" t="s">
        <v>753</v>
      </c>
      <c r="C61" s="319">
        <v>240</v>
      </c>
      <c r="D61" s="304">
        <v>2000</v>
      </c>
      <c r="E61" s="92">
        <f t="shared" si="22"/>
        <v>4</v>
      </c>
      <c r="F61" s="305">
        <f t="shared" si="23"/>
        <v>1014.0625</v>
      </c>
      <c r="G61" s="306">
        <f t="shared" si="24"/>
        <v>1514.0625</v>
      </c>
      <c r="H61" s="307">
        <f t="shared" si="25"/>
        <v>60</v>
      </c>
      <c r="I61" s="308">
        <f t="shared" si="26"/>
        <v>240</v>
      </c>
      <c r="J61" s="308">
        <f t="shared" si="27"/>
        <v>200</v>
      </c>
      <c r="K61" s="309"/>
      <c r="L61" s="309"/>
      <c r="M61" s="310">
        <f t="shared" si="7"/>
        <v>485.9375</v>
      </c>
      <c r="N61" s="311">
        <f t="shared" si="28"/>
        <v>0.24296875000000001</v>
      </c>
      <c r="O61" s="287"/>
      <c r="U61" s="42"/>
      <c r="V61" s="42"/>
      <c r="W61" s="42"/>
    </row>
    <row r="62" spans="2:23" x14ac:dyDescent="0.25">
      <c r="B62" s="303" t="s">
        <v>754</v>
      </c>
      <c r="C62" s="319">
        <v>30</v>
      </c>
      <c r="D62" s="304">
        <v>2000</v>
      </c>
      <c r="E62" s="92">
        <f t="shared" si="22"/>
        <v>0.5</v>
      </c>
      <c r="F62" s="305">
        <f t="shared" si="23"/>
        <v>126.7578125</v>
      </c>
      <c r="G62" s="306">
        <f t="shared" si="24"/>
        <v>626.7578125</v>
      </c>
      <c r="H62" s="307">
        <f t="shared" si="25"/>
        <v>60</v>
      </c>
      <c r="I62" s="308">
        <f t="shared" si="26"/>
        <v>240</v>
      </c>
      <c r="J62" s="308">
        <f t="shared" si="27"/>
        <v>200</v>
      </c>
      <c r="K62" s="309"/>
      <c r="L62" s="309"/>
      <c r="M62" s="310">
        <f t="shared" si="7"/>
        <v>1373.2421875</v>
      </c>
      <c r="N62" s="311">
        <f t="shared" si="28"/>
        <v>0.68662109375000002</v>
      </c>
      <c r="O62" s="287"/>
      <c r="U62" s="42"/>
      <c r="V62" s="42"/>
      <c r="W62" s="42"/>
    </row>
    <row r="63" spans="2:23" x14ac:dyDescent="0.25">
      <c r="B63" s="303" t="s">
        <v>755</v>
      </c>
      <c r="C63" s="319">
        <v>120</v>
      </c>
      <c r="D63" s="304">
        <v>2000</v>
      </c>
      <c r="E63" s="92">
        <f t="shared" si="22"/>
        <v>2</v>
      </c>
      <c r="F63" s="305">
        <f t="shared" si="23"/>
        <v>507.03125</v>
      </c>
      <c r="G63" s="306">
        <f t="shared" si="24"/>
        <v>1007.03125</v>
      </c>
      <c r="H63" s="307">
        <f t="shared" si="25"/>
        <v>60</v>
      </c>
      <c r="I63" s="308">
        <f t="shared" si="26"/>
        <v>240</v>
      </c>
      <c r="J63" s="308">
        <f t="shared" si="27"/>
        <v>200</v>
      </c>
      <c r="K63" s="309"/>
      <c r="L63" s="309"/>
      <c r="M63" s="310">
        <f t="shared" si="7"/>
        <v>992.96875</v>
      </c>
      <c r="N63" s="311">
        <f t="shared" si="28"/>
        <v>0.49648437499999998</v>
      </c>
      <c r="O63" s="287"/>
      <c r="U63" s="42"/>
      <c r="V63" s="42"/>
      <c r="W63" s="42"/>
    </row>
    <row r="64" spans="2:23" x14ac:dyDescent="0.25">
      <c r="B64" s="303" t="s">
        <v>756</v>
      </c>
      <c r="C64" s="319">
        <v>30</v>
      </c>
      <c r="D64" s="304">
        <v>800</v>
      </c>
      <c r="E64" s="92">
        <f t="shared" si="22"/>
        <v>0.5</v>
      </c>
      <c r="F64" s="305">
        <f t="shared" si="23"/>
        <v>126.7578125</v>
      </c>
      <c r="G64" s="306">
        <f t="shared" si="24"/>
        <v>326.7578125</v>
      </c>
      <c r="H64" s="307">
        <f t="shared" si="25"/>
        <v>24</v>
      </c>
      <c r="I64" s="308">
        <f t="shared" si="26"/>
        <v>96</v>
      </c>
      <c r="J64" s="308">
        <f t="shared" si="27"/>
        <v>80</v>
      </c>
      <c r="K64" s="309"/>
      <c r="L64" s="309"/>
      <c r="M64" s="310">
        <f t="shared" si="7"/>
        <v>473.2421875</v>
      </c>
      <c r="N64" s="311">
        <f t="shared" si="28"/>
        <v>0.591552734375</v>
      </c>
      <c r="O64" s="287"/>
      <c r="U64" s="42"/>
      <c r="V64" s="42"/>
      <c r="W64" s="42"/>
    </row>
    <row r="65" spans="2:23" x14ac:dyDescent="0.25">
      <c r="B65" s="303" t="s">
        <v>757</v>
      </c>
      <c r="C65" s="319">
        <v>30</v>
      </c>
      <c r="D65" s="304">
        <v>800</v>
      </c>
      <c r="E65" s="92">
        <f t="shared" si="22"/>
        <v>0.5</v>
      </c>
      <c r="F65" s="305">
        <f t="shared" si="23"/>
        <v>126.7578125</v>
      </c>
      <c r="G65" s="306">
        <f t="shared" si="24"/>
        <v>326.7578125</v>
      </c>
      <c r="H65" s="307">
        <f t="shared" si="25"/>
        <v>24</v>
      </c>
      <c r="I65" s="308">
        <f t="shared" si="26"/>
        <v>96</v>
      </c>
      <c r="J65" s="308">
        <f t="shared" si="27"/>
        <v>80</v>
      </c>
      <c r="K65" s="309"/>
      <c r="L65" s="309"/>
      <c r="M65" s="310">
        <f t="shared" si="7"/>
        <v>473.2421875</v>
      </c>
      <c r="N65" s="311">
        <f t="shared" si="28"/>
        <v>0.591552734375</v>
      </c>
      <c r="O65" s="287"/>
      <c r="U65" s="42"/>
      <c r="V65" s="42"/>
      <c r="W65" s="42"/>
    </row>
    <row r="66" spans="2:23" x14ac:dyDescent="0.25">
      <c r="B66" s="303" t="s">
        <v>758</v>
      </c>
      <c r="C66" s="319">
        <v>30</v>
      </c>
      <c r="D66" s="304">
        <v>1600</v>
      </c>
      <c r="E66" s="92">
        <f t="shared" si="22"/>
        <v>0.5</v>
      </c>
      <c r="F66" s="305">
        <f t="shared" si="23"/>
        <v>126.7578125</v>
      </c>
      <c r="G66" s="306">
        <f t="shared" si="24"/>
        <v>526.7578125</v>
      </c>
      <c r="H66" s="307">
        <f t="shared" si="25"/>
        <v>48</v>
      </c>
      <c r="I66" s="308">
        <f t="shared" si="26"/>
        <v>192</v>
      </c>
      <c r="J66" s="308">
        <f t="shared" si="27"/>
        <v>160</v>
      </c>
      <c r="K66" s="309"/>
      <c r="L66" s="309"/>
      <c r="M66" s="310">
        <f t="shared" si="7"/>
        <v>1073.2421875</v>
      </c>
      <c r="N66" s="311">
        <f t="shared" si="28"/>
        <v>0.6707763671875</v>
      </c>
      <c r="O66" s="287"/>
      <c r="U66" s="42"/>
      <c r="V66" s="42"/>
      <c r="W66" s="42"/>
    </row>
    <row r="67" spans="2:23" x14ac:dyDescent="0.25">
      <c r="B67" s="303" t="s">
        <v>759</v>
      </c>
      <c r="C67" s="319">
        <v>60</v>
      </c>
      <c r="D67" s="304">
        <v>450</v>
      </c>
      <c r="E67" s="92">
        <f t="shared" si="22"/>
        <v>1</v>
      </c>
      <c r="F67" s="305">
        <f t="shared" si="23"/>
        <v>253.515625</v>
      </c>
      <c r="G67" s="306">
        <f t="shared" si="24"/>
        <v>366.015625</v>
      </c>
      <c r="H67" s="307">
        <f t="shared" si="25"/>
        <v>13.5</v>
      </c>
      <c r="I67" s="308">
        <f t="shared" si="26"/>
        <v>54</v>
      </c>
      <c r="J67" s="308">
        <f t="shared" si="27"/>
        <v>45</v>
      </c>
      <c r="K67" s="309"/>
      <c r="L67" s="309"/>
      <c r="M67" s="310">
        <f t="shared" si="7"/>
        <v>83.984375</v>
      </c>
      <c r="N67" s="311">
        <f t="shared" si="28"/>
        <v>0.18663194444444445</v>
      </c>
      <c r="O67" s="287"/>
      <c r="U67" s="42"/>
      <c r="V67" s="42"/>
      <c r="W67" s="42"/>
    </row>
    <row r="68" spans="2:23" x14ac:dyDescent="0.25">
      <c r="B68" s="303" t="s">
        <v>760</v>
      </c>
      <c r="C68" s="319">
        <v>30</v>
      </c>
      <c r="D68" s="304">
        <v>250</v>
      </c>
      <c r="E68" s="92">
        <f t="shared" si="22"/>
        <v>0.5</v>
      </c>
      <c r="F68" s="305">
        <f t="shared" si="23"/>
        <v>126.7578125</v>
      </c>
      <c r="G68" s="306">
        <f t="shared" si="24"/>
        <v>189.2578125</v>
      </c>
      <c r="H68" s="307">
        <f t="shared" si="25"/>
        <v>7.5</v>
      </c>
      <c r="I68" s="308">
        <f t="shared" si="26"/>
        <v>30</v>
      </c>
      <c r="J68" s="308">
        <f t="shared" si="27"/>
        <v>25</v>
      </c>
      <c r="K68" s="309"/>
      <c r="L68" s="309"/>
      <c r="M68" s="310">
        <f t="shared" si="7"/>
        <v>60.7421875</v>
      </c>
      <c r="N68" s="311">
        <f t="shared" si="28"/>
        <v>0.24296875000000001</v>
      </c>
      <c r="O68" s="287"/>
      <c r="U68" s="42"/>
      <c r="V68" s="42"/>
      <c r="W68" s="42"/>
    </row>
    <row r="69" spans="2:23" x14ac:dyDescent="0.25">
      <c r="B69" s="303" t="s">
        <v>761</v>
      </c>
      <c r="C69" s="319">
        <v>60</v>
      </c>
      <c r="D69" s="304">
        <v>650</v>
      </c>
      <c r="E69" s="92">
        <f t="shared" si="22"/>
        <v>1</v>
      </c>
      <c r="F69" s="305">
        <f t="shared" si="23"/>
        <v>253.515625</v>
      </c>
      <c r="G69" s="306">
        <f t="shared" si="24"/>
        <v>416.015625</v>
      </c>
      <c r="H69" s="307">
        <f t="shared" si="25"/>
        <v>19.5</v>
      </c>
      <c r="I69" s="308">
        <f t="shared" si="26"/>
        <v>78</v>
      </c>
      <c r="J69" s="308">
        <f t="shared" si="27"/>
        <v>65</v>
      </c>
      <c r="K69" s="309"/>
      <c r="L69" s="309"/>
      <c r="M69" s="310">
        <f t="shared" si="7"/>
        <v>233.984375</v>
      </c>
      <c r="N69" s="311">
        <f t="shared" si="28"/>
        <v>0.35997596153846156</v>
      </c>
      <c r="O69" s="287"/>
      <c r="U69" s="42"/>
      <c r="V69" s="42"/>
      <c r="W69" s="42"/>
    </row>
    <row r="70" spans="2:23" x14ac:dyDescent="0.25">
      <c r="B70" s="303" t="s">
        <v>762</v>
      </c>
      <c r="C70" s="319">
        <v>120</v>
      </c>
      <c r="D70" s="304">
        <v>1800</v>
      </c>
      <c r="E70" s="92">
        <f t="shared" si="22"/>
        <v>2</v>
      </c>
      <c r="F70" s="305">
        <f t="shared" si="23"/>
        <v>507.03125</v>
      </c>
      <c r="G70" s="306">
        <f t="shared" si="24"/>
        <v>957.03125</v>
      </c>
      <c r="H70" s="307">
        <f t="shared" si="25"/>
        <v>54</v>
      </c>
      <c r="I70" s="308">
        <f t="shared" si="26"/>
        <v>216</v>
      </c>
      <c r="J70" s="308">
        <f t="shared" si="27"/>
        <v>180</v>
      </c>
      <c r="K70" s="309"/>
      <c r="L70" s="309"/>
      <c r="M70" s="310">
        <f t="shared" si="7"/>
        <v>842.96875</v>
      </c>
      <c r="N70" s="311">
        <f t="shared" si="28"/>
        <v>0.46831597222222221</v>
      </c>
      <c r="O70" s="287"/>
      <c r="U70" s="42"/>
      <c r="V70" s="42"/>
      <c r="W70" s="42"/>
    </row>
    <row r="71" spans="2:23" x14ac:dyDescent="0.25">
      <c r="B71" s="303" t="s">
        <v>763</v>
      </c>
      <c r="C71" s="319">
        <v>180</v>
      </c>
      <c r="D71" s="304">
        <v>2500</v>
      </c>
      <c r="E71" s="92">
        <f t="shared" si="22"/>
        <v>3</v>
      </c>
      <c r="F71" s="305">
        <f t="shared" si="23"/>
        <v>760.546875</v>
      </c>
      <c r="G71" s="306">
        <f t="shared" si="24"/>
        <v>1385.546875</v>
      </c>
      <c r="H71" s="307">
        <f t="shared" si="25"/>
        <v>75</v>
      </c>
      <c r="I71" s="308">
        <f t="shared" si="26"/>
        <v>300</v>
      </c>
      <c r="J71" s="308">
        <f t="shared" si="27"/>
        <v>250</v>
      </c>
      <c r="K71" s="309"/>
      <c r="L71" s="309"/>
      <c r="M71" s="310">
        <f t="shared" si="7"/>
        <v>1114.453125</v>
      </c>
      <c r="N71" s="311">
        <f t="shared" si="28"/>
        <v>0.44578125000000002</v>
      </c>
      <c r="O71" s="287"/>
      <c r="U71" s="42"/>
      <c r="V71" s="42"/>
      <c r="W71" s="42"/>
    </row>
    <row r="72" spans="2:23" x14ac:dyDescent="0.25">
      <c r="B72" s="303" t="s">
        <v>764</v>
      </c>
      <c r="C72" s="319">
        <v>180</v>
      </c>
      <c r="D72" s="304">
        <v>3000</v>
      </c>
      <c r="E72" s="92">
        <f t="shared" si="22"/>
        <v>3</v>
      </c>
      <c r="F72" s="305">
        <f t="shared" si="23"/>
        <v>760.546875</v>
      </c>
      <c r="G72" s="306">
        <f t="shared" si="24"/>
        <v>1510.546875</v>
      </c>
      <c r="H72" s="307">
        <f t="shared" si="25"/>
        <v>90</v>
      </c>
      <c r="I72" s="308">
        <f t="shared" si="26"/>
        <v>360</v>
      </c>
      <c r="J72" s="308">
        <f t="shared" si="27"/>
        <v>300</v>
      </c>
      <c r="K72" s="309"/>
      <c r="L72" s="309"/>
      <c r="M72" s="310">
        <f t="shared" si="7"/>
        <v>1489.453125</v>
      </c>
      <c r="N72" s="311">
        <f t="shared" si="28"/>
        <v>0.49648437499999998</v>
      </c>
      <c r="O72" s="287"/>
      <c r="U72" s="42"/>
      <c r="V72" s="42"/>
      <c r="W72" s="42"/>
    </row>
    <row r="73" spans="2:23" x14ac:dyDescent="0.25">
      <c r="B73" s="303" t="s">
        <v>765</v>
      </c>
      <c r="C73" s="319">
        <v>60</v>
      </c>
      <c r="D73" s="304">
        <v>600</v>
      </c>
      <c r="E73" s="92">
        <f t="shared" si="22"/>
        <v>1</v>
      </c>
      <c r="F73" s="305">
        <f t="shared" si="23"/>
        <v>253.515625</v>
      </c>
      <c r="G73" s="306">
        <f t="shared" si="24"/>
        <v>403.515625</v>
      </c>
      <c r="H73" s="307">
        <f t="shared" si="25"/>
        <v>18</v>
      </c>
      <c r="I73" s="308">
        <f t="shared" si="26"/>
        <v>72</v>
      </c>
      <c r="J73" s="308">
        <f t="shared" si="27"/>
        <v>60</v>
      </c>
      <c r="K73" s="309"/>
      <c r="L73" s="309"/>
      <c r="M73" s="310">
        <f t="shared" si="7"/>
        <v>196.484375</v>
      </c>
      <c r="N73" s="311">
        <f t="shared" si="28"/>
        <v>0.32747395833333331</v>
      </c>
      <c r="O73" s="287"/>
      <c r="U73" s="42"/>
      <c r="V73" s="42"/>
      <c r="W73" s="42"/>
    </row>
    <row r="74" spans="2:23" x14ac:dyDescent="0.25">
      <c r="B74" s="303" t="s">
        <v>766</v>
      </c>
      <c r="C74" s="319">
        <v>120</v>
      </c>
      <c r="D74" s="304">
        <v>2500</v>
      </c>
      <c r="E74" s="92">
        <f t="shared" si="22"/>
        <v>2</v>
      </c>
      <c r="F74" s="305">
        <f t="shared" si="23"/>
        <v>507.03125</v>
      </c>
      <c r="G74" s="306">
        <f t="shared" si="24"/>
        <v>1132.03125</v>
      </c>
      <c r="H74" s="307">
        <f t="shared" si="25"/>
        <v>75</v>
      </c>
      <c r="I74" s="308">
        <f t="shared" si="26"/>
        <v>300</v>
      </c>
      <c r="J74" s="308">
        <f t="shared" si="27"/>
        <v>250</v>
      </c>
      <c r="K74" s="309"/>
      <c r="L74" s="309"/>
      <c r="M74" s="310">
        <f t="shared" si="7"/>
        <v>1367.96875</v>
      </c>
      <c r="N74" s="311">
        <f t="shared" si="28"/>
        <v>0.54718750000000005</v>
      </c>
      <c r="O74" s="287"/>
      <c r="U74" s="42"/>
      <c r="V74" s="42"/>
      <c r="W74" s="42"/>
    </row>
    <row r="75" spans="2:23" x14ac:dyDescent="0.25">
      <c r="B75" s="303" t="s">
        <v>767</v>
      </c>
      <c r="C75" s="319">
        <v>60</v>
      </c>
      <c r="D75" s="304">
        <v>250</v>
      </c>
      <c r="E75" s="92">
        <f t="shared" si="22"/>
        <v>1</v>
      </c>
      <c r="F75" s="305">
        <f t="shared" si="23"/>
        <v>253.515625</v>
      </c>
      <c r="G75" s="306">
        <f t="shared" si="24"/>
        <v>316.015625</v>
      </c>
      <c r="H75" s="307">
        <f t="shared" si="25"/>
        <v>7.5</v>
      </c>
      <c r="I75" s="308">
        <f t="shared" si="26"/>
        <v>30</v>
      </c>
      <c r="J75" s="308">
        <f t="shared" si="27"/>
        <v>25</v>
      </c>
      <c r="K75" s="309"/>
      <c r="L75" s="309"/>
      <c r="M75" s="310">
        <f t="shared" si="7"/>
        <v>-66.015625</v>
      </c>
      <c r="N75" s="311">
        <f t="shared" si="28"/>
        <v>-0.26406249999999998</v>
      </c>
      <c r="O75" s="287"/>
      <c r="U75" s="42"/>
      <c r="V75" s="42"/>
      <c r="W75" s="42"/>
    </row>
    <row r="76" spans="2:23" x14ac:dyDescent="0.25">
      <c r="B76" s="303" t="s">
        <v>768</v>
      </c>
      <c r="C76" s="319">
        <v>90</v>
      </c>
      <c r="D76" s="304">
        <v>1000</v>
      </c>
      <c r="E76" s="92">
        <f t="shared" si="22"/>
        <v>1.5</v>
      </c>
      <c r="F76" s="305">
        <f t="shared" si="23"/>
        <v>380.2734375</v>
      </c>
      <c r="G76" s="306">
        <f t="shared" si="24"/>
        <v>630.2734375</v>
      </c>
      <c r="H76" s="307">
        <f t="shared" si="25"/>
        <v>30</v>
      </c>
      <c r="I76" s="308">
        <f t="shared" si="26"/>
        <v>120</v>
      </c>
      <c r="J76" s="308">
        <f t="shared" si="27"/>
        <v>100</v>
      </c>
      <c r="K76" s="309"/>
      <c r="L76" s="309"/>
      <c r="M76" s="310">
        <f t="shared" si="7"/>
        <v>369.7265625</v>
      </c>
      <c r="N76" s="311">
        <f t="shared" si="28"/>
        <v>0.36972656250000002</v>
      </c>
      <c r="O76" s="287"/>
      <c r="U76" s="42"/>
      <c r="V76" s="42"/>
      <c r="W76" s="42"/>
    </row>
    <row r="77" spans="2:23" x14ac:dyDescent="0.25">
      <c r="B77" s="303" t="s">
        <v>769</v>
      </c>
      <c r="C77" s="319">
        <v>180</v>
      </c>
      <c r="D77" s="304">
        <v>2500</v>
      </c>
      <c r="E77" s="92">
        <f t="shared" si="22"/>
        <v>3</v>
      </c>
      <c r="F77" s="305">
        <f t="shared" si="23"/>
        <v>760.546875</v>
      </c>
      <c r="G77" s="306">
        <f t="shared" si="24"/>
        <v>1385.546875</v>
      </c>
      <c r="H77" s="307">
        <f t="shared" si="25"/>
        <v>75</v>
      </c>
      <c r="I77" s="308">
        <f t="shared" si="26"/>
        <v>300</v>
      </c>
      <c r="J77" s="308">
        <f t="shared" si="27"/>
        <v>250</v>
      </c>
      <c r="K77" s="309"/>
      <c r="L77" s="309"/>
      <c r="M77" s="310">
        <f t="shared" si="7"/>
        <v>1114.453125</v>
      </c>
      <c r="N77" s="311">
        <f t="shared" si="28"/>
        <v>0.44578125000000002</v>
      </c>
      <c r="O77" s="287"/>
      <c r="U77" s="42"/>
      <c r="V77" s="42"/>
      <c r="W77" s="42"/>
    </row>
    <row r="78" spans="2:23" x14ac:dyDescent="0.25">
      <c r="B78" s="303" t="s">
        <v>770</v>
      </c>
      <c r="C78" s="319">
        <v>180</v>
      </c>
      <c r="D78" s="304">
        <v>2500</v>
      </c>
      <c r="E78" s="92">
        <f t="shared" si="22"/>
        <v>3</v>
      </c>
      <c r="F78" s="305">
        <f t="shared" si="23"/>
        <v>760.546875</v>
      </c>
      <c r="G78" s="306">
        <f t="shared" si="24"/>
        <v>1385.546875</v>
      </c>
      <c r="H78" s="307">
        <f t="shared" si="25"/>
        <v>75</v>
      </c>
      <c r="I78" s="308">
        <f t="shared" si="26"/>
        <v>300</v>
      </c>
      <c r="J78" s="308">
        <f t="shared" si="27"/>
        <v>250</v>
      </c>
      <c r="K78" s="309"/>
      <c r="L78" s="309"/>
      <c r="M78" s="310">
        <f t="shared" ref="M78:M125" si="29">D78-K78-I78-H78-F78-J78-L78</f>
        <v>1114.453125</v>
      </c>
      <c r="N78" s="311">
        <f t="shared" si="28"/>
        <v>0.44578125000000002</v>
      </c>
      <c r="O78" s="287"/>
      <c r="U78" s="42"/>
      <c r="V78" s="42"/>
      <c r="W78" s="42"/>
    </row>
    <row r="79" spans="2:23" x14ac:dyDescent="0.25">
      <c r="B79" s="303" t="s">
        <v>771</v>
      </c>
      <c r="C79" s="319">
        <v>180</v>
      </c>
      <c r="D79" s="304">
        <v>2500</v>
      </c>
      <c r="E79" s="92">
        <f t="shared" si="22"/>
        <v>3</v>
      </c>
      <c r="F79" s="305">
        <f t="shared" si="23"/>
        <v>760.546875</v>
      </c>
      <c r="G79" s="306">
        <f t="shared" si="24"/>
        <v>1385.546875</v>
      </c>
      <c r="H79" s="307">
        <f t="shared" si="25"/>
        <v>75</v>
      </c>
      <c r="I79" s="308">
        <f t="shared" si="26"/>
        <v>300</v>
      </c>
      <c r="J79" s="308">
        <f t="shared" si="27"/>
        <v>250</v>
      </c>
      <c r="K79" s="309"/>
      <c r="L79" s="309"/>
      <c r="M79" s="310">
        <f t="shared" si="29"/>
        <v>1114.453125</v>
      </c>
      <c r="N79" s="311">
        <f t="shared" si="28"/>
        <v>0.44578125000000002</v>
      </c>
      <c r="O79" s="287"/>
      <c r="U79" s="42"/>
      <c r="V79" s="42"/>
      <c r="W79" s="42"/>
    </row>
    <row r="80" spans="2:23" x14ac:dyDescent="0.25">
      <c r="B80" s="303" t="s">
        <v>772</v>
      </c>
      <c r="C80" s="319">
        <v>45</v>
      </c>
      <c r="D80" s="304">
        <v>350</v>
      </c>
      <c r="E80" s="92">
        <f t="shared" si="22"/>
        <v>0.75</v>
      </c>
      <c r="F80" s="305">
        <f t="shared" si="23"/>
        <v>190.13671875</v>
      </c>
      <c r="G80" s="306">
        <f t="shared" si="24"/>
        <v>277.63671875</v>
      </c>
      <c r="H80" s="307">
        <f t="shared" si="25"/>
        <v>10.5</v>
      </c>
      <c r="I80" s="308">
        <f t="shared" si="26"/>
        <v>42</v>
      </c>
      <c r="J80" s="308">
        <f t="shared" si="27"/>
        <v>35</v>
      </c>
      <c r="K80" s="309"/>
      <c r="L80" s="309"/>
      <c r="M80" s="310">
        <f t="shared" si="29"/>
        <v>72.36328125</v>
      </c>
      <c r="N80" s="311">
        <f t="shared" si="28"/>
        <v>0.20675223214285715</v>
      </c>
      <c r="O80" s="287"/>
      <c r="U80" s="42"/>
      <c r="V80" s="42"/>
      <c r="W80" s="42"/>
    </row>
    <row r="81" spans="2:23" x14ac:dyDescent="0.25">
      <c r="B81" s="303" t="s">
        <v>773</v>
      </c>
      <c r="C81" s="319">
        <v>30</v>
      </c>
      <c r="D81" s="304">
        <v>200</v>
      </c>
      <c r="E81" s="92">
        <f t="shared" si="22"/>
        <v>0.5</v>
      </c>
      <c r="F81" s="305">
        <f t="shared" si="23"/>
        <v>126.7578125</v>
      </c>
      <c r="G81" s="306">
        <f t="shared" si="24"/>
        <v>176.7578125</v>
      </c>
      <c r="H81" s="307">
        <f t="shared" si="25"/>
        <v>6</v>
      </c>
      <c r="I81" s="308">
        <f t="shared" si="26"/>
        <v>24</v>
      </c>
      <c r="J81" s="308">
        <f t="shared" si="27"/>
        <v>20</v>
      </c>
      <c r="K81" s="309"/>
      <c r="L81" s="309"/>
      <c r="M81" s="310">
        <f t="shared" si="29"/>
        <v>23.2421875</v>
      </c>
      <c r="N81" s="311">
        <f t="shared" si="28"/>
        <v>0.1162109375</v>
      </c>
      <c r="O81" s="287"/>
      <c r="U81" s="42"/>
      <c r="V81" s="42"/>
      <c r="W81" s="42"/>
    </row>
    <row r="82" spans="2:23" x14ac:dyDescent="0.25">
      <c r="B82" s="303" t="s">
        <v>774</v>
      </c>
      <c r="C82" s="319">
        <v>60</v>
      </c>
      <c r="D82" s="304">
        <v>350</v>
      </c>
      <c r="E82" s="92">
        <f t="shared" si="22"/>
        <v>1</v>
      </c>
      <c r="F82" s="305">
        <f t="shared" si="23"/>
        <v>253.515625</v>
      </c>
      <c r="G82" s="306">
        <f t="shared" si="24"/>
        <v>341.015625</v>
      </c>
      <c r="H82" s="307">
        <f t="shared" si="25"/>
        <v>10.5</v>
      </c>
      <c r="I82" s="308">
        <f t="shared" si="26"/>
        <v>42</v>
      </c>
      <c r="J82" s="308">
        <f t="shared" si="27"/>
        <v>35</v>
      </c>
      <c r="K82" s="309"/>
      <c r="L82" s="309"/>
      <c r="M82" s="310">
        <f t="shared" si="29"/>
        <v>8.984375</v>
      </c>
      <c r="N82" s="311">
        <f t="shared" si="28"/>
        <v>2.5669642857142856E-2</v>
      </c>
      <c r="O82" s="287"/>
      <c r="U82" s="42"/>
      <c r="V82" s="42"/>
      <c r="W82" s="42"/>
    </row>
    <row r="83" spans="2:23" x14ac:dyDescent="0.25">
      <c r="B83" s="303" t="s">
        <v>775</v>
      </c>
      <c r="C83" s="319">
        <v>60</v>
      </c>
      <c r="D83" s="304">
        <v>250</v>
      </c>
      <c r="E83" s="92">
        <f t="shared" si="22"/>
        <v>1</v>
      </c>
      <c r="F83" s="305">
        <f t="shared" si="23"/>
        <v>253.515625</v>
      </c>
      <c r="G83" s="306">
        <f t="shared" si="24"/>
        <v>316.015625</v>
      </c>
      <c r="H83" s="307">
        <f t="shared" si="25"/>
        <v>7.5</v>
      </c>
      <c r="I83" s="308">
        <f t="shared" si="26"/>
        <v>30</v>
      </c>
      <c r="J83" s="308">
        <f t="shared" si="27"/>
        <v>25</v>
      </c>
      <c r="K83" s="309"/>
      <c r="L83" s="309"/>
      <c r="M83" s="310">
        <f t="shared" si="29"/>
        <v>-66.015625</v>
      </c>
      <c r="N83" s="311">
        <f t="shared" si="28"/>
        <v>-0.26406249999999998</v>
      </c>
      <c r="O83" s="287"/>
      <c r="U83" s="42"/>
      <c r="V83" s="42"/>
      <c r="W83" s="42"/>
    </row>
    <row r="84" spans="2:23" x14ac:dyDescent="0.25">
      <c r="B84" s="303" t="s">
        <v>776</v>
      </c>
      <c r="C84" s="319">
        <v>60</v>
      </c>
      <c r="D84" s="304">
        <v>450</v>
      </c>
      <c r="E84" s="92">
        <f t="shared" si="22"/>
        <v>1</v>
      </c>
      <c r="F84" s="305">
        <f t="shared" si="23"/>
        <v>253.515625</v>
      </c>
      <c r="G84" s="306">
        <f t="shared" si="24"/>
        <v>366.015625</v>
      </c>
      <c r="H84" s="307">
        <f t="shared" si="25"/>
        <v>13.5</v>
      </c>
      <c r="I84" s="308">
        <f t="shared" si="26"/>
        <v>54</v>
      </c>
      <c r="J84" s="308">
        <f t="shared" si="27"/>
        <v>45</v>
      </c>
      <c r="K84" s="309"/>
      <c r="L84" s="309"/>
      <c r="M84" s="310">
        <f t="shared" si="29"/>
        <v>83.984375</v>
      </c>
      <c r="N84" s="311">
        <f t="shared" si="28"/>
        <v>0.18663194444444445</v>
      </c>
      <c r="O84" s="287"/>
      <c r="U84" s="42"/>
      <c r="V84" s="42"/>
      <c r="W84" s="42"/>
    </row>
    <row r="85" spans="2:23" x14ac:dyDescent="0.25">
      <c r="B85" s="303" t="s">
        <v>777</v>
      </c>
      <c r="C85" s="319">
        <v>150</v>
      </c>
      <c r="D85" s="304">
        <v>2000</v>
      </c>
      <c r="E85" s="92">
        <f t="shared" si="22"/>
        <v>2.5</v>
      </c>
      <c r="F85" s="305">
        <f t="shared" si="23"/>
        <v>633.7890625</v>
      </c>
      <c r="G85" s="306">
        <f t="shared" si="24"/>
        <v>1133.7890625</v>
      </c>
      <c r="H85" s="307">
        <f t="shared" si="25"/>
        <v>60</v>
      </c>
      <c r="I85" s="308">
        <f t="shared" si="26"/>
        <v>240</v>
      </c>
      <c r="J85" s="308">
        <f t="shared" si="27"/>
        <v>200</v>
      </c>
      <c r="K85" s="309"/>
      <c r="L85" s="309"/>
      <c r="M85" s="310">
        <f t="shared" si="29"/>
        <v>866.2109375</v>
      </c>
      <c r="N85" s="311">
        <f t="shared" si="28"/>
        <v>0.43310546875</v>
      </c>
      <c r="O85" s="287"/>
      <c r="U85" s="42"/>
      <c r="V85" s="42"/>
      <c r="W85" s="42"/>
    </row>
    <row r="86" spans="2:23" x14ac:dyDescent="0.25">
      <c r="B86" s="303" t="s">
        <v>778</v>
      </c>
      <c r="C86" s="319">
        <v>150</v>
      </c>
      <c r="D86" s="304">
        <v>2000</v>
      </c>
      <c r="E86" s="92">
        <f t="shared" si="22"/>
        <v>2.5</v>
      </c>
      <c r="F86" s="305">
        <f t="shared" si="23"/>
        <v>633.7890625</v>
      </c>
      <c r="G86" s="306">
        <f t="shared" si="24"/>
        <v>1133.7890625</v>
      </c>
      <c r="H86" s="307">
        <f t="shared" si="25"/>
        <v>60</v>
      </c>
      <c r="I86" s="308">
        <f t="shared" si="26"/>
        <v>240</v>
      </c>
      <c r="J86" s="308">
        <f t="shared" si="27"/>
        <v>200</v>
      </c>
      <c r="K86" s="309"/>
      <c r="L86" s="309"/>
      <c r="M86" s="310">
        <f t="shared" si="29"/>
        <v>866.2109375</v>
      </c>
      <c r="N86" s="311">
        <f t="shared" si="28"/>
        <v>0.43310546875</v>
      </c>
      <c r="O86" s="287"/>
      <c r="U86" s="42"/>
      <c r="V86" s="42"/>
      <c r="W86" s="42"/>
    </row>
    <row r="87" spans="2:23" x14ac:dyDescent="0.25">
      <c r="B87" s="303" t="s">
        <v>779</v>
      </c>
      <c r="C87" s="319">
        <v>30</v>
      </c>
      <c r="D87" s="304">
        <v>400</v>
      </c>
      <c r="E87" s="92">
        <f t="shared" si="22"/>
        <v>0.5</v>
      </c>
      <c r="F87" s="305">
        <f t="shared" si="23"/>
        <v>126.7578125</v>
      </c>
      <c r="G87" s="306">
        <f t="shared" si="24"/>
        <v>226.7578125</v>
      </c>
      <c r="H87" s="307">
        <f t="shared" si="25"/>
        <v>12</v>
      </c>
      <c r="I87" s="308">
        <f t="shared" si="26"/>
        <v>48</v>
      </c>
      <c r="J87" s="308">
        <f t="shared" si="27"/>
        <v>40</v>
      </c>
      <c r="K87" s="309"/>
      <c r="L87" s="309"/>
      <c r="M87" s="310">
        <f t="shared" si="29"/>
        <v>173.2421875</v>
      </c>
      <c r="N87" s="311">
        <f t="shared" si="28"/>
        <v>0.43310546875</v>
      </c>
      <c r="O87" s="287"/>
      <c r="U87" s="42"/>
      <c r="V87" s="42"/>
      <c r="W87" s="42"/>
    </row>
    <row r="88" spans="2:23" x14ac:dyDescent="0.25">
      <c r="B88" s="299" t="s">
        <v>780</v>
      </c>
      <c r="C88" s="300"/>
      <c r="D88" s="300"/>
      <c r="E88" s="301"/>
      <c r="F88" s="300"/>
      <c r="G88" s="300"/>
      <c r="H88" s="300"/>
      <c r="I88" s="300"/>
      <c r="J88" s="300"/>
      <c r="K88" s="300"/>
      <c r="L88" s="300"/>
      <c r="M88" s="300"/>
      <c r="N88" s="302"/>
      <c r="O88" s="287"/>
      <c r="U88" s="42"/>
      <c r="V88" s="42"/>
      <c r="W88" s="42"/>
    </row>
    <row r="89" spans="2:23" x14ac:dyDescent="0.25">
      <c r="B89" s="303" t="s">
        <v>781</v>
      </c>
      <c r="C89" s="319">
        <v>30</v>
      </c>
      <c r="D89" s="304">
        <v>300</v>
      </c>
      <c r="E89" s="92">
        <f t="shared" ref="E89:E98" si="30">C89/60</f>
        <v>0.5</v>
      </c>
      <c r="F89" s="305">
        <f t="shared" ref="F89:F98" si="31">$E$6*E89</f>
        <v>126.7578125</v>
      </c>
      <c r="G89" s="306">
        <f t="shared" ref="G89:G98" si="32">H89+I89+K89+F89+J89+L89</f>
        <v>201.7578125</v>
      </c>
      <c r="H89" s="307">
        <f t="shared" ref="H89:H98" si="33">D89*$H$9</f>
        <v>9</v>
      </c>
      <c r="I89" s="308">
        <f t="shared" ref="I89:I98" si="34">$I$9*D89</f>
        <v>36</v>
      </c>
      <c r="J89" s="308">
        <f t="shared" ref="J89:J98" si="35">$J$9*D89</f>
        <v>30</v>
      </c>
      <c r="K89" s="309"/>
      <c r="L89" s="309"/>
      <c r="M89" s="310">
        <f t="shared" si="29"/>
        <v>98.2421875</v>
      </c>
      <c r="N89" s="311">
        <f t="shared" ref="N89:N98" si="36">M89/D89</f>
        <v>0.32747395833333331</v>
      </c>
      <c r="O89" s="287"/>
      <c r="U89" s="42"/>
      <c r="V89" s="42"/>
      <c r="W89" s="42"/>
    </row>
    <row r="90" spans="2:23" x14ac:dyDescent="0.25">
      <c r="B90" s="303" t="s">
        <v>782</v>
      </c>
      <c r="C90" s="319">
        <v>60</v>
      </c>
      <c r="D90" s="304">
        <v>1800</v>
      </c>
      <c r="E90" s="92">
        <f t="shared" si="30"/>
        <v>1</v>
      </c>
      <c r="F90" s="305">
        <f t="shared" si="31"/>
        <v>253.515625</v>
      </c>
      <c r="G90" s="306">
        <f t="shared" si="32"/>
        <v>703.515625</v>
      </c>
      <c r="H90" s="307">
        <f t="shared" si="33"/>
        <v>54</v>
      </c>
      <c r="I90" s="308">
        <f t="shared" si="34"/>
        <v>216</v>
      </c>
      <c r="J90" s="308">
        <f t="shared" si="35"/>
        <v>180</v>
      </c>
      <c r="K90" s="309"/>
      <c r="L90" s="309"/>
      <c r="M90" s="310">
        <f t="shared" si="29"/>
        <v>1096.484375</v>
      </c>
      <c r="N90" s="311">
        <f t="shared" si="36"/>
        <v>0.60915798611111116</v>
      </c>
      <c r="O90" s="287"/>
      <c r="U90" s="42"/>
      <c r="V90" s="42"/>
      <c r="W90" s="42"/>
    </row>
    <row r="91" spans="2:23" x14ac:dyDescent="0.25">
      <c r="B91" s="303" t="s">
        <v>783</v>
      </c>
      <c r="C91" s="319">
        <v>90</v>
      </c>
      <c r="D91" s="304">
        <v>1500</v>
      </c>
      <c r="E91" s="92">
        <f t="shared" si="30"/>
        <v>1.5</v>
      </c>
      <c r="F91" s="305">
        <f t="shared" si="31"/>
        <v>380.2734375</v>
      </c>
      <c r="G91" s="306">
        <f t="shared" si="32"/>
        <v>755.2734375</v>
      </c>
      <c r="H91" s="307">
        <f t="shared" si="33"/>
        <v>45</v>
      </c>
      <c r="I91" s="308">
        <f t="shared" si="34"/>
        <v>180</v>
      </c>
      <c r="J91" s="308">
        <f t="shared" si="35"/>
        <v>150</v>
      </c>
      <c r="K91" s="309"/>
      <c r="L91" s="309"/>
      <c r="M91" s="310">
        <f t="shared" si="29"/>
        <v>744.7265625</v>
      </c>
      <c r="N91" s="311">
        <f t="shared" si="36"/>
        <v>0.49648437499999998</v>
      </c>
      <c r="O91" s="287"/>
      <c r="U91" s="42"/>
      <c r="V91" s="42"/>
      <c r="W91" s="42"/>
    </row>
    <row r="92" spans="2:23" x14ac:dyDescent="0.25">
      <c r="B92" s="303" t="s">
        <v>784</v>
      </c>
      <c r="C92" s="319">
        <v>60</v>
      </c>
      <c r="D92" s="304">
        <v>600</v>
      </c>
      <c r="E92" s="92">
        <f t="shared" si="30"/>
        <v>1</v>
      </c>
      <c r="F92" s="305">
        <f t="shared" si="31"/>
        <v>253.515625</v>
      </c>
      <c r="G92" s="306">
        <f t="shared" si="32"/>
        <v>403.515625</v>
      </c>
      <c r="H92" s="307">
        <f t="shared" si="33"/>
        <v>18</v>
      </c>
      <c r="I92" s="308">
        <f t="shared" si="34"/>
        <v>72</v>
      </c>
      <c r="J92" s="308">
        <f t="shared" si="35"/>
        <v>60</v>
      </c>
      <c r="K92" s="309"/>
      <c r="L92" s="309"/>
      <c r="M92" s="310">
        <f t="shared" si="29"/>
        <v>196.484375</v>
      </c>
      <c r="N92" s="311">
        <f t="shared" si="36"/>
        <v>0.32747395833333331</v>
      </c>
      <c r="O92" s="287"/>
      <c r="U92" s="42"/>
      <c r="V92" s="42"/>
      <c r="W92" s="42"/>
    </row>
    <row r="93" spans="2:23" x14ac:dyDescent="0.25">
      <c r="B93" s="303" t="s">
        <v>785</v>
      </c>
      <c r="C93" s="319">
        <v>90</v>
      </c>
      <c r="D93" s="304">
        <v>1200</v>
      </c>
      <c r="E93" s="92">
        <f t="shared" si="30"/>
        <v>1.5</v>
      </c>
      <c r="F93" s="305">
        <f t="shared" si="31"/>
        <v>380.2734375</v>
      </c>
      <c r="G93" s="306">
        <f t="shared" si="32"/>
        <v>680.2734375</v>
      </c>
      <c r="H93" s="307">
        <f t="shared" si="33"/>
        <v>36</v>
      </c>
      <c r="I93" s="308">
        <f t="shared" si="34"/>
        <v>144</v>
      </c>
      <c r="J93" s="308">
        <f t="shared" si="35"/>
        <v>120</v>
      </c>
      <c r="K93" s="309"/>
      <c r="L93" s="309"/>
      <c r="M93" s="310">
        <f t="shared" si="29"/>
        <v>519.7265625</v>
      </c>
      <c r="N93" s="311">
        <f t="shared" si="36"/>
        <v>0.43310546875</v>
      </c>
      <c r="O93" s="287"/>
      <c r="U93" s="42"/>
      <c r="V93" s="42"/>
      <c r="W93" s="42"/>
    </row>
    <row r="94" spans="2:23" x14ac:dyDescent="0.25">
      <c r="B94" s="303" t="s">
        <v>786</v>
      </c>
      <c r="C94" s="319">
        <v>60</v>
      </c>
      <c r="D94" s="304">
        <v>800</v>
      </c>
      <c r="E94" s="92">
        <f t="shared" si="30"/>
        <v>1</v>
      </c>
      <c r="F94" s="305">
        <f t="shared" si="31"/>
        <v>253.515625</v>
      </c>
      <c r="G94" s="306">
        <f t="shared" si="32"/>
        <v>453.515625</v>
      </c>
      <c r="H94" s="307">
        <f t="shared" si="33"/>
        <v>24</v>
      </c>
      <c r="I94" s="308">
        <f t="shared" si="34"/>
        <v>96</v>
      </c>
      <c r="J94" s="308">
        <f t="shared" si="35"/>
        <v>80</v>
      </c>
      <c r="K94" s="309"/>
      <c r="L94" s="309"/>
      <c r="M94" s="310">
        <f t="shared" si="29"/>
        <v>346.484375</v>
      </c>
      <c r="N94" s="311">
        <f t="shared" si="36"/>
        <v>0.43310546875</v>
      </c>
      <c r="O94" s="287"/>
      <c r="U94" s="42"/>
      <c r="V94" s="42"/>
      <c r="W94" s="42"/>
    </row>
    <row r="95" spans="2:23" x14ac:dyDescent="0.25">
      <c r="B95" s="303" t="s">
        <v>787</v>
      </c>
      <c r="C95" s="319">
        <v>60</v>
      </c>
      <c r="D95" s="304">
        <v>600</v>
      </c>
      <c r="E95" s="92">
        <f t="shared" si="30"/>
        <v>1</v>
      </c>
      <c r="F95" s="305">
        <f t="shared" si="31"/>
        <v>253.515625</v>
      </c>
      <c r="G95" s="306">
        <f t="shared" si="32"/>
        <v>403.515625</v>
      </c>
      <c r="H95" s="307">
        <f t="shared" si="33"/>
        <v>18</v>
      </c>
      <c r="I95" s="308">
        <f t="shared" si="34"/>
        <v>72</v>
      </c>
      <c r="J95" s="308">
        <f t="shared" si="35"/>
        <v>60</v>
      </c>
      <c r="K95" s="309"/>
      <c r="L95" s="309"/>
      <c r="M95" s="310">
        <f t="shared" si="29"/>
        <v>196.484375</v>
      </c>
      <c r="N95" s="311">
        <f t="shared" si="36"/>
        <v>0.32747395833333331</v>
      </c>
      <c r="O95" s="287"/>
      <c r="U95" s="42"/>
      <c r="V95" s="42"/>
      <c r="W95" s="42"/>
    </row>
    <row r="96" spans="2:23" x14ac:dyDescent="0.25">
      <c r="B96" s="303" t="s">
        <v>788</v>
      </c>
      <c r="C96" s="319">
        <v>60</v>
      </c>
      <c r="D96" s="304">
        <v>600</v>
      </c>
      <c r="E96" s="92">
        <f t="shared" si="30"/>
        <v>1</v>
      </c>
      <c r="F96" s="305">
        <f t="shared" si="31"/>
        <v>253.515625</v>
      </c>
      <c r="G96" s="306">
        <f t="shared" si="32"/>
        <v>403.515625</v>
      </c>
      <c r="H96" s="307">
        <f t="shared" si="33"/>
        <v>18</v>
      </c>
      <c r="I96" s="308">
        <f t="shared" si="34"/>
        <v>72</v>
      </c>
      <c r="J96" s="308">
        <f t="shared" si="35"/>
        <v>60</v>
      </c>
      <c r="K96" s="309"/>
      <c r="L96" s="309"/>
      <c r="M96" s="310">
        <f t="shared" si="29"/>
        <v>196.484375</v>
      </c>
      <c r="N96" s="311">
        <f t="shared" si="36"/>
        <v>0.32747395833333331</v>
      </c>
      <c r="O96" s="287"/>
      <c r="U96" s="42"/>
      <c r="V96" s="42"/>
      <c r="W96" s="42"/>
    </row>
    <row r="97" spans="2:23" x14ac:dyDescent="0.25">
      <c r="B97" s="303" t="s">
        <v>789</v>
      </c>
      <c r="C97" s="319">
        <v>60</v>
      </c>
      <c r="D97" s="304">
        <v>800</v>
      </c>
      <c r="E97" s="92">
        <f t="shared" si="30"/>
        <v>1</v>
      </c>
      <c r="F97" s="305">
        <f t="shared" si="31"/>
        <v>253.515625</v>
      </c>
      <c r="G97" s="306">
        <f t="shared" si="32"/>
        <v>453.515625</v>
      </c>
      <c r="H97" s="307">
        <f t="shared" si="33"/>
        <v>24</v>
      </c>
      <c r="I97" s="308">
        <f t="shared" si="34"/>
        <v>96</v>
      </c>
      <c r="J97" s="308">
        <f t="shared" si="35"/>
        <v>80</v>
      </c>
      <c r="K97" s="309"/>
      <c r="L97" s="309"/>
      <c r="M97" s="310">
        <f t="shared" si="29"/>
        <v>346.484375</v>
      </c>
      <c r="N97" s="311">
        <f t="shared" si="36"/>
        <v>0.43310546875</v>
      </c>
      <c r="O97" s="287"/>
      <c r="U97" s="42"/>
      <c r="V97" s="42"/>
      <c r="W97" s="42"/>
    </row>
    <row r="98" spans="2:23" x14ac:dyDescent="0.25">
      <c r="B98" s="303" t="s">
        <v>790</v>
      </c>
      <c r="C98" s="319">
        <v>90</v>
      </c>
      <c r="D98" s="304">
        <v>2000</v>
      </c>
      <c r="E98" s="92">
        <f t="shared" si="30"/>
        <v>1.5</v>
      </c>
      <c r="F98" s="305">
        <f t="shared" si="31"/>
        <v>380.2734375</v>
      </c>
      <c r="G98" s="306">
        <f t="shared" si="32"/>
        <v>880.2734375</v>
      </c>
      <c r="H98" s="307">
        <f t="shared" si="33"/>
        <v>60</v>
      </c>
      <c r="I98" s="308">
        <f t="shared" si="34"/>
        <v>240</v>
      </c>
      <c r="J98" s="308">
        <f t="shared" si="35"/>
        <v>200</v>
      </c>
      <c r="K98" s="309"/>
      <c r="L98" s="309"/>
      <c r="M98" s="310">
        <f t="shared" si="29"/>
        <v>1119.7265625</v>
      </c>
      <c r="N98" s="311">
        <f t="shared" si="36"/>
        <v>0.55986328124999996</v>
      </c>
      <c r="O98" s="287"/>
      <c r="U98" s="42"/>
      <c r="V98" s="42"/>
      <c r="W98" s="42"/>
    </row>
    <row r="99" spans="2:23" x14ac:dyDescent="0.25">
      <c r="B99" s="299" t="s">
        <v>791</v>
      </c>
      <c r="C99" s="300"/>
      <c r="D99" s="300"/>
      <c r="E99" s="301"/>
      <c r="F99" s="300"/>
      <c r="G99" s="300"/>
      <c r="H99" s="300"/>
      <c r="I99" s="300"/>
      <c r="J99" s="300"/>
      <c r="K99" s="300"/>
      <c r="L99" s="300"/>
      <c r="M99" s="300"/>
      <c r="N99" s="302"/>
      <c r="O99" s="287"/>
      <c r="U99" s="42"/>
      <c r="V99" s="42"/>
      <c r="W99" s="42"/>
    </row>
    <row r="100" spans="2:23" x14ac:dyDescent="0.25">
      <c r="B100" s="303" t="s">
        <v>792</v>
      </c>
      <c r="C100" s="319">
        <v>30</v>
      </c>
      <c r="D100" s="304">
        <v>250</v>
      </c>
      <c r="E100" s="92">
        <f>C100/60</f>
        <v>0.5</v>
      </c>
      <c r="F100" s="305">
        <f t="shared" ref="F100:F101" si="37">$E$6*E100</f>
        <v>126.7578125</v>
      </c>
      <c r="G100" s="306">
        <f t="shared" ref="G100:G101" si="38">H100+I100+K100+F100+J100+L100</f>
        <v>189.2578125</v>
      </c>
      <c r="H100" s="307">
        <f>D100*$H$9</f>
        <v>7.5</v>
      </c>
      <c r="I100" s="308">
        <f>$I$9*D100</f>
        <v>30</v>
      </c>
      <c r="J100" s="308">
        <f>$J$9*D100</f>
        <v>25</v>
      </c>
      <c r="K100" s="309"/>
      <c r="L100" s="309"/>
      <c r="M100" s="310">
        <f t="shared" si="29"/>
        <v>60.7421875</v>
      </c>
      <c r="N100" s="311">
        <f>M100/D100</f>
        <v>0.24296875000000001</v>
      </c>
      <c r="O100" s="287"/>
      <c r="U100" s="42"/>
      <c r="V100" s="42"/>
      <c r="W100" s="42"/>
    </row>
    <row r="101" spans="2:23" x14ac:dyDescent="0.25">
      <c r="B101" s="303" t="s">
        <v>793</v>
      </c>
      <c r="C101" s="319">
        <v>30</v>
      </c>
      <c r="D101" s="304">
        <v>300</v>
      </c>
      <c r="E101" s="92">
        <f>C101/60</f>
        <v>0.5</v>
      </c>
      <c r="F101" s="305">
        <f t="shared" si="37"/>
        <v>126.7578125</v>
      </c>
      <c r="G101" s="306">
        <f t="shared" si="38"/>
        <v>201.7578125</v>
      </c>
      <c r="H101" s="307">
        <f>D101*$H$9</f>
        <v>9</v>
      </c>
      <c r="I101" s="308">
        <f>$I$9*D101</f>
        <v>36</v>
      </c>
      <c r="J101" s="308">
        <f>$J$9*D101</f>
        <v>30</v>
      </c>
      <c r="K101" s="309"/>
      <c r="L101" s="309"/>
      <c r="M101" s="310">
        <f t="shared" si="29"/>
        <v>98.2421875</v>
      </c>
      <c r="N101" s="311">
        <f>M101/D101</f>
        <v>0.32747395833333331</v>
      </c>
      <c r="O101" s="287"/>
      <c r="U101" s="42"/>
      <c r="V101" s="42"/>
      <c r="W101" s="42"/>
    </row>
    <row r="102" spans="2:23" x14ac:dyDescent="0.25">
      <c r="B102" s="299" t="s">
        <v>794</v>
      </c>
      <c r="C102" s="300"/>
      <c r="D102" s="300"/>
      <c r="E102" s="301"/>
      <c r="F102" s="300"/>
      <c r="G102" s="300"/>
      <c r="H102" s="300"/>
      <c r="I102" s="300"/>
      <c r="J102" s="300"/>
      <c r="K102" s="300"/>
      <c r="L102" s="300"/>
      <c r="M102" s="300"/>
      <c r="N102" s="302"/>
      <c r="O102" s="287"/>
      <c r="U102" s="42"/>
      <c r="V102" s="42"/>
      <c r="W102" s="42"/>
    </row>
    <row r="103" spans="2:23" x14ac:dyDescent="0.25">
      <c r="B103" s="303" t="s">
        <v>795</v>
      </c>
      <c r="C103" s="319">
        <v>15</v>
      </c>
      <c r="D103" s="304">
        <v>30</v>
      </c>
      <c r="E103" s="92">
        <f>C103/60</f>
        <v>0.25</v>
      </c>
      <c r="F103" s="305">
        <f t="shared" ref="F103:F104" si="39">$E$6*E103</f>
        <v>63.37890625</v>
      </c>
      <c r="G103" s="306">
        <f t="shared" ref="G103:G104" si="40">H103+I103+K103+F103+J103+L103</f>
        <v>70.87890625</v>
      </c>
      <c r="H103" s="307">
        <f>D103*$H$9</f>
        <v>0.89999999999999991</v>
      </c>
      <c r="I103" s="308">
        <f>$I$9*D103</f>
        <v>3.5999999999999996</v>
      </c>
      <c r="J103" s="308">
        <f>$J$9*D103</f>
        <v>3</v>
      </c>
      <c r="K103" s="309"/>
      <c r="L103" s="309"/>
      <c r="M103" s="310">
        <f t="shared" si="29"/>
        <v>-40.87890625</v>
      </c>
      <c r="N103" s="311">
        <f>M103/D103</f>
        <v>-1.3626302083333333</v>
      </c>
      <c r="O103" s="287"/>
      <c r="U103" s="42"/>
      <c r="V103" s="42"/>
      <c r="W103" s="42"/>
    </row>
    <row r="104" spans="2:23" x14ac:dyDescent="0.25">
      <c r="B104" s="303" t="s">
        <v>796</v>
      </c>
      <c r="C104" s="319">
        <v>15</v>
      </c>
      <c r="D104" s="304">
        <v>30</v>
      </c>
      <c r="E104" s="92">
        <f>C104/60</f>
        <v>0.25</v>
      </c>
      <c r="F104" s="305">
        <f t="shared" si="39"/>
        <v>63.37890625</v>
      </c>
      <c r="G104" s="306">
        <f t="shared" si="40"/>
        <v>70.87890625</v>
      </c>
      <c r="H104" s="307">
        <f>D104*$H$9</f>
        <v>0.89999999999999991</v>
      </c>
      <c r="I104" s="308">
        <f>$I$9*D104</f>
        <v>3.5999999999999996</v>
      </c>
      <c r="J104" s="308">
        <f>$J$9*D104</f>
        <v>3</v>
      </c>
      <c r="K104" s="309"/>
      <c r="L104" s="309"/>
      <c r="M104" s="310">
        <f t="shared" si="29"/>
        <v>-40.87890625</v>
      </c>
      <c r="N104" s="311">
        <f>M104/D104</f>
        <v>-1.3626302083333333</v>
      </c>
      <c r="O104" s="287"/>
      <c r="U104" s="42"/>
      <c r="V104" s="42"/>
      <c r="W104" s="42"/>
    </row>
    <row r="105" spans="2:23" x14ac:dyDescent="0.25">
      <c r="B105" s="299" t="s">
        <v>797</v>
      </c>
      <c r="C105" s="300"/>
      <c r="D105" s="300"/>
      <c r="E105" s="301"/>
      <c r="F105" s="300"/>
      <c r="G105" s="300"/>
      <c r="H105" s="300"/>
      <c r="I105" s="300"/>
      <c r="J105" s="300"/>
      <c r="K105" s="300"/>
      <c r="L105" s="300"/>
      <c r="M105" s="300"/>
      <c r="N105" s="302"/>
      <c r="O105" s="287"/>
      <c r="U105" s="42"/>
      <c r="V105" s="42"/>
      <c r="W105" s="42"/>
    </row>
    <row r="106" spans="2:23" x14ac:dyDescent="0.25">
      <c r="B106" s="303"/>
      <c r="C106" s="319"/>
      <c r="D106" s="304"/>
      <c r="E106" s="92">
        <f t="shared" ref="E106:E111" si="41">C106/60</f>
        <v>0</v>
      </c>
      <c r="F106" s="305">
        <f t="shared" ref="F106:F111" si="42">$E$6*E106</f>
        <v>0</v>
      </c>
      <c r="G106" s="306">
        <f t="shared" ref="G106:G111" si="43">H106+I106+K106+F106+J106+L106</f>
        <v>0</v>
      </c>
      <c r="H106" s="307">
        <f t="shared" ref="H106:H111" si="44">D106*$H$9</f>
        <v>0</v>
      </c>
      <c r="I106" s="308">
        <f t="shared" ref="I106:I111" si="45">$I$9*D106</f>
        <v>0</v>
      </c>
      <c r="J106" s="308">
        <f t="shared" ref="J106:J111" si="46">$J$9*D106</f>
        <v>0</v>
      </c>
      <c r="K106" s="309"/>
      <c r="L106" s="309"/>
      <c r="M106" s="310">
        <f t="shared" si="29"/>
        <v>0</v>
      </c>
      <c r="N106" s="311" t="e">
        <f t="shared" ref="N106:N111" si="47">M106/D106</f>
        <v>#DIV/0!</v>
      </c>
      <c r="O106" s="287"/>
      <c r="U106" s="42"/>
      <c r="V106" s="42"/>
      <c r="W106" s="42"/>
    </row>
    <row r="107" spans="2:23" x14ac:dyDescent="0.25">
      <c r="B107" s="303"/>
      <c r="C107" s="319"/>
      <c r="D107" s="304"/>
      <c r="E107" s="92">
        <f t="shared" si="41"/>
        <v>0</v>
      </c>
      <c r="F107" s="305">
        <f t="shared" si="42"/>
        <v>0</v>
      </c>
      <c r="G107" s="306">
        <f t="shared" si="43"/>
        <v>0</v>
      </c>
      <c r="H107" s="307">
        <f t="shared" si="44"/>
        <v>0</v>
      </c>
      <c r="I107" s="308">
        <f t="shared" si="45"/>
        <v>0</v>
      </c>
      <c r="J107" s="308">
        <f t="shared" si="46"/>
        <v>0</v>
      </c>
      <c r="K107" s="309"/>
      <c r="L107" s="309"/>
      <c r="M107" s="310">
        <f t="shared" si="29"/>
        <v>0</v>
      </c>
      <c r="N107" s="311" t="e">
        <f t="shared" si="47"/>
        <v>#DIV/0!</v>
      </c>
      <c r="O107" s="287"/>
      <c r="U107" s="42"/>
      <c r="V107" s="42"/>
      <c r="W107" s="42"/>
    </row>
    <row r="108" spans="2:23" x14ac:dyDescent="0.25">
      <c r="B108" s="303"/>
      <c r="C108" s="319"/>
      <c r="D108" s="304"/>
      <c r="E108" s="92">
        <f t="shared" si="41"/>
        <v>0</v>
      </c>
      <c r="F108" s="305">
        <f t="shared" si="42"/>
        <v>0</v>
      </c>
      <c r="G108" s="306">
        <f t="shared" si="43"/>
        <v>0</v>
      </c>
      <c r="H108" s="307">
        <f t="shared" si="44"/>
        <v>0</v>
      </c>
      <c r="I108" s="308">
        <f t="shared" si="45"/>
        <v>0</v>
      </c>
      <c r="J108" s="308">
        <f t="shared" si="46"/>
        <v>0</v>
      </c>
      <c r="K108" s="309"/>
      <c r="L108" s="309"/>
      <c r="M108" s="310">
        <f t="shared" si="29"/>
        <v>0</v>
      </c>
      <c r="N108" s="311" t="e">
        <f t="shared" si="47"/>
        <v>#DIV/0!</v>
      </c>
      <c r="O108" s="287"/>
      <c r="U108" s="42"/>
      <c r="V108" s="42"/>
      <c r="W108" s="42"/>
    </row>
    <row r="109" spans="2:23" x14ac:dyDescent="0.25">
      <c r="B109" s="303"/>
      <c r="C109" s="319"/>
      <c r="D109" s="304"/>
      <c r="E109" s="92">
        <f t="shared" si="41"/>
        <v>0</v>
      </c>
      <c r="F109" s="305">
        <f t="shared" si="42"/>
        <v>0</v>
      </c>
      <c r="G109" s="306">
        <f t="shared" si="43"/>
        <v>0</v>
      </c>
      <c r="H109" s="307">
        <f t="shared" si="44"/>
        <v>0</v>
      </c>
      <c r="I109" s="308">
        <f t="shared" si="45"/>
        <v>0</v>
      </c>
      <c r="J109" s="308">
        <f t="shared" si="46"/>
        <v>0</v>
      </c>
      <c r="K109" s="309"/>
      <c r="L109" s="309"/>
      <c r="M109" s="310">
        <f t="shared" si="29"/>
        <v>0</v>
      </c>
      <c r="N109" s="311" t="e">
        <f t="shared" si="47"/>
        <v>#DIV/0!</v>
      </c>
      <c r="O109" s="287"/>
      <c r="U109" s="42"/>
      <c r="V109" s="42"/>
      <c r="W109" s="42"/>
    </row>
    <row r="110" spans="2:23" x14ac:dyDescent="0.25">
      <c r="B110" s="303"/>
      <c r="C110" s="319"/>
      <c r="D110" s="304"/>
      <c r="E110" s="92">
        <f t="shared" si="41"/>
        <v>0</v>
      </c>
      <c r="F110" s="305">
        <f t="shared" si="42"/>
        <v>0</v>
      </c>
      <c r="G110" s="306">
        <f t="shared" si="43"/>
        <v>0</v>
      </c>
      <c r="H110" s="307">
        <f t="shared" si="44"/>
        <v>0</v>
      </c>
      <c r="I110" s="308">
        <f t="shared" si="45"/>
        <v>0</v>
      </c>
      <c r="J110" s="308">
        <f t="shared" si="46"/>
        <v>0</v>
      </c>
      <c r="K110" s="309"/>
      <c r="L110" s="309"/>
      <c r="M110" s="310">
        <f t="shared" si="29"/>
        <v>0</v>
      </c>
      <c r="N110" s="311" t="e">
        <f t="shared" si="47"/>
        <v>#DIV/0!</v>
      </c>
      <c r="O110" s="287"/>
      <c r="U110" s="42"/>
      <c r="V110" s="42"/>
      <c r="W110" s="42"/>
    </row>
    <row r="111" spans="2:23" x14ac:dyDescent="0.25">
      <c r="B111" s="303"/>
      <c r="C111" s="319"/>
      <c r="D111" s="304"/>
      <c r="E111" s="92">
        <f t="shared" si="41"/>
        <v>0</v>
      </c>
      <c r="F111" s="305">
        <f t="shared" si="42"/>
        <v>0</v>
      </c>
      <c r="G111" s="306">
        <f t="shared" si="43"/>
        <v>0</v>
      </c>
      <c r="H111" s="307">
        <f t="shared" si="44"/>
        <v>0</v>
      </c>
      <c r="I111" s="308">
        <f t="shared" si="45"/>
        <v>0</v>
      </c>
      <c r="J111" s="308">
        <f t="shared" si="46"/>
        <v>0</v>
      </c>
      <c r="K111" s="309"/>
      <c r="L111" s="309"/>
      <c r="M111" s="310">
        <f t="shared" si="29"/>
        <v>0</v>
      </c>
      <c r="N111" s="311" t="e">
        <f t="shared" si="47"/>
        <v>#DIV/0!</v>
      </c>
      <c r="O111" s="287"/>
      <c r="U111" s="42"/>
      <c r="V111" s="42"/>
      <c r="W111" s="42"/>
    </row>
    <row r="112" spans="2:23" x14ac:dyDescent="0.25">
      <c r="B112" s="299" t="s">
        <v>798</v>
      </c>
      <c r="C112" s="300"/>
      <c r="D112" s="300"/>
      <c r="E112" s="301"/>
      <c r="F112" s="300"/>
      <c r="G112" s="300"/>
      <c r="H112" s="300"/>
      <c r="I112" s="300"/>
      <c r="J112" s="300"/>
      <c r="K112" s="300"/>
      <c r="L112" s="300"/>
      <c r="M112" s="300"/>
      <c r="N112" s="302"/>
      <c r="O112" s="287"/>
      <c r="U112" s="42"/>
      <c r="V112" s="42"/>
      <c r="W112" s="42"/>
    </row>
    <row r="113" spans="2:23" x14ac:dyDescent="0.25">
      <c r="B113" s="303"/>
      <c r="C113" s="319"/>
      <c r="D113" s="304"/>
      <c r="E113" s="92">
        <f>C113/60</f>
        <v>0</v>
      </c>
      <c r="F113" s="305">
        <f t="shared" ref="F113:F116" si="48">$E$6*E113</f>
        <v>0</v>
      </c>
      <c r="G113" s="306">
        <f t="shared" ref="G113:G116" si="49">H113+I113+K113+F113+J113+L113</f>
        <v>0</v>
      </c>
      <c r="H113" s="307">
        <f>D113*$H$9</f>
        <v>0</v>
      </c>
      <c r="I113" s="308">
        <f>$I$9*D113</f>
        <v>0</v>
      </c>
      <c r="J113" s="308">
        <f>$J$9*D113</f>
        <v>0</v>
      </c>
      <c r="K113" s="309"/>
      <c r="L113" s="309"/>
      <c r="M113" s="310">
        <f t="shared" si="29"/>
        <v>0</v>
      </c>
      <c r="N113" s="311" t="e">
        <f>M113/D113</f>
        <v>#DIV/0!</v>
      </c>
      <c r="O113" s="287"/>
      <c r="U113" s="42"/>
      <c r="V113" s="42"/>
      <c r="W113" s="42"/>
    </row>
    <row r="114" spans="2:23" x14ac:dyDescent="0.25">
      <c r="B114" s="303"/>
      <c r="C114" s="319"/>
      <c r="D114" s="304"/>
      <c r="E114" s="92">
        <f>C114/60</f>
        <v>0</v>
      </c>
      <c r="F114" s="305">
        <f t="shared" si="48"/>
        <v>0</v>
      </c>
      <c r="G114" s="306">
        <f t="shared" si="49"/>
        <v>0</v>
      </c>
      <c r="H114" s="307">
        <f>D114*$H$9</f>
        <v>0</v>
      </c>
      <c r="I114" s="308">
        <f>$I$9*D114</f>
        <v>0</v>
      </c>
      <c r="J114" s="308">
        <f>$J$9*D114</f>
        <v>0</v>
      </c>
      <c r="K114" s="309"/>
      <c r="L114" s="309"/>
      <c r="M114" s="310">
        <f t="shared" si="29"/>
        <v>0</v>
      </c>
      <c r="N114" s="311" t="e">
        <f>M114/D114</f>
        <v>#DIV/0!</v>
      </c>
      <c r="O114" s="287"/>
      <c r="U114" s="42"/>
      <c r="V114" s="42"/>
      <c r="W114" s="42"/>
    </row>
    <row r="115" spans="2:23" x14ac:dyDescent="0.25">
      <c r="B115" s="303"/>
      <c r="C115" s="319"/>
      <c r="D115" s="304"/>
      <c r="E115" s="92">
        <f>C115/60</f>
        <v>0</v>
      </c>
      <c r="F115" s="305">
        <f t="shared" si="48"/>
        <v>0</v>
      </c>
      <c r="G115" s="306">
        <f t="shared" si="49"/>
        <v>0</v>
      </c>
      <c r="H115" s="307">
        <f>D115*$H$9</f>
        <v>0</v>
      </c>
      <c r="I115" s="308">
        <f>$I$9*D115</f>
        <v>0</v>
      </c>
      <c r="J115" s="308">
        <f>$J$9*D115</f>
        <v>0</v>
      </c>
      <c r="K115" s="309"/>
      <c r="L115" s="309"/>
      <c r="M115" s="310">
        <f t="shared" si="29"/>
        <v>0</v>
      </c>
      <c r="N115" s="311" t="e">
        <f>M115/D115</f>
        <v>#DIV/0!</v>
      </c>
      <c r="O115" s="287"/>
      <c r="U115" s="42"/>
      <c r="V115" s="42"/>
      <c r="W115" s="42"/>
    </row>
    <row r="116" spans="2:23" x14ac:dyDescent="0.25">
      <c r="B116" s="303"/>
      <c r="C116" s="319"/>
      <c r="D116" s="304"/>
      <c r="E116" s="92">
        <f>C116/60</f>
        <v>0</v>
      </c>
      <c r="F116" s="305">
        <f t="shared" si="48"/>
        <v>0</v>
      </c>
      <c r="G116" s="306">
        <f t="shared" si="49"/>
        <v>0</v>
      </c>
      <c r="H116" s="307">
        <f>D116*$H$9</f>
        <v>0</v>
      </c>
      <c r="I116" s="308">
        <f>$I$9*D116</f>
        <v>0</v>
      </c>
      <c r="J116" s="308">
        <f>$J$9*D116</f>
        <v>0</v>
      </c>
      <c r="K116" s="309"/>
      <c r="L116" s="309"/>
      <c r="M116" s="310">
        <f t="shared" si="29"/>
        <v>0</v>
      </c>
      <c r="N116" s="311" t="e">
        <f>M116/D116</f>
        <v>#DIV/0!</v>
      </c>
      <c r="O116" s="287"/>
      <c r="U116" s="42"/>
      <c r="V116" s="42"/>
      <c r="W116" s="42"/>
    </row>
    <row r="117" spans="2:23" x14ac:dyDescent="0.25">
      <c r="B117" s="299" t="s">
        <v>799</v>
      </c>
      <c r="C117" s="300"/>
      <c r="D117" s="300"/>
      <c r="E117" s="301"/>
      <c r="F117" s="300"/>
      <c r="G117" s="300"/>
      <c r="H117" s="300"/>
      <c r="I117" s="300"/>
      <c r="J117" s="300"/>
      <c r="K117" s="300"/>
      <c r="L117" s="300"/>
      <c r="M117" s="300"/>
      <c r="N117" s="302"/>
      <c r="O117" s="287"/>
      <c r="U117" s="42"/>
      <c r="V117" s="42"/>
      <c r="W117" s="42"/>
    </row>
    <row r="118" spans="2:23" x14ac:dyDescent="0.25">
      <c r="B118" s="303" t="s">
        <v>800</v>
      </c>
      <c r="C118" s="319">
        <v>90</v>
      </c>
      <c r="D118" s="304">
        <v>1200</v>
      </c>
      <c r="E118" s="92">
        <f>C118/60</f>
        <v>1.5</v>
      </c>
      <c r="F118" s="305">
        <f t="shared" ref="F118:F122" si="50">$E$6*E118</f>
        <v>380.2734375</v>
      </c>
      <c r="G118" s="306">
        <f t="shared" ref="G118:G122" si="51">H118+I118+K118+F118+J118+L118</f>
        <v>680.2734375</v>
      </c>
      <c r="H118" s="307">
        <f>D118*$H$9</f>
        <v>36</v>
      </c>
      <c r="I118" s="308">
        <f>$I$9*D118</f>
        <v>144</v>
      </c>
      <c r="J118" s="308">
        <f>$J$9*D118</f>
        <v>120</v>
      </c>
      <c r="K118" s="309"/>
      <c r="L118" s="309"/>
      <c r="M118" s="310">
        <f t="shared" si="29"/>
        <v>519.7265625</v>
      </c>
      <c r="N118" s="311">
        <f>M118/D118</f>
        <v>0.43310546875</v>
      </c>
      <c r="O118" s="287"/>
      <c r="U118" s="42"/>
      <c r="V118" s="42"/>
      <c r="W118" s="42"/>
    </row>
    <row r="119" spans="2:23" x14ac:dyDescent="0.25">
      <c r="B119" s="303" t="s">
        <v>801</v>
      </c>
      <c r="C119" s="319">
        <v>60</v>
      </c>
      <c r="D119" s="304">
        <v>600</v>
      </c>
      <c r="E119" s="92">
        <f>C119/60</f>
        <v>1</v>
      </c>
      <c r="F119" s="305">
        <f t="shared" si="50"/>
        <v>253.515625</v>
      </c>
      <c r="G119" s="306">
        <f t="shared" si="51"/>
        <v>403.515625</v>
      </c>
      <c r="H119" s="307">
        <f>D119*$H$9</f>
        <v>18</v>
      </c>
      <c r="I119" s="308">
        <f>$I$9*D119</f>
        <v>72</v>
      </c>
      <c r="J119" s="308">
        <f>$J$9*D119</f>
        <v>60</v>
      </c>
      <c r="K119" s="309"/>
      <c r="L119" s="309"/>
      <c r="M119" s="310">
        <f t="shared" si="29"/>
        <v>196.484375</v>
      </c>
      <c r="N119" s="311">
        <f>M119/D119</f>
        <v>0.32747395833333331</v>
      </c>
      <c r="O119" s="287"/>
      <c r="U119" s="42"/>
      <c r="V119" s="42"/>
      <c r="W119" s="42"/>
    </row>
    <row r="120" spans="2:23" x14ac:dyDescent="0.25">
      <c r="B120" s="303" t="s">
        <v>802</v>
      </c>
      <c r="C120" s="319">
        <v>150</v>
      </c>
      <c r="D120" s="304">
        <v>3000</v>
      </c>
      <c r="E120" s="92">
        <f>C120/60</f>
        <v>2.5</v>
      </c>
      <c r="F120" s="305">
        <f t="shared" si="50"/>
        <v>633.7890625</v>
      </c>
      <c r="G120" s="306">
        <f t="shared" si="51"/>
        <v>1383.7890625</v>
      </c>
      <c r="H120" s="307">
        <f>D120*$H$9</f>
        <v>90</v>
      </c>
      <c r="I120" s="308">
        <f>$I$9*D120</f>
        <v>360</v>
      </c>
      <c r="J120" s="308">
        <f>$J$9*D120</f>
        <v>300</v>
      </c>
      <c r="K120" s="309"/>
      <c r="L120" s="309"/>
      <c r="M120" s="310">
        <f t="shared" si="29"/>
        <v>1616.2109375</v>
      </c>
      <c r="N120" s="311">
        <f>M120/D120</f>
        <v>0.53873697916666663</v>
      </c>
      <c r="O120" s="287"/>
      <c r="U120" s="42"/>
      <c r="V120" s="42"/>
      <c r="W120" s="42"/>
    </row>
    <row r="121" spans="2:23" x14ac:dyDescent="0.25">
      <c r="B121" s="303" t="s">
        <v>803</v>
      </c>
      <c r="C121" s="319">
        <v>480</v>
      </c>
      <c r="D121" s="304">
        <v>15000</v>
      </c>
      <c r="E121" s="92">
        <f>C121/60</f>
        <v>8</v>
      </c>
      <c r="F121" s="305">
        <f t="shared" si="50"/>
        <v>2028.125</v>
      </c>
      <c r="G121" s="306">
        <f t="shared" si="51"/>
        <v>5778.125</v>
      </c>
      <c r="H121" s="307">
        <f>D121*$H$9</f>
        <v>450</v>
      </c>
      <c r="I121" s="308">
        <f>$I$9*D121</f>
        <v>1800</v>
      </c>
      <c r="J121" s="308">
        <f>$J$9*D121</f>
        <v>1500</v>
      </c>
      <c r="K121" s="309"/>
      <c r="L121" s="309"/>
      <c r="M121" s="310">
        <f t="shared" si="29"/>
        <v>9221.875</v>
      </c>
      <c r="N121" s="311">
        <f>M121/D121</f>
        <v>0.61479166666666663</v>
      </c>
      <c r="O121" s="287"/>
      <c r="U121" s="42"/>
      <c r="V121" s="42"/>
      <c r="W121" s="42"/>
    </row>
    <row r="122" spans="2:23" x14ac:dyDescent="0.25">
      <c r="B122" s="303" t="s">
        <v>804</v>
      </c>
      <c r="C122" s="319">
        <v>120</v>
      </c>
      <c r="D122" s="304">
        <v>1800</v>
      </c>
      <c r="E122" s="92">
        <f>C122/60</f>
        <v>2</v>
      </c>
      <c r="F122" s="305">
        <f t="shared" si="50"/>
        <v>507.03125</v>
      </c>
      <c r="G122" s="306">
        <f t="shared" si="51"/>
        <v>957.03125</v>
      </c>
      <c r="H122" s="307">
        <f>D122*$H$9</f>
        <v>54</v>
      </c>
      <c r="I122" s="308">
        <f>$I$9*D122</f>
        <v>216</v>
      </c>
      <c r="J122" s="308">
        <f>$J$9*D122</f>
        <v>180</v>
      </c>
      <c r="K122" s="309"/>
      <c r="L122" s="309"/>
      <c r="M122" s="310">
        <f t="shared" si="29"/>
        <v>842.96875</v>
      </c>
      <c r="N122" s="311">
        <f>M122/D122</f>
        <v>0.46831597222222221</v>
      </c>
      <c r="O122" s="287"/>
      <c r="U122" s="42"/>
      <c r="V122" s="42"/>
      <c r="W122" s="42"/>
    </row>
    <row r="123" spans="2:23" x14ac:dyDescent="0.25">
      <c r="B123" s="299" t="s">
        <v>805</v>
      </c>
      <c r="C123" s="300"/>
      <c r="D123" s="300"/>
      <c r="E123" s="301"/>
      <c r="F123" s="300"/>
      <c r="G123" s="300"/>
      <c r="H123" s="300"/>
      <c r="I123" s="300"/>
      <c r="J123" s="300"/>
      <c r="K123" s="300"/>
      <c r="L123" s="300"/>
      <c r="M123" s="300"/>
      <c r="N123" s="302"/>
      <c r="O123" s="287"/>
      <c r="U123" s="42"/>
      <c r="V123" s="42"/>
      <c r="W123" s="42"/>
    </row>
    <row r="124" spans="2:23" x14ac:dyDescent="0.25">
      <c r="B124" s="303" t="s">
        <v>806</v>
      </c>
      <c r="C124" s="319">
        <v>60</v>
      </c>
      <c r="D124" s="304">
        <v>250</v>
      </c>
      <c r="E124" s="92">
        <f>C124/60</f>
        <v>1</v>
      </c>
      <c r="F124" s="305">
        <f t="shared" ref="F124:F125" si="52">$E$6*E124</f>
        <v>253.515625</v>
      </c>
      <c r="G124" s="306">
        <f t="shared" ref="G124:G125" si="53">H124+I124+K124+F124+J124+L124</f>
        <v>316.015625</v>
      </c>
      <c r="H124" s="307">
        <f>D124*$H$9</f>
        <v>7.5</v>
      </c>
      <c r="I124" s="308">
        <f>$I$9*D124</f>
        <v>30</v>
      </c>
      <c r="J124" s="308">
        <f>$J$9*D124</f>
        <v>25</v>
      </c>
      <c r="K124" s="309"/>
      <c r="L124" s="309"/>
      <c r="M124" s="310">
        <f t="shared" si="29"/>
        <v>-66.015625</v>
      </c>
      <c r="N124" s="311">
        <f>M124/D124</f>
        <v>-0.26406249999999998</v>
      </c>
      <c r="O124" s="287"/>
      <c r="U124" s="42"/>
      <c r="V124" s="42"/>
      <c r="W124" s="42"/>
    </row>
    <row r="125" spans="2:23" x14ac:dyDescent="0.25">
      <c r="B125" s="303" t="s">
        <v>807</v>
      </c>
      <c r="C125" s="319">
        <v>60</v>
      </c>
      <c r="D125" s="304">
        <v>350</v>
      </c>
      <c r="E125" s="92">
        <f>C125/60</f>
        <v>1</v>
      </c>
      <c r="F125" s="305">
        <f t="shared" si="52"/>
        <v>253.515625</v>
      </c>
      <c r="G125" s="306">
        <f t="shared" si="53"/>
        <v>341.015625</v>
      </c>
      <c r="H125" s="307">
        <f>D125*$H$9</f>
        <v>10.5</v>
      </c>
      <c r="I125" s="308">
        <f>$I$9*D125</f>
        <v>42</v>
      </c>
      <c r="J125" s="308">
        <f>$J$9*D125</f>
        <v>35</v>
      </c>
      <c r="K125" s="309"/>
      <c r="L125" s="309"/>
      <c r="M125" s="310">
        <f t="shared" si="29"/>
        <v>8.984375</v>
      </c>
      <c r="N125" s="311">
        <f>M125/D125</f>
        <v>2.5669642857142856E-2</v>
      </c>
      <c r="O125" s="287"/>
      <c r="U125" s="42"/>
      <c r="V125" s="42"/>
      <c r="W125" s="42"/>
    </row>
    <row r="126" spans="2:23" x14ac:dyDescent="0.25">
      <c r="E126" s="49"/>
      <c r="F126" s="313"/>
      <c r="N126" s="287"/>
      <c r="O126" s="287"/>
      <c r="V126" s="42"/>
      <c r="W126" s="42"/>
    </row>
    <row r="127" spans="2:23" x14ac:dyDescent="0.25">
      <c r="F127" s="313"/>
    </row>
    <row r="128" spans="2:23" x14ac:dyDescent="0.25">
      <c r="F128" s="313"/>
    </row>
    <row r="129" spans="6:24" x14ac:dyDescent="0.25">
      <c r="F129" s="314"/>
      <c r="G129" s="49"/>
      <c r="P129" s="42"/>
      <c r="X129" s="287"/>
    </row>
    <row r="130" spans="6:24" x14ac:dyDescent="0.25">
      <c r="F130" s="314"/>
      <c r="G130" s="49"/>
      <c r="P130" s="42"/>
      <c r="X130" s="287"/>
    </row>
    <row r="131" spans="6:24" x14ac:dyDescent="0.25">
      <c r="F131" s="314"/>
      <c r="G131" s="49"/>
      <c r="P131" s="42"/>
      <c r="X131" s="287"/>
    </row>
    <row r="132" spans="6:24" x14ac:dyDescent="0.25">
      <c r="F132" s="314"/>
      <c r="G132" s="49"/>
      <c r="P132" s="42"/>
      <c r="X132" s="287"/>
    </row>
    <row r="133" spans="6:24" x14ac:dyDescent="0.25">
      <c r="F133" s="314"/>
      <c r="G133" s="49"/>
      <c r="P133" s="42"/>
      <c r="X133" s="287"/>
    </row>
    <row r="134" spans="6:24" x14ac:dyDescent="0.25">
      <c r="F134" s="314"/>
      <c r="G134" s="49"/>
      <c r="P134" s="42"/>
      <c r="X134" s="287"/>
    </row>
    <row r="135" spans="6:24" x14ac:dyDescent="0.25">
      <c r="F135" s="314"/>
      <c r="G135" s="49"/>
      <c r="P135" s="42"/>
      <c r="X135" s="287"/>
    </row>
    <row r="136" spans="6:24" x14ac:dyDescent="0.25">
      <c r="F136" s="314"/>
      <c r="G136" s="49"/>
      <c r="P136" s="42"/>
      <c r="X136" s="287"/>
    </row>
    <row r="137" spans="6:24" x14ac:dyDescent="0.25">
      <c r="F137" s="314"/>
      <c r="G137" s="49"/>
      <c r="P137" s="42"/>
      <c r="X137" s="287"/>
    </row>
    <row r="138" spans="6:24" x14ac:dyDescent="0.25">
      <c r="F138" s="314"/>
      <c r="G138" s="49"/>
      <c r="P138" s="42"/>
      <c r="X138" s="287"/>
    </row>
    <row r="139" spans="6:24" x14ac:dyDescent="0.25">
      <c r="F139" s="314"/>
      <c r="G139" s="49"/>
      <c r="P139" s="42"/>
      <c r="X139" s="287"/>
    </row>
    <row r="140" spans="6:24" x14ac:dyDescent="0.25">
      <c r="F140" s="314"/>
      <c r="G140" s="49"/>
      <c r="P140" s="42"/>
      <c r="X140" s="287"/>
    </row>
    <row r="141" spans="6:24" x14ac:dyDescent="0.25">
      <c r="F141" s="314"/>
      <c r="G141" s="49"/>
      <c r="P141" s="42"/>
      <c r="X141" s="287"/>
    </row>
    <row r="142" spans="6:24" x14ac:dyDescent="0.25">
      <c r="F142" s="314"/>
      <c r="G142" s="49"/>
      <c r="P142" s="42"/>
      <c r="X142" s="287"/>
    </row>
    <row r="143" spans="6:24" x14ac:dyDescent="0.25">
      <c r="F143" s="313"/>
    </row>
    <row r="144" spans="6:24" x14ac:dyDescent="0.25">
      <c r="F144" s="313"/>
    </row>
    <row r="145" spans="6:6" x14ac:dyDescent="0.25">
      <c r="F145" s="313"/>
    </row>
    <row r="146" spans="6:6" x14ac:dyDescent="0.25">
      <c r="F146" s="313"/>
    </row>
    <row r="147" spans="6:6" x14ac:dyDescent="0.25">
      <c r="F147" s="313"/>
    </row>
    <row r="148" spans="6:6" x14ac:dyDescent="0.25">
      <c r="F148" s="313"/>
    </row>
    <row r="149" spans="6:6" x14ac:dyDescent="0.25">
      <c r="F149" s="313"/>
    </row>
    <row r="150" spans="6:6" x14ac:dyDescent="0.25">
      <c r="F150" s="313"/>
    </row>
    <row r="151" spans="6:6" x14ac:dyDescent="0.25">
      <c r="F151" s="313"/>
    </row>
    <row r="152" spans="6:6" x14ac:dyDescent="0.25">
      <c r="F152" s="313"/>
    </row>
    <row r="153" spans="6:6" x14ac:dyDescent="0.25">
      <c r="F153" s="313"/>
    </row>
    <row r="154" spans="6:6" x14ac:dyDescent="0.25">
      <c r="F154" s="313"/>
    </row>
    <row r="155" spans="6:6" x14ac:dyDescent="0.25">
      <c r="F155" s="313"/>
    </row>
    <row r="156" spans="6:6" x14ac:dyDescent="0.25">
      <c r="F156" s="313"/>
    </row>
    <row r="157" spans="6:6" x14ac:dyDescent="0.25">
      <c r="F157" s="313"/>
    </row>
    <row r="158" spans="6:6" x14ac:dyDescent="0.25">
      <c r="F158" s="313"/>
    </row>
    <row r="159" spans="6:6" x14ac:dyDescent="0.25">
      <c r="F159" s="313"/>
    </row>
    <row r="160" spans="6:6" x14ac:dyDescent="0.25">
      <c r="F160" s="313"/>
    </row>
    <row r="161" spans="6:6" x14ac:dyDescent="0.25">
      <c r="F161" s="313"/>
    </row>
    <row r="162" spans="6:6" x14ac:dyDescent="0.25">
      <c r="F162" s="313"/>
    </row>
    <row r="163" spans="6:6" x14ac:dyDescent="0.25">
      <c r="F163" s="313"/>
    </row>
    <row r="164" spans="6:6" x14ac:dyDescent="0.25">
      <c r="F164" s="313"/>
    </row>
    <row r="165" spans="6:6" x14ac:dyDescent="0.25">
      <c r="F165" s="313"/>
    </row>
    <row r="166" spans="6:6" x14ac:dyDescent="0.25">
      <c r="F166" s="313"/>
    </row>
    <row r="167" spans="6:6" x14ac:dyDescent="0.25">
      <c r="F167" s="313"/>
    </row>
    <row r="168" spans="6:6" x14ac:dyDescent="0.25">
      <c r="F168" s="313"/>
    </row>
    <row r="169" spans="6:6" x14ac:dyDescent="0.25">
      <c r="F169" s="313"/>
    </row>
    <row r="170" spans="6:6" x14ac:dyDescent="0.25">
      <c r="F170" s="313"/>
    </row>
    <row r="171" spans="6:6" x14ac:dyDescent="0.25">
      <c r="F171" s="313"/>
    </row>
    <row r="172" spans="6:6" x14ac:dyDescent="0.25">
      <c r="F172" s="313"/>
    </row>
    <row r="173" spans="6:6" x14ac:dyDescent="0.25">
      <c r="F173" s="313"/>
    </row>
    <row r="174" spans="6:6" x14ac:dyDescent="0.25">
      <c r="F174" s="313"/>
    </row>
    <row r="175" spans="6:6" x14ac:dyDescent="0.25">
      <c r="F175" s="313"/>
    </row>
    <row r="176" spans="6:6" x14ac:dyDescent="0.25">
      <c r="F176" s="313"/>
    </row>
    <row r="177" spans="6:6" x14ac:dyDescent="0.25">
      <c r="F177" s="313"/>
    </row>
    <row r="178" spans="6:6" x14ac:dyDescent="0.25">
      <c r="F178" s="313"/>
    </row>
    <row r="179" spans="6:6" x14ac:dyDescent="0.25">
      <c r="F179" s="313"/>
    </row>
    <row r="180" spans="6:6" x14ac:dyDescent="0.25">
      <c r="F180" s="313"/>
    </row>
    <row r="181" spans="6:6" x14ac:dyDescent="0.25">
      <c r="F181" s="313"/>
    </row>
    <row r="182" spans="6:6" x14ac:dyDescent="0.25">
      <c r="F182" s="313"/>
    </row>
    <row r="183" spans="6:6" x14ac:dyDescent="0.25">
      <c r="F183" s="313"/>
    </row>
    <row r="184" spans="6:6" x14ac:dyDescent="0.25">
      <c r="F184" s="313"/>
    </row>
    <row r="185" spans="6:6" x14ac:dyDescent="0.25">
      <c r="F185" s="313"/>
    </row>
    <row r="186" spans="6:6" x14ac:dyDescent="0.25">
      <c r="F186" s="313"/>
    </row>
    <row r="187" spans="6:6" x14ac:dyDescent="0.25">
      <c r="F187" s="313"/>
    </row>
    <row r="188" spans="6:6" x14ac:dyDescent="0.25">
      <c r="F188" s="313"/>
    </row>
    <row r="189" spans="6:6" x14ac:dyDescent="0.25">
      <c r="F189" s="313"/>
    </row>
    <row r="190" spans="6:6" x14ac:dyDescent="0.25">
      <c r="F190" s="313"/>
    </row>
    <row r="191" spans="6:6" x14ac:dyDescent="0.25">
      <c r="F191" s="313"/>
    </row>
    <row r="192" spans="6:6" x14ac:dyDescent="0.25">
      <c r="F192" s="313"/>
    </row>
    <row r="193" spans="6:6" x14ac:dyDescent="0.25">
      <c r="F193" s="313"/>
    </row>
    <row r="194" spans="6:6" x14ac:dyDescent="0.25">
      <c r="F194" s="313"/>
    </row>
    <row r="195" spans="6:6" x14ac:dyDescent="0.25">
      <c r="F195" s="313"/>
    </row>
    <row r="196" spans="6:6" x14ac:dyDescent="0.25">
      <c r="F196" s="313"/>
    </row>
    <row r="197" spans="6:6" x14ac:dyDescent="0.25">
      <c r="F197" s="313"/>
    </row>
    <row r="198" spans="6:6" x14ac:dyDescent="0.25">
      <c r="F198" s="313"/>
    </row>
    <row r="199" spans="6:6" x14ac:dyDescent="0.25">
      <c r="F199" s="313"/>
    </row>
    <row r="200" spans="6:6" x14ac:dyDescent="0.25">
      <c r="F200" s="313"/>
    </row>
    <row r="201" spans="6:6" x14ac:dyDescent="0.25">
      <c r="F201" s="313"/>
    </row>
    <row r="202" spans="6:6" x14ac:dyDescent="0.25">
      <c r="F202" s="313"/>
    </row>
    <row r="203" spans="6:6" x14ac:dyDescent="0.25">
      <c r="F203" s="313"/>
    </row>
    <row r="204" spans="6:6" x14ac:dyDescent="0.25">
      <c r="F204" s="313"/>
    </row>
    <row r="205" spans="6:6" x14ac:dyDescent="0.25">
      <c r="F205" s="313"/>
    </row>
    <row r="206" spans="6:6" x14ac:dyDescent="0.25">
      <c r="F206" s="313"/>
    </row>
    <row r="207" spans="6:6" x14ac:dyDescent="0.25">
      <c r="F207" s="313"/>
    </row>
    <row r="208" spans="6:6" x14ac:dyDescent="0.25">
      <c r="F208" s="313"/>
    </row>
    <row r="209" spans="6:6" x14ac:dyDescent="0.25">
      <c r="F209" s="313"/>
    </row>
    <row r="210" spans="6:6" x14ac:dyDescent="0.25">
      <c r="F210" s="313"/>
    </row>
    <row r="211" spans="6:6" x14ac:dyDescent="0.25">
      <c r="F211" s="313"/>
    </row>
    <row r="212" spans="6:6" x14ac:dyDescent="0.25">
      <c r="F212" s="313"/>
    </row>
    <row r="213" spans="6:6" x14ac:dyDescent="0.25">
      <c r="F213" s="313"/>
    </row>
    <row r="214" spans="6:6" x14ac:dyDescent="0.25">
      <c r="F214" s="313"/>
    </row>
    <row r="215" spans="6:6" x14ac:dyDescent="0.25">
      <c r="F215" s="313"/>
    </row>
    <row r="216" spans="6:6" x14ac:dyDescent="0.25">
      <c r="F216" s="313"/>
    </row>
    <row r="217" spans="6:6" x14ac:dyDescent="0.25">
      <c r="F217" s="313"/>
    </row>
    <row r="218" spans="6:6" x14ac:dyDescent="0.25">
      <c r="F218" s="313"/>
    </row>
    <row r="219" spans="6:6" x14ac:dyDescent="0.25">
      <c r="F219" s="313"/>
    </row>
    <row r="220" spans="6:6" x14ac:dyDescent="0.25">
      <c r="F220" s="313"/>
    </row>
    <row r="221" spans="6:6" x14ac:dyDescent="0.25">
      <c r="F221" s="313"/>
    </row>
    <row r="222" spans="6:6" x14ac:dyDescent="0.25">
      <c r="F222" s="313"/>
    </row>
    <row r="223" spans="6:6" x14ac:dyDescent="0.25">
      <c r="F223" s="313"/>
    </row>
    <row r="224" spans="6:6" x14ac:dyDescent="0.25">
      <c r="F224" s="313"/>
    </row>
    <row r="225" spans="6:6" x14ac:dyDescent="0.25">
      <c r="F225" s="313"/>
    </row>
    <row r="226" spans="6:6" x14ac:dyDescent="0.25">
      <c r="F226" s="313"/>
    </row>
    <row r="227" spans="6:6" x14ac:dyDescent="0.25">
      <c r="F227" s="313"/>
    </row>
    <row r="228" spans="6:6" x14ac:dyDescent="0.25">
      <c r="F228" s="313"/>
    </row>
    <row r="229" spans="6:6" x14ac:dyDescent="0.25">
      <c r="F229" s="313"/>
    </row>
    <row r="230" spans="6:6" x14ac:dyDescent="0.25">
      <c r="F230" s="313"/>
    </row>
    <row r="231" spans="6:6" x14ac:dyDescent="0.25">
      <c r="F231" s="313"/>
    </row>
    <row r="232" spans="6:6" x14ac:dyDescent="0.25">
      <c r="F232" s="313"/>
    </row>
    <row r="233" spans="6:6" x14ac:dyDescent="0.25">
      <c r="F233" s="313"/>
    </row>
    <row r="234" spans="6:6" x14ac:dyDescent="0.25">
      <c r="F234" s="313"/>
    </row>
    <row r="235" spans="6:6" x14ac:dyDescent="0.25">
      <c r="F235" s="313"/>
    </row>
    <row r="236" spans="6:6" x14ac:dyDescent="0.25">
      <c r="F236" s="313"/>
    </row>
    <row r="237" spans="6:6" x14ac:dyDescent="0.25">
      <c r="F237" s="313"/>
    </row>
    <row r="238" spans="6:6" x14ac:dyDescent="0.25">
      <c r="F238" s="313"/>
    </row>
    <row r="239" spans="6:6" x14ac:dyDescent="0.25">
      <c r="F239" s="313"/>
    </row>
    <row r="240" spans="6:6" x14ac:dyDescent="0.25">
      <c r="F240" s="313"/>
    </row>
    <row r="241" spans="6:6" x14ac:dyDescent="0.25">
      <c r="F241" s="313"/>
    </row>
    <row r="242" spans="6:6" x14ac:dyDescent="0.25">
      <c r="F242" s="313"/>
    </row>
    <row r="243" spans="6:6" x14ac:dyDescent="0.25">
      <c r="F243" s="313"/>
    </row>
    <row r="244" spans="6:6" x14ac:dyDescent="0.25">
      <c r="F244" s="313"/>
    </row>
  </sheetData>
  <mergeCells count="2">
    <mergeCell ref="B4:F4"/>
    <mergeCell ref="J4:L4"/>
  </mergeCells>
  <conditionalFormatting sqref="O1:P9 O127:P1048576 N126:O126 M10:N125">
    <cfRule type="cellIs" dxfId="240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E1C73-ACFC-BB4A-88C4-5B163916CEAE}">
  <sheetPr>
    <tabColor theme="4" tint="0.59999389629810485"/>
  </sheetPr>
  <dimension ref="B2:J52"/>
  <sheetViews>
    <sheetView showGridLines="0" zoomScale="90" zoomScaleNormal="90" workbookViewId="0"/>
  </sheetViews>
  <sheetFormatPr baseColWidth="10" defaultColWidth="9.1640625" defaultRowHeight="19" x14ac:dyDescent="0.25"/>
  <cols>
    <col min="1" max="1" width="5" style="42" customWidth="1"/>
    <col min="2" max="2" width="47.33203125" style="42" bestFit="1" customWidth="1"/>
    <col min="3" max="3" width="11.83203125" style="42" bestFit="1" customWidth="1"/>
    <col min="4" max="4" width="8.5" style="49" bestFit="1" customWidth="1"/>
    <col min="5" max="5" width="13.83203125" style="42" bestFit="1" customWidth="1"/>
    <col min="6" max="6" width="5.1640625" style="42" bestFit="1" customWidth="1"/>
    <col min="7" max="7" width="3.83203125" style="42" customWidth="1"/>
    <col min="8" max="8" width="65.6640625" style="42" bestFit="1" customWidth="1"/>
    <col min="9" max="9" width="16" style="42" bestFit="1" customWidth="1"/>
    <col min="10" max="10" width="7.83203125" style="42" customWidth="1"/>
    <col min="11" max="16384" width="9.1640625" style="42"/>
  </cols>
  <sheetData>
    <row r="2" spans="2:10" ht="62" customHeight="1" x14ac:dyDescent="0.25">
      <c r="B2" s="50"/>
      <c r="C2" s="50"/>
      <c r="D2" s="50"/>
      <c r="E2" s="50"/>
      <c r="F2" s="50"/>
      <c r="G2" s="50"/>
      <c r="H2" s="50"/>
      <c r="I2" s="50"/>
    </row>
    <row r="4" spans="2:10" x14ac:dyDescent="0.25">
      <c r="B4" s="370" t="s">
        <v>61</v>
      </c>
      <c r="C4" s="371"/>
      <c r="D4" s="372"/>
      <c r="E4" s="51">
        <v>500</v>
      </c>
      <c r="F4" s="110"/>
      <c r="G4" s="52"/>
      <c r="H4" s="373" t="s">
        <v>62</v>
      </c>
      <c r="I4" s="374"/>
    </row>
    <row r="5" spans="2:10" x14ac:dyDescent="0.25">
      <c r="D5" s="42"/>
    </row>
    <row r="6" spans="2:10" x14ac:dyDescent="0.25">
      <c r="B6" s="53" t="s">
        <v>63</v>
      </c>
      <c r="C6" s="53" t="s">
        <v>64</v>
      </c>
      <c r="D6" s="53" t="s">
        <v>65</v>
      </c>
      <c r="E6" s="53" t="s">
        <v>66</v>
      </c>
      <c r="F6" s="114" t="s">
        <v>32</v>
      </c>
      <c r="H6" s="53"/>
      <c r="I6" s="53" t="s">
        <v>66</v>
      </c>
    </row>
    <row r="7" spans="2:10" x14ac:dyDescent="0.25">
      <c r="B7" s="54" t="s">
        <v>67</v>
      </c>
      <c r="C7" s="55"/>
      <c r="D7" s="56"/>
      <c r="E7" s="57">
        <f>SUM(E8:E17)</f>
        <v>150</v>
      </c>
      <c r="F7" s="112">
        <f>SUM(F8:F17)</f>
        <v>0.30000000000000004</v>
      </c>
      <c r="H7" s="39" t="s">
        <v>44</v>
      </c>
      <c r="I7" s="40">
        <f>SUM(I8:I23)</f>
        <v>32450</v>
      </c>
      <c r="J7" s="52"/>
    </row>
    <row r="8" spans="2:10" x14ac:dyDescent="0.25">
      <c r="B8" s="58" t="str">
        <f>'CUSTO VARIAVEL'!B7</f>
        <v>1. Impostos %</v>
      </c>
      <c r="C8" s="53">
        <f>'CUSTO VARIAVEL'!C7</f>
        <v>0.22</v>
      </c>
      <c r="D8" s="59"/>
      <c r="E8" s="60">
        <f>C8*$E$4+D8</f>
        <v>110</v>
      </c>
      <c r="F8" s="113">
        <f>E8/$E$4</f>
        <v>0.22</v>
      </c>
      <c r="H8" s="58" t="str">
        <f>'CUSTO FIXO'!B7</f>
        <v>1. Aluguéis</v>
      </c>
      <c r="I8" s="58">
        <f>'CUSTO FIXO'!C7</f>
        <v>4000</v>
      </c>
      <c r="J8" s="61"/>
    </row>
    <row r="9" spans="2:10" x14ac:dyDescent="0.25">
      <c r="B9" s="58" t="str">
        <f>'CUSTO VARIAVEL'!B8</f>
        <v>2. Taxa Cartão</v>
      </c>
      <c r="C9" s="53">
        <f>'CUSTO VARIAVEL'!C8</f>
        <v>0.05</v>
      </c>
      <c r="D9" s="59"/>
      <c r="E9" s="60">
        <f t="shared" ref="E9:E17" si="0">C9*$E$4+D9</f>
        <v>25</v>
      </c>
      <c r="F9" s="113">
        <f t="shared" ref="F9:F17" si="1">E9/$E$4</f>
        <v>0.05</v>
      </c>
      <c r="H9" s="58" t="str">
        <f>'CUSTO FIXO'!B8</f>
        <v>2. Salários e Benefícios Funcionários</v>
      </c>
      <c r="I9" s="58">
        <f>'CUSTO FIXO'!C8</f>
        <v>8000</v>
      </c>
      <c r="J9" s="52"/>
    </row>
    <row r="10" spans="2:10" x14ac:dyDescent="0.25">
      <c r="B10" s="58" t="str">
        <f>'CUSTO VARIAVEL'!B9</f>
        <v>3. Comissões</v>
      </c>
      <c r="C10" s="53">
        <f>'CUSTO VARIAVEL'!C9</f>
        <v>0.03</v>
      </c>
      <c r="D10" s="59"/>
      <c r="E10" s="60">
        <f>C10*$E$4+D10</f>
        <v>15</v>
      </c>
      <c r="F10" s="113">
        <f t="shared" si="1"/>
        <v>0.03</v>
      </c>
      <c r="H10" s="58" t="str">
        <f>'CUSTO FIXO'!B9</f>
        <v>3. Pró Labore e Benefícios Sócios</v>
      </c>
      <c r="I10" s="58">
        <f>'CUSTO FIXO'!C9</f>
        <v>10000</v>
      </c>
      <c r="J10" s="52"/>
    </row>
    <row r="11" spans="2:10" x14ac:dyDescent="0.25">
      <c r="B11" s="58" t="str">
        <f>'CUSTO VARIAVEL'!B10</f>
        <v>4. Inadimplencia</v>
      </c>
      <c r="C11" s="53">
        <f>'CUSTO VARIAVEL'!C10</f>
        <v>0</v>
      </c>
      <c r="D11" s="59"/>
      <c r="E11" s="60">
        <f t="shared" si="0"/>
        <v>0</v>
      </c>
      <c r="F11" s="113">
        <f t="shared" si="1"/>
        <v>0</v>
      </c>
      <c r="H11" s="58" t="str">
        <f>'CUSTO FIXO'!B10</f>
        <v xml:space="preserve">4. Despesas de Viagem </v>
      </c>
      <c r="I11" s="58">
        <f>'CUSTO FIXO'!C10</f>
        <v>2000</v>
      </c>
      <c r="J11" s="52"/>
    </row>
    <row r="12" spans="2:10" x14ac:dyDescent="0.25">
      <c r="B12" s="58" t="str">
        <f>'CUSTO VARIAVEL'!B11</f>
        <v>5. Taxa boleto</v>
      </c>
      <c r="C12" s="53">
        <f>'CUSTO VARIAVEL'!C11</f>
        <v>0</v>
      </c>
      <c r="D12" s="59"/>
      <c r="E12" s="60">
        <f t="shared" si="0"/>
        <v>0</v>
      </c>
      <c r="F12" s="113">
        <f t="shared" si="1"/>
        <v>0</v>
      </c>
      <c r="H12" s="58" t="str">
        <f>'CUSTO FIXO'!B11</f>
        <v>5. Contabilidade</v>
      </c>
      <c r="I12" s="58">
        <f>'CUSTO FIXO'!C11</f>
        <v>1800</v>
      </c>
      <c r="J12" s="52"/>
    </row>
    <row r="13" spans="2:10" x14ac:dyDescent="0.25">
      <c r="B13" s="58" t="str">
        <f>'CUSTO VARIAVEL'!B12</f>
        <v>6. Perda/Extravio/Não Receb.</v>
      </c>
      <c r="C13" s="53">
        <f>'CUSTO VARIAVEL'!C12</f>
        <v>0</v>
      </c>
      <c r="D13" s="59"/>
      <c r="E13" s="60">
        <f t="shared" si="0"/>
        <v>0</v>
      </c>
      <c r="F13" s="113">
        <f t="shared" si="1"/>
        <v>0</v>
      </c>
      <c r="H13" s="58" t="str">
        <f>'CUSTO FIXO'!B12</f>
        <v>6. Luz/Água/Gás/Telefone</v>
      </c>
      <c r="I13" s="58">
        <f>'CUSTO FIXO'!C12</f>
        <v>800</v>
      </c>
      <c r="J13" s="52"/>
    </row>
    <row r="14" spans="2:10" x14ac:dyDescent="0.25">
      <c r="B14" s="58" t="str">
        <f>'CUSTO VARIAVEL'!B13</f>
        <v>7. Outro</v>
      </c>
      <c r="C14" s="53">
        <f>'CUSTO VARIAVEL'!C13</f>
        <v>0</v>
      </c>
      <c r="D14" s="59"/>
      <c r="E14" s="60">
        <f t="shared" si="0"/>
        <v>0</v>
      </c>
      <c r="F14" s="113">
        <f t="shared" si="1"/>
        <v>0</v>
      </c>
      <c r="H14" s="58" t="str">
        <f>'CUSTO FIXO'!B13</f>
        <v>7. Manutenção, Segurança e Limpeza</v>
      </c>
      <c r="I14" s="58">
        <f>'CUSTO FIXO'!C13</f>
        <v>1500</v>
      </c>
      <c r="J14" s="52"/>
    </row>
    <row r="15" spans="2:10" x14ac:dyDescent="0.25">
      <c r="B15" s="58" t="str">
        <f>'CUSTO VARIAVEL'!B14</f>
        <v>8. Outro</v>
      </c>
      <c r="C15" s="53">
        <f>'CUSTO VARIAVEL'!C14</f>
        <v>0</v>
      </c>
      <c r="D15" s="59"/>
      <c r="E15" s="60">
        <f t="shared" si="0"/>
        <v>0</v>
      </c>
      <c r="F15" s="113">
        <f t="shared" si="1"/>
        <v>0</v>
      </c>
      <c r="H15" s="58" t="str">
        <f>'CUSTO FIXO'!B14</f>
        <v xml:space="preserve">8. Carros e Seguros </v>
      </c>
      <c r="I15" s="58">
        <f>'CUSTO FIXO'!C14</f>
        <v>0</v>
      </c>
      <c r="J15" s="52"/>
    </row>
    <row r="16" spans="2:10" x14ac:dyDescent="0.25">
      <c r="B16" s="58" t="str">
        <f>'CUSTO VARIAVEL'!B15</f>
        <v>9. Outro</v>
      </c>
      <c r="C16" s="53">
        <f>'CUSTO VARIAVEL'!C15</f>
        <v>0</v>
      </c>
      <c r="D16" s="59"/>
      <c r="E16" s="60">
        <f t="shared" si="0"/>
        <v>0</v>
      </c>
      <c r="F16" s="113">
        <f t="shared" si="1"/>
        <v>0</v>
      </c>
      <c r="H16" s="58" t="str">
        <f>'CUSTO FIXO'!B15</f>
        <v>9. Desp. Financeiras (juros/taxas/tarifas)</v>
      </c>
      <c r="I16" s="58">
        <f>'CUSTO FIXO'!C15</f>
        <v>350</v>
      </c>
      <c r="J16" s="52"/>
    </row>
    <row r="17" spans="2:10" x14ac:dyDescent="0.25">
      <c r="B17" s="58" t="str">
        <f>'CUSTO VARIAVEL'!B16</f>
        <v>10. Outros</v>
      </c>
      <c r="C17" s="53">
        <f>'CUSTO VARIAVEL'!C16</f>
        <v>0</v>
      </c>
      <c r="D17" s="59"/>
      <c r="E17" s="60">
        <f t="shared" si="0"/>
        <v>0</v>
      </c>
      <c r="F17" s="113">
        <f t="shared" si="1"/>
        <v>0</v>
      </c>
      <c r="H17" s="58" t="str">
        <f>'CUSTO FIXO'!B16</f>
        <v>10. Desp. Administrativas</v>
      </c>
      <c r="I17" s="58">
        <f>'CUSTO FIXO'!C16</f>
        <v>0</v>
      </c>
    </row>
    <row r="18" spans="2:10" x14ac:dyDescent="0.25">
      <c r="B18" s="62" t="s">
        <v>88</v>
      </c>
      <c r="C18" s="63"/>
      <c r="D18" s="56"/>
      <c r="E18" s="64">
        <f>SUM(E19:E30)</f>
        <v>45</v>
      </c>
      <c r="F18" s="112">
        <f>SUM(F19:F30)</f>
        <v>0.09</v>
      </c>
      <c r="H18" s="58" t="str">
        <f>'CUSTO FIXO'!B17</f>
        <v xml:space="preserve">Material no Geral </v>
      </c>
      <c r="I18" s="58">
        <f>'CUSTO FIXO'!C17</f>
        <v>4000</v>
      </c>
    </row>
    <row r="19" spans="2:10" x14ac:dyDescent="0.25">
      <c r="B19" s="58" t="str">
        <f>'CUSTO VARIAVEL'!B18</f>
        <v>11. Valor de Compra</v>
      </c>
      <c r="C19" s="53">
        <f>'CUSTO VARIAVEL'!C18</f>
        <v>0</v>
      </c>
      <c r="D19" s="59">
        <f>'CUSTO VARIAVEL'!D18</f>
        <v>45</v>
      </c>
      <c r="E19" s="60">
        <f>D19</f>
        <v>45</v>
      </c>
      <c r="F19" s="113">
        <f>E19/$E$4</f>
        <v>0.09</v>
      </c>
      <c r="H19" s="58">
        <f>'CUSTO FIXO'!B18</f>
        <v>0</v>
      </c>
      <c r="I19" s="58">
        <f>'CUSTO FIXO'!C18</f>
        <v>0</v>
      </c>
    </row>
    <row r="20" spans="2:10" x14ac:dyDescent="0.25">
      <c r="B20" s="58" t="str">
        <f>'CUSTO VARIAVEL'!B19</f>
        <v>12. Equipamentos</v>
      </c>
      <c r="C20" s="53">
        <f>'CUSTO VARIAVEL'!C19</f>
        <v>0</v>
      </c>
      <c r="D20" s="59">
        <f>'CUSTO VARIAVEL'!D19</f>
        <v>0</v>
      </c>
      <c r="E20" s="60">
        <v>0</v>
      </c>
      <c r="F20" s="113">
        <f t="shared" ref="F20:F30" si="2">E20/$E$4</f>
        <v>0</v>
      </c>
      <c r="H20" s="58">
        <f>'CUSTO FIXO'!B19</f>
        <v>0</v>
      </c>
      <c r="I20" s="58">
        <f>'CUSTO FIXO'!C19</f>
        <v>0</v>
      </c>
    </row>
    <row r="21" spans="2:10" x14ac:dyDescent="0.25">
      <c r="B21" s="58" t="str">
        <f>'CUSTO VARIAVEL'!B20</f>
        <v>13. Materiais</v>
      </c>
      <c r="C21" s="53">
        <f>'CUSTO VARIAVEL'!C20</f>
        <v>0</v>
      </c>
      <c r="D21" s="59">
        <f>'CUSTO VARIAVEL'!D20</f>
        <v>0</v>
      </c>
      <c r="E21" s="60">
        <f t="shared" ref="E21:E30" si="3">C21*$E$4+D21</f>
        <v>0</v>
      </c>
      <c r="F21" s="113">
        <f t="shared" si="2"/>
        <v>0</v>
      </c>
      <c r="H21" s="58">
        <f>'CUSTO FIXO'!B20</f>
        <v>0</v>
      </c>
      <c r="I21" s="58">
        <f>'CUSTO FIXO'!C20</f>
        <v>0</v>
      </c>
    </row>
    <row r="22" spans="2:10" x14ac:dyDescent="0.25">
      <c r="B22" s="58" t="str">
        <f>'CUSTO VARIAVEL'!B21</f>
        <v>14. Insumos</v>
      </c>
      <c r="C22" s="53">
        <f>'CUSTO VARIAVEL'!C21</f>
        <v>0</v>
      </c>
      <c r="D22" s="59">
        <f>'CUSTO VARIAVEL'!D21</f>
        <v>0</v>
      </c>
      <c r="E22" s="60">
        <f t="shared" si="3"/>
        <v>0</v>
      </c>
      <c r="F22" s="113">
        <f t="shared" si="2"/>
        <v>0</v>
      </c>
      <c r="H22" s="58">
        <f>'CUSTO FIXO'!B21</f>
        <v>0</v>
      </c>
      <c r="I22" s="58">
        <f>'CUSTO FIXO'!C21</f>
        <v>0</v>
      </c>
      <c r="J22" s="52"/>
    </row>
    <row r="23" spans="2:10" x14ac:dyDescent="0.25">
      <c r="B23" s="58" t="str">
        <f>'CUSTO VARIAVEL'!B22</f>
        <v>15. Outro</v>
      </c>
      <c r="C23" s="53">
        <f>'CUSTO VARIAVEL'!C22</f>
        <v>0</v>
      </c>
      <c r="D23" s="59">
        <f>'CUSTO VARIAVEL'!D22</f>
        <v>0</v>
      </c>
      <c r="E23" s="60">
        <f t="shared" si="3"/>
        <v>0</v>
      </c>
      <c r="F23" s="113">
        <f t="shared" si="2"/>
        <v>0</v>
      </c>
      <c r="H23" s="58">
        <f>'CUSTO FIXO'!B22</f>
        <v>0</v>
      </c>
      <c r="I23" s="58">
        <f>'CUSTO FIXO'!C22</f>
        <v>0</v>
      </c>
      <c r="J23" s="52"/>
    </row>
    <row r="24" spans="2:10" x14ac:dyDescent="0.25">
      <c r="B24" s="58" t="str">
        <f>'CUSTO VARIAVEL'!B23</f>
        <v>16. Outro</v>
      </c>
      <c r="C24" s="53">
        <f>'CUSTO VARIAVEL'!C23</f>
        <v>0</v>
      </c>
      <c r="D24" s="59">
        <f>'CUSTO VARIAVEL'!D23</f>
        <v>0</v>
      </c>
      <c r="E24" s="60">
        <f t="shared" si="3"/>
        <v>0</v>
      </c>
      <c r="F24" s="113">
        <f t="shared" si="2"/>
        <v>0</v>
      </c>
      <c r="H24" s="66"/>
      <c r="J24" s="52"/>
    </row>
    <row r="25" spans="2:10" x14ac:dyDescent="0.25">
      <c r="B25" s="58" t="str">
        <f>'CUSTO VARIAVEL'!B24</f>
        <v>17. Outro</v>
      </c>
      <c r="C25" s="53">
        <f>'CUSTO VARIAVEL'!C24</f>
        <v>0</v>
      </c>
      <c r="D25" s="59">
        <f>'CUSTO VARIAVEL'!D24</f>
        <v>0</v>
      </c>
      <c r="E25" s="60">
        <f t="shared" si="3"/>
        <v>0</v>
      </c>
      <c r="F25" s="113">
        <f t="shared" si="2"/>
        <v>0</v>
      </c>
      <c r="H25" s="39" t="s">
        <v>93</v>
      </c>
      <c r="I25" s="67">
        <v>10</v>
      </c>
    </row>
    <row r="26" spans="2:10" x14ac:dyDescent="0.25">
      <c r="B26" s="58" t="str">
        <f>'CUSTO VARIAVEL'!B25</f>
        <v>18. Outro</v>
      </c>
      <c r="C26" s="53">
        <f>'CUSTO VARIAVEL'!C25</f>
        <v>0</v>
      </c>
      <c r="D26" s="59">
        <f>'CUSTO VARIAVEL'!D25</f>
        <v>0</v>
      </c>
      <c r="E26" s="60">
        <f t="shared" si="3"/>
        <v>0</v>
      </c>
      <c r="F26" s="113">
        <f t="shared" si="2"/>
        <v>0</v>
      </c>
      <c r="J26" s="47"/>
    </row>
    <row r="27" spans="2:10" x14ac:dyDescent="0.25">
      <c r="B27" s="58" t="str">
        <f>'CUSTO VARIAVEL'!B26</f>
        <v>19. Outro</v>
      </c>
      <c r="C27" s="53">
        <f>'CUSTO VARIAVEL'!C26</f>
        <v>0</v>
      </c>
      <c r="D27" s="59">
        <f>'CUSTO VARIAVEL'!D26</f>
        <v>0</v>
      </c>
      <c r="E27" s="60">
        <f t="shared" si="3"/>
        <v>0</v>
      </c>
      <c r="F27" s="113">
        <f t="shared" si="2"/>
        <v>0</v>
      </c>
      <c r="H27" s="39" t="s">
        <v>96</v>
      </c>
      <c r="I27" s="68">
        <f>160*I25</f>
        <v>1600</v>
      </c>
    </row>
    <row r="28" spans="2:10" x14ac:dyDescent="0.25">
      <c r="B28" s="58" t="str">
        <f>'CUSTO VARIAVEL'!B27</f>
        <v>20. Outro</v>
      </c>
      <c r="C28" s="53">
        <f>'CUSTO VARIAVEL'!C27</f>
        <v>0</v>
      </c>
      <c r="D28" s="59">
        <f>'CUSTO VARIAVEL'!D27</f>
        <v>0</v>
      </c>
      <c r="E28" s="60">
        <f t="shared" si="3"/>
        <v>0</v>
      </c>
      <c r="F28" s="113">
        <f t="shared" si="2"/>
        <v>0</v>
      </c>
    </row>
    <row r="29" spans="2:10" x14ac:dyDescent="0.25">
      <c r="B29" s="58" t="str">
        <f>'CUSTO VARIAVEL'!B28</f>
        <v>21. Outro</v>
      </c>
      <c r="C29" s="53">
        <f>'CUSTO VARIAVEL'!C28</f>
        <v>0</v>
      </c>
      <c r="D29" s="59">
        <f>'CUSTO VARIAVEL'!D28</f>
        <v>0</v>
      </c>
      <c r="E29" s="60">
        <f t="shared" si="3"/>
        <v>0</v>
      </c>
      <c r="F29" s="113">
        <f t="shared" si="2"/>
        <v>0</v>
      </c>
      <c r="H29" s="39" t="s">
        <v>99</v>
      </c>
      <c r="I29" s="68">
        <f>I27-(I27*0.2)</f>
        <v>1280</v>
      </c>
    </row>
    <row r="30" spans="2:10" x14ac:dyDescent="0.25">
      <c r="B30" s="58" t="str">
        <f>'CUSTO VARIAVEL'!B29</f>
        <v>22. Outros</v>
      </c>
      <c r="C30" s="53">
        <f>'CUSTO VARIAVEL'!C29</f>
        <v>0</v>
      </c>
      <c r="D30" s="59">
        <f>'CUSTO VARIAVEL'!D29</f>
        <v>0</v>
      </c>
      <c r="E30" s="60">
        <f t="shared" si="3"/>
        <v>0</v>
      </c>
      <c r="F30" s="113">
        <f t="shared" si="2"/>
        <v>0</v>
      </c>
    </row>
    <row r="31" spans="2:10" x14ac:dyDescent="0.25">
      <c r="B31" s="66"/>
      <c r="C31" s="71"/>
      <c r="D31" s="72"/>
      <c r="E31" s="72"/>
      <c r="F31" s="72"/>
      <c r="H31" s="39" t="s">
        <v>102</v>
      </c>
      <c r="I31" s="69">
        <f>I7/I29</f>
        <v>25.3515625</v>
      </c>
    </row>
    <row r="32" spans="2:10" x14ac:dyDescent="0.25">
      <c r="B32" s="73"/>
      <c r="C32" s="74"/>
      <c r="D32" s="75"/>
      <c r="E32" s="76"/>
      <c r="F32" s="76"/>
    </row>
    <row r="33" spans="2:9" x14ac:dyDescent="0.25">
      <c r="B33" s="77" t="s">
        <v>107</v>
      </c>
      <c r="C33" s="78">
        <f>E33/E4</f>
        <v>0.50859374999999996</v>
      </c>
      <c r="D33" s="78"/>
      <c r="E33" s="79">
        <f>E4-E7-E18-I35</f>
        <v>254.296875</v>
      </c>
      <c r="F33" s="111"/>
      <c r="H33" s="39" t="s">
        <v>105</v>
      </c>
      <c r="I33" s="70">
        <v>2</v>
      </c>
    </row>
    <row r="34" spans="2:9" ht="20" x14ac:dyDescent="0.25">
      <c r="B34" s="66"/>
      <c r="C34" s="74"/>
      <c r="D34" s="75"/>
      <c r="E34" s="80" t="str">
        <f>IF(E33&lt;0,"NEGATIVA, reduzir custos ou aumentar preço",IF(E33=0,"ARRISCADA, avaliar estratégia ou reduzir custos",IF(C33&lt;0.05,"BAIXA, avaliar estratégia ou reduzir custos","POSITIVA")))</f>
        <v>POSITIVA</v>
      </c>
      <c r="F34" s="80"/>
    </row>
    <row r="35" spans="2:9" x14ac:dyDescent="0.25">
      <c r="B35" s="81"/>
      <c r="C35" s="81"/>
      <c r="H35" s="39" t="s">
        <v>106</v>
      </c>
      <c r="I35" s="69">
        <f>I31*I33</f>
        <v>50.703125</v>
      </c>
    </row>
    <row r="36" spans="2:9" x14ac:dyDescent="0.25">
      <c r="B36" s="81"/>
      <c r="C36" s="81"/>
    </row>
    <row r="37" spans="2:9" x14ac:dyDescent="0.25">
      <c r="B37" s="77" t="s">
        <v>109</v>
      </c>
      <c r="C37" s="82">
        <f>1-(F18+F7)</f>
        <v>0.61</v>
      </c>
      <c r="H37" s="39" t="s">
        <v>108</v>
      </c>
      <c r="I37" s="69">
        <f>E7+E18+I35</f>
        <v>245.703125</v>
      </c>
    </row>
    <row r="40" spans="2:9" x14ac:dyDescent="0.25">
      <c r="E40" s="86"/>
      <c r="F40" s="86"/>
      <c r="H40" s="83" t="s">
        <v>110</v>
      </c>
      <c r="I40" s="84">
        <f>I7/C37</f>
        <v>53196.721311475412</v>
      </c>
    </row>
    <row r="41" spans="2:9" x14ac:dyDescent="0.25">
      <c r="E41" s="81"/>
      <c r="F41" s="81"/>
      <c r="H41" s="83" t="s">
        <v>111</v>
      </c>
      <c r="I41" s="206">
        <f>I40/E4</f>
        <v>106.39344262295083</v>
      </c>
    </row>
    <row r="42" spans="2:9" x14ac:dyDescent="0.25">
      <c r="C42" s="88"/>
      <c r="I42" s="85"/>
    </row>
    <row r="43" spans="2:9" x14ac:dyDescent="0.25">
      <c r="H43" s="83" t="s">
        <v>112</v>
      </c>
      <c r="I43" s="87">
        <f>I40*F19</f>
        <v>4787.7049180327867</v>
      </c>
    </row>
    <row r="44" spans="2:9" x14ac:dyDescent="0.25">
      <c r="H44" s="83" t="s">
        <v>67</v>
      </c>
      <c r="I44" s="87">
        <f>SUM(C8:C10)*I40</f>
        <v>15959.016393442625</v>
      </c>
    </row>
    <row r="45" spans="2:9" x14ac:dyDescent="0.25">
      <c r="H45" s="83" t="s">
        <v>113</v>
      </c>
      <c r="I45" s="87">
        <f>I7</f>
        <v>32450</v>
      </c>
    </row>
    <row r="47" spans="2:9" x14ac:dyDescent="0.25">
      <c r="H47" s="83" t="s">
        <v>114</v>
      </c>
      <c r="I47" s="87">
        <f>I40-I43-I44-I45</f>
        <v>0</v>
      </c>
    </row>
    <row r="48" spans="2:9" x14ac:dyDescent="0.25">
      <c r="I48" s="89">
        <f>I47/I40</f>
        <v>0</v>
      </c>
    </row>
    <row r="49" spans="8:9" ht="20" thickBot="1" x14ac:dyDescent="0.3"/>
    <row r="50" spans="8:9" x14ac:dyDescent="0.25">
      <c r="H50" s="359" t="s">
        <v>115</v>
      </c>
      <c r="I50" s="360"/>
    </row>
    <row r="51" spans="8:9" x14ac:dyDescent="0.25">
      <c r="H51" s="361"/>
      <c r="I51" s="362"/>
    </row>
    <row r="52" spans="8:9" ht="20" thickBot="1" x14ac:dyDescent="0.3">
      <c r="H52" s="363"/>
      <c r="I52" s="364"/>
    </row>
  </sheetData>
  <mergeCells count="3">
    <mergeCell ref="B4:D4"/>
    <mergeCell ref="H4:I4"/>
    <mergeCell ref="H50:I52"/>
  </mergeCells>
  <conditionalFormatting sqref="E33:F33">
    <cfRule type="cellIs" dxfId="239" priority="1" operator="lessThan">
      <formula>0</formula>
    </cfRule>
  </conditionalFormatting>
  <conditionalFormatting sqref="E34:F34">
    <cfRule type="cellIs" dxfId="238" priority="2" operator="equal">
      <formula>"BAIXA, avaliar estratégia ou reduzir custos"</formula>
    </cfRule>
    <cfRule type="cellIs" dxfId="237" priority="3" operator="equal">
      <formula>"ARRISCADA, avaliar estratégia ou reduzir custos"</formula>
    </cfRule>
    <cfRule type="cellIs" dxfId="236" priority="4" operator="equal">
      <formula>"NEGATIVA, reduzir custos ou aumentar preço"</formula>
    </cfRule>
    <cfRule type="cellIs" dxfId="235" priority="5" operator="equal">
      <formula>"POSITIVA"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B4D93-D9D0-4A4B-9A97-2CDD95F70BA4}">
  <sheetPr>
    <tabColor theme="2" tint="-0.249977111117893"/>
  </sheetPr>
  <dimension ref="B2:H25"/>
  <sheetViews>
    <sheetView showGridLines="0" topLeftCell="A5" zoomScale="136" workbookViewId="0">
      <selection activeCell="E15" sqref="E15"/>
    </sheetView>
  </sheetViews>
  <sheetFormatPr baseColWidth="10" defaultColWidth="9.1640625" defaultRowHeight="19" x14ac:dyDescent="0.25"/>
  <cols>
    <col min="1" max="1" width="5" style="42" customWidth="1"/>
    <col min="2" max="2" width="45" style="42" customWidth="1"/>
    <col min="3" max="3" width="16.6640625" style="42" customWidth="1"/>
    <col min="4" max="4" width="16.33203125" style="49" customWidth="1"/>
    <col min="5" max="5" width="20.5" style="42" customWidth="1"/>
    <col min="6" max="6" width="3.83203125" style="42" customWidth="1"/>
    <col min="7" max="7" width="70.1640625" style="42" customWidth="1"/>
    <col min="8" max="8" width="27.5" style="42" bestFit="1" customWidth="1"/>
    <col min="9" max="9" width="7.83203125" style="42" customWidth="1"/>
    <col min="10" max="10" width="15.5" style="42" bestFit="1" customWidth="1"/>
    <col min="11" max="11" width="23.5" style="42" bestFit="1" customWidth="1"/>
    <col min="12" max="12" width="16" style="42" bestFit="1" customWidth="1"/>
    <col min="13" max="13" width="15.83203125" style="42" bestFit="1" customWidth="1"/>
    <col min="14" max="16384" width="9.1640625" style="42"/>
  </cols>
  <sheetData>
    <row r="2" spans="2:8" ht="62" customHeight="1" x14ac:dyDescent="0.25">
      <c r="B2" s="50"/>
      <c r="C2" s="50"/>
      <c r="D2" s="50"/>
      <c r="E2" s="50"/>
      <c r="F2" s="50"/>
      <c r="G2" s="50"/>
      <c r="H2" s="50"/>
    </row>
    <row r="5" spans="2:8" x14ac:dyDescent="0.25">
      <c r="B5" s="53"/>
      <c r="C5" s="53" t="s">
        <v>66</v>
      </c>
    </row>
    <row r="6" spans="2:8" x14ac:dyDescent="0.25">
      <c r="B6" s="39" t="s">
        <v>44</v>
      </c>
      <c r="C6" s="40">
        <f>SUM(C7:C25)</f>
        <v>32450</v>
      </c>
    </row>
    <row r="7" spans="2:8" x14ac:dyDescent="0.25">
      <c r="B7" s="58" t="s">
        <v>69</v>
      </c>
      <c r="C7" s="58">
        <v>4000</v>
      </c>
    </row>
    <row r="8" spans="2:8" x14ac:dyDescent="0.25">
      <c r="B8" s="58" t="s">
        <v>71</v>
      </c>
      <c r="C8" s="395">
        <v>8000</v>
      </c>
    </row>
    <row r="9" spans="2:8" x14ac:dyDescent="0.25">
      <c r="B9" s="58" t="s">
        <v>73</v>
      </c>
      <c r="C9" s="395">
        <v>10000</v>
      </c>
      <c r="E9" s="394"/>
    </row>
    <row r="10" spans="2:8" x14ac:dyDescent="0.25">
      <c r="B10" s="58" t="s">
        <v>75</v>
      </c>
      <c r="C10" s="58">
        <v>2000</v>
      </c>
    </row>
    <row r="11" spans="2:8" x14ac:dyDescent="0.25">
      <c r="B11" s="58" t="s">
        <v>77</v>
      </c>
      <c r="C11" s="58">
        <v>1800</v>
      </c>
    </row>
    <row r="12" spans="2:8" x14ac:dyDescent="0.25">
      <c r="B12" s="58" t="s">
        <v>79</v>
      </c>
      <c r="C12" s="58">
        <v>800</v>
      </c>
    </row>
    <row r="13" spans="2:8" x14ac:dyDescent="0.25">
      <c r="B13" s="58" t="s">
        <v>81</v>
      </c>
      <c r="C13" s="58">
        <v>1500</v>
      </c>
    </row>
    <row r="14" spans="2:8" x14ac:dyDescent="0.25">
      <c r="B14" s="58" t="s">
        <v>83</v>
      </c>
      <c r="C14" s="58">
        <v>0</v>
      </c>
    </row>
    <row r="15" spans="2:8" x14ac:dyDescent="0.25">
      <c r="B15" s="58" t="s">
        <v>85</v>
      </c>
      <c r="C15" s="58">
        <v>350</v>
      </c>
    </row>
    <row r="16" spans="2:8" x14ac:dyDescent="0.25">
      <c r="B16" s="58" t="s">
        <v>87</v>
      </c>
      <c r="C16" s="58">
        <v>0</v>
      </c>
    </row>
    <row r="17" spans="2:3" x14ac:dyDescent="0.25">
      <c r="B17" s="58" t="s">
        <v>814</v>
      </c>
      <c r="C17" s="58">
        <v>4000</v>
      </c>
    </row>
    <row r="18" spans="2:3" x14ac:dyDescent="0.25">
      <c r="B18" s="58"/>
      <c r="C18" s="58"/>
    </row>
    <row r="19" spans="2:3" x14ac:dyDescent="0.25">
      <c r="B19" s="58"/>
      <c r="C19" s="58"/>
    </row>
    <row r="20" spans="2:3" x14ac:dyDescent="0.25">
      <c r="B20" s="58"/>
      <c r="C20" s="58"/>
    </row>
    <row r="21" spans="2:3" x14ac:dyDescent="0.25">
      <c r="B21" s="58"/>
      <c r="C21" s="58"/>
    </row>
    <row r="22" spans="2:3" x14ac:dyDescent="0.25">
      <c r="B22" s="58"/>
      <c r="C22" s="58"/>
    </row>
    <row r="23" spans="2:3" x14ac:dyDescent="0.25">
      <c r="B23" s="58"/>
      <c r="C23" s="58"/>
    </row>
    <row r="24" spans="2:3" x14ac:dyDescent="0.25">
      <c r="B24" s="58"/>
      <c r="C24" s="58"/>
    </row>
    <row r="25" spans="2:3" x14ac:dyDescent="0.25">
      <c r="B25" s="58"/>
      <c r="C25" s="58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C2371-FB07-E14F-818A-171C3AABA215}">
  <sheetPr>
    <tabColor theme="2" tint="-0.249977111117893"/>
  </sheetPr>
  <dimension ref="B2:H29"/>
  <sheetViews>
    <sheetView showGridLines="0" workbookViewId="0"/>
  </sheetViews>
  <sheetFormatPr baseColWidth="10" defaultColWidth="9.1640625" defaultRowHeight="19" x14ac:dyDescent="0.25"/>
  <cols>
    <col min="1" max="1" width="5" style="42" customWidth="1"/>
    <col min="2" max="2" width="45" style="42" customWidth="1"/>
    <col min="3" max="3" width="16.6640625" style="42" customWidth="1"/>
    <col min="4" max="4" width="16.33203125" style="49" customWidth="1"/>
    <col min="5" max="5" width="20.5" style="42" customWidth="1"/>
    <col min="6" max="6" width="3.83203125" style="42" customWidth="1"/>
    <col min="7" max="7" width="70.1640625" style="42" customWidth="1"/>
    <col min="8" max="8" width="27.5" style="42" bestFit="1" customWidth="1"/>
    <col min="9" max="9" width="7.83203125" style="42" customWidth="1"/>
    <col min="10" max="10" width="15.5" style="42" bestFit="1" customWidth="1"/>
    <col min="11" max="11" width="23.5" style="42" bestFit="1" customWidth="1"/>
    <col min="12" max="12" width="16" style="42" bestFit="1" customWidth="1"/>
    <col min="13" max="13" width="15.83203125" style="42" bestFit="1" customWidth="1"/>
    <col min="14" max="16384" width="9.1640625" style="42"/>
  </cols>
  <sheetData>
    <row r="2" spans="2:8" ht="62" customHeight="1" x14ac:dyDescent="0.25">
      <c r="B2" s="50"/>
      <c r="C2" s="50"/>
      <c r="D2" s="50"/>
      <c r="E2" s="50"/>
      <c r="F2" s="50"/>
      <c r="G2" s="50"/>
      <c r="H2" s="50"/>
    </row>
    <row r="5" spans="2:8" x14ac:dyDescent="0.25">
      <c r="B5" s="53" t="s">
        <v>63</v>
      </c>
      <c r="C5" s="53" t="s">
        <v>64</v>
      </c>
      <c r="D5" s="53" t="s">
        <v>65</v>
      </c>
      <c r="E5" s="53" t="s">
        <v>66</v>
      </c>
    </row>
    <row r="6" spans="2:8" x14ac:dyDescent="0.25">
      <c r="B6" s="54" t="s">
        <v>67</v>
      </c>
      <c r="C6" s="55"/>
      <c r="D6" s="56"/>
      <c r="E6" s="57">
        <f>SUM(E7:E16)</f>
        <v>0</v>
      </c>
    </row>
    <row r="7" spans="2:8" x14ac:dyDescent="0.25">
      <c r="B7" s="58" t="s">
        <v>68</v>
      </c>
      <c r="C7" s="53">
        <v>0.22</v>
      </c>
      <c r="D7" s="59"/>
      <c r="E7" s="60">
        <f>C7*$E$4+D7</f>
        <v>0</v>
      </c>
    </row>
    <row r="8" spans="2:8" x14ac:dyDescent="0.25">
      <c r="B8" s="58" t="s">
        <v>70</v>
      </c>
      <c r="C8" s="53">
        <v>0.05</v>
      </c>
      <c r="D8" s="59"/>
      <c r="E8" s="60">
        <f t="shared" ref="E8:E16" si="0">C8*$E$4+D8</f>
        <v>0</v>
      </c>
    </row>
    <row r="9" spans="2:8" x14ac:dyDescent="0.25">
      <c r="B9" s="58" t="s">
        <v>72</v>
      </c>
      <c r="C9" s="53">
        <v>0.03</v>
      </c>
      <c r="D9" s="59"/>
      <c r="E9" s="60">
        <f>C9*$E$4+D9</f>
        <v>0</v>
      </c>
    </row>
    <row r="10" spans="2:8" x14ac:dyDescent="0.25">
      <c r="B10" s="58" t="s">
        <v>74</v>
      </c>
      <c r="C10" s="53"/>
      <c r="D10" s="59"/>
      <c r="E10" s="60">
        <f t="shared" si="0"/>
        <v>0</v>
      </c>
    </row>
    <row r="11" spans="2:8" x14ac:dyDescent="0.25">
      <c r="B11" s="58" t="s">
        <v>76</v>
      </c>
      <c r="C11" s="53"/>
      <c r="D11" s="59"/>
      <c r="E11" s="60">
        <f t="shared" si="0"/>
        <v>0</v>
      </c>
    </row>
    <row r="12" spans="2:8" x14ac:dyDescent="0.25">
      <c r="B12" s="58" t="s">
        <v>78</v>
      </c>
      <c r="C12" s="53"/>
      <c r="D12" s="59"/>
      <c r="E12" s="60">
        <f t="shared" si="0"/>
        <v>0</v>
      </c>
    </row>
    <row r="13" spans="2:8" x14ac:dyDescent="0.25">
      <c r="B13" s="58" t="s">
        <v>80</v>
      </c>
      <c r="C13" s="53"/>
      <c r="D13" s="59"/>
      <c r="E13" s="60">
        <f t="shared" si="0"/>
        <v>0</v>
      </c>
    </row>
    <row r="14" spans="2:8" x14ac:dyDescent="0.25">
      <c r="B14" s="58" t="s">
        <v>82</v>
      </c>
      <c r="C14" s="53"/>
      <c r="D14" s="59"/>
      <c r="E14" s="60">
        <f t="shared" si="0"/>
        <v>0</v>
      </c>
    </row>
    <row r="15" spans="2:8" x14ac:dyDescent="0.25">
      <c r="B15" s="58" t="s">
        <v>84</v>
      </c>
      <c r="C15" s="53"/>
      <c r="D15" s="59"/>
      <c r="E15" s="60">
        <f t="shared" si="0"/>
        <v>0</v>
      </c>
    </row>
    <row r="16" spans="2:8" x14ac:dyDescent="0.25">
      <c r="B16" s="58" t="s">
        <v>86</v>
      </c>
      <c r="C16" s="53"/>
      <c r="D16" s="59"/>
      <c r="E16" s="60">
        <f t="shared" si="0"/>
        <v>0</v>
      </c>
    </row>
    <row r="17" spans="2:5" x14ac:dyDescent="0.25">
      <c r="B17" s="62" t="s">
        <v>88</v>
      </c>
      <c r="C17" s="63"/>
      <c r="D17" s="56"/>
      <c r="E17" s="64">
        <f>SUM(E18:E29)</f>
        <v>45</v>
      </c>
    </row>
    <row r="18" spans="2:5" x14ac:dyDescent="0.25">
      <c r="B18" s="65" t="s">
        <v>89</v>
      </c>
      <c r="C18" s="53"/>
      <c r="D18" s="59">
        <v>45</v>
      </c>
      <c r="E18" s="60">
        <f t="shared" ref="E18:E29" si="1">C18*$E$4+D18</f>
        <v>45</v>
      </c>
    </row>
    <row r="19" spans="2:5" x14ac:dyDescent="0.25">
      <c r="B19" s="65" t="s">
        <v>90</v>
      </c>
      <c r="C19" s="53"/>
      <c r="D19" s="59">
        <v>0</v>
      </c>
      <c r="E19" s="60">
        <f t="shared" si="1"/>
        <v>0</v>
      </c>
    </row>
    <row r="20" spans="2:5" x14ac:dyDescent="0.25">
      <c r="B20" s="65" t="s">
        <v>91</v>
      </c>
      <c r="C20" s="53"/>
      <c r="D20" s="59"/>
      <c r="E20" s="60">
        <f t="shared" si="1"/>
        <v>0</v>
      </c>
    </row>
    <row r="21" spans="2:5" x14ac:dyDescent="0.25">
      <c r="B21" s="65" t="s">
        <v>92</v>
      </c>
      <c r="C21" s="53"/>
      <c r="D21" s="59"/>
      <c r="E21" s="60">
        <f t="shared" si="1"/>
        <v>0</v>
      </c>
    </row>
    <row r="22" spans="2:5" x14ac:dyDescent="0.25">
      <c r="B22" s="65" t="s">
        <v>94</v>
      </c>
      <c r="C22" s="53"/>
      <c r="D22" s="59"/>
      <c r="E22" s="60">
        <f t="shared" si="1"/>
        <v>0</v>
      </c>
    </row>
    <row r="23" spans="2:5" x14ac:dyDescent="0.25">
      <c r="B23" s="65" t="s">
        <v>95</v>
      </c>
      <c r="C23" s="53"/>
      <c r="D23" s="59"/>
      <c r="E23" s="60">
        <f t="shared" si="1"/>
        <v>0</v>
      </c>
    </row>
    <row r="24" spans="2:5" x14ac:dyDescent="0.25">
      <c r="B24" s="65" t="s">
        <v>97</v>
      </c>
      <c r="C24" s="53"/>
      <c r="D24" s="59"/>
      <c r="E24" s="60">
        <f t="shared" si="1"/>
        <v>0</v>
      </c>
    </row>
    <row r="25" spans="2:5" x14ac:dyDescent="0.25">
      <c r="B25" s="65" t="s">
        <v>98</v>
      </c>
      <c r="C25" s="53"/>
      <c r="D25" s="59"/>
      <c r="E25" s="60">
        <f t="shared" si="1"/>
        <v>0</v>
      </c>
    </row>
    <row r="26" spans="2:5" x14ac:dyDescent="0.25">
      <c r="B26" s="65" t="s">
        <v>100</v>
      </c>
      <c r="C26" s="53"/>
      <c r="D26" s="59"/>
      <c r="E26" s="60">
        <f t="shared" si="1"/>
        <v>0</v>
      </c>
    </row>
    <row r="27" spans="2:5" x14ac:dyDescent="0.25">
      <c r="B27" s="65" t="s">
        <v>101</v>
      </c>
      <c r="C27" s="53"/>
      <c r="D27" s="59"/>
      <c r="E27" s="60">
        <f t="shared" si="1"/>
        <v>0</v>
      </c>
    </row>
    <row r="28" spans="2:5" x14ac:dyDescent="0.25">
      <c r="B28" s="65" t="s">
        <v>103</v>
      </c>
      <c r="C28" s="53"/>
      <c r="D28" s="59"/>
      <c r="E28" s="60">
        <f t="shared" si="1"/>
        <v>0</v>
      </c>
    </row>
    <row r="29" spans="2:5" x14ac:dyDescent="0.25">
      <c r="B29" s="65" t="s">
        <v>104</v>
      </c>
      <c r="C29" s="53"/>
      <c r="D29" s="59"/>
      <c r="E29" s="60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5AD5-8A4F-41E0-8AF1-A5F12D452414}">
  <sheetPr codeName="Planilha1">
    <outlinePr showOutlineSymbols="0"/>
    <pageSetUpPr fitToPage="1"/>
  </sheetPr>
  <dimension ref="B1:T47"/>
  <sheetViews>
    <sheetView showGridLines="0" showRowColHeaders="0" showOutlineSymbols="0" zoomScaleNormal="80" workbookViewId="0">
      <pane ySplit="3" topLeftCell="A4" activePane="bottomLeft" state="frozen"/>
      <selection pane="bottomLeft" activeCell="K20" sqref="K20"/>
    </sheetView>
  </sheetViews>
  <sheetFormatPr baseColWidth="10" defaultColWidth="8.83203125" defaultRowHeight="15" x14ac:dyDescent="0.2"/>
  <cols>
    <col min="1" max="1" width="4" customWidth="1"/>
    <col min="2" max="2" width="10.6640625" style="2" bestFit="1" customWidth="1"/>
    <col min="3" max="4" width="24.83203125" customWidth="1"/>
    <col min="5" max="5" width="23.83203125" bestFit="1" customWidth="1"/>
    <col min="6" max="6" width="17.33203125" bestFit="1" customWidth="1"/>
    <col min="7" max="7" width="14.5" bestFit="1" customWidth="1"/>
    <col min="8" max="8" width="12.5" style="3" customWidth="1"/>
    <col min="9" max="17" width="12.5" customWidth="1"/>
    <col min="18" max="18" width="20.83203125" customWidth="1"/>
    <col min="19" max="19" width="16.1640625" customWidth="1"/>
    <col min="20" max="20" width="11" bestFit="1" customWidth="1"/>
  </cols>
  <sheetData>
    <row r="1" spans="2:20" x14ac:dyDescent="0.2">
      <c r="L1" s="38"/>
      <c r="M1" s="38"/>
      <c r="N1" s="38"/>
      <c r="O1" s="38"/>
      <c r="P1" s="38"/>
      <c r="Q1" s="38"/>
      <c r="R1" s="38"/>
    </row>
    <row r="2" spans="2:20" ht="46.75" customHeight="1" x14ac:dyDescent="0.2">
      <c r="B2" s="382" t="s">
        <v>42</v>
      </c>
      <c r="C2" s="382"/>
      <c r="D2" s="382"/>
      <c r="E2" s="382"/>
      <c r="F2" s="382"/>
      <c r="G2" s="382"/>
      <c r="H2" s="382"/>
      <c r="I2" s="382"/>
      <c r="L2" s="38"/>
      <c r="M2" s="38"/>
      <c r="N2" s="38"/>
      <c r="O2" s="38"/>
      <c r="P2" s="38"/>
      <c r="Q2" s="38"/>
      <c r="R2" s="38"/>
    </row>
    <row r="3" spans="2:20" x14ac:dyDescent="0.2">
      <c r="L3" s="38"/>
      <c r="M3" s="38"/>
      <c r="N3" s="38"/>
      <c r="O3" s="38"/>
      <c r="P3" s="38"/>
      <c r="Q3" s="38"/>
      <c r="R3" s="38"/>
    </row>
    <row r="5" spans="2:20" ht="18" thickBot="1" x14ac:dyDescent="0.25">
      <c r="B5" s="34" t="s">
        <v>16</v>
      </c>
      <c r="C5" s="34" t="s">
        <v>33</v>
      </c>
      <c r="D5" s="35" t="s">
        <v>34</v>
      </c>
      <c r="E5" s="34" t="s">
        <v>17</v>
      </c>
      <c r="F5" s="34" t="s">
        <v>18</v>
      </c>
      <c r="G5" s="34" t="s">
        <v>19</v>
      </c>
      <c r="H5" s="34" t="s">
        <v>20</v>
      </c>
      <c r="I5" s="34" t="s">
        <v>21</v>
      </c>
      <c r="J5" s="34" t="s">
        <v>22</v>
      </c>
      <c r="K5" s="34" t="s">
        <v>23</v>
      </c>
      <c r="L5" s="34" t="s">
        <v>24</v>
      </c>
      <c r="M5" s="34" t="s">
        <v>25</v>
      </c>
      <c r="N5" s="34" t="s">
        <v>26</v>
      </c>
      <c r="O5" s="34" t="s">
        <v>27</v>
      </c>
      <c r="P5" s="34" t="s">
        <v>28</v>
      </c>
      <c r="Q5" s="34" t="s">
        <v>29</v>
      </c>
      <c r="R5" s="34" t="s">
        <v>553</v>
      </c>
      <c r="T5" s="141" t="s">
        <v>552</v>
      </c>
    </row>
    <row r="6" spans="2:20" ht="16" x14ac:dyDescent="0.2">
      <c r="B6" s="375" t="s">
        <v>551</v>
      </c>
      <c r="C6" s="378"/>
      <c r="D6" s="378" t="s">
        <v>38</v>
      </c>
      <c r="E6" s="16" t="s">
        <v>30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0">
        <f>SUM(F6:Q6)</f>
        <v>0</v>
      </c>
      <c r="T6" s="141" t="s">
        <v>551</v>
      </c>
    </row>
    <row r="7" spans="2:20" ht="16" x14ac:dyDescent="0.2">
      <c r="B7" s="376"/>
      <c r="C7" s="379"/>
      <c r="D7" s="379"/>
      <c r="E7" s="18" t="s">
        <v>31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0">
        <f>SUM(F7:Q7)</f>
        <v>0</v>
      </c>
    </row>
    <row r="8" spans="2:20" ht="17" thickBot="1" x14ac:dyDescent="0.25">
      <c r="B8" s="377"/>
      <c r="C8" s="380"/>
      <c r="D8" s="380"/>
      <c r="E8" s="21" t="s">
        <v>32</v>
      </c>
      <c r="F8" s="22" t="str">
        <f>IFERROR((IF($B6="AUMENTAR",(F7/F6),IF($B6="REDUZIR",F6/F7,"0"))),"")</f>
        <v/>
      </c>
      <c r="G8" s="22" t="str">
        <f t="shared" ref="G8:P8" si="0">IFERROR((IF($B6="AUMENTAR",(G7/G6),IF($B6="REDUZIR",G6/G7,"0"))),"")</f>
        <v/>
      </c>
      <c r="H8" s="22" t="str">
        <f t="shared" si="0"/>
        <v/>
      </c>
      <c r="I8" s="22" t="str">
        <f t="shared" si="0"/>
        <v/>
      </c>
      <c r="J8" s="22" t="str">
        <f t="shared" si="0"/>
        <v/>
      </c>
      <c r="K8" s="22" t="str">
        <f t="shared" si="0"/>
        <v/>
      </c>
      <c r="L8" s="22" t="str">
        <f t="shared" si="0"/>
        <v/>
      </c>
      <c r="M8" s="22" t="str">
        <f t="shared" si="0"/>
        <v/>
      </c>
      <c r="N8" s="22" t="str">
        <f t="shared" si="0"/>
        <v/>
      </c>
      <c r="O8" s="22" t="str">
        <f t="shared" si="0"/>
        <v/>
      </c>
      <c r="P8" s="22" t="str">
        <f t="shared" si="0"/>
        <v/>
      </c>
      <c r="Q8" s="22" t="str">
        <f>IFERROR((IF($B6="AUMENTAR",(Q7/Q6),IF($B6="REDUZIR",Q6/Q7,"0"))),"")</f>
        <v/>
      </c>
      <c r="R8" s="22" t="str">
        <f>IFERROR((IF($B6="AUMENTAR",(R7/R6),IF($B6="REDUZIR",R6/R7,"0"))),"")</f>
        <v/>
      </c>
    </row>
    <row r="9" spans="2:20" ht="15.5" customHeight="1" x14ac:dyDescent="0.2">
      <c r="B9" s="375" t="s">
        <v>551</v>
      </c>
      <c r="C9" s="378"/>
      <c r="D9" s="375" t="s">
        <v>39</v>
      </c>
      <c r="E9" s="16" t="s">
        <v>30</v>
      </c>
      <c r="F9" s="28"/>
      <c r="G9" s="28"/>
      <c r="H9" s="28"/>
      <c r="I9" s="17"/>
      <c r="J9" s="17"/>
      <c r="K9" s="17"/>
      <c r="L9" s="17"/>
      <c r="M9" s="17"/>
      <c r="N9" s="17"/>
      <c r="O9" s="17"/>
      <c r="P9" s="17"/>
      <c r="Q9" s="17"/>
      <c r="R9" s="20">
        <f>SUM(F9:Q9)</f>
        <v>0</v>
      </c>
    </row>
    <row r="10" spans="2:20" ht="16" x14ac:dyDescent="0.2">
      <c r="B10" s="376"/>
      <c r="C10" s="379"/>
      <c r="D10" s="376"/>
      <c r="E10" s="18" t="s">
        <v>31</v>
      </c>
      <c r="F10" s="24"/>
      <c r="G10" s="24"/>
      <c r="H10" s="24"/>
      <c r="I10" s="23"/>
      <c r="J10" s="23"/>
      <c r="K10" s="23"/>
      <c r="L10" s="23"/>
      <c r="M10" s="23"/>
      <c r="N10" s="23"/>
      <c r="O10" s="23"/>
      <c r="P10" s="23"/>
      <c r="Q10" s="23"/>
      <c r="R10" s="20">
        <f>SUM(F10:Q10)</f>
        <v>0</v>
      </c>
    </row>
    <row r="11" spans="2:20" ht="17" thickBot="1" x14ac:dyDescent="0.25">
      <c r="B11" s="377"/>
      <c r="C11" s="380"/>
      <c r="D11" s="377"/>
      <c r="E11" s="21" t="s">
        <v>32</v>
      </c>
      <c r="F11" s="22" t="str">
        <f t="shared" ref="F11:R11" si="1">IFERROR((IF($B9="AUMENTAR",(F10/F9),IF($B9="REDUZIR",F9/F10,"0"))),"")</f>
        <v/>
      </c>
      <c r="G11" s="22" t="str">
        <f t="shared" si="1"/>
        <v/>
      </c>
      <c r="H11" s="22" t="str">
        <f t="shared" si="1"/>
        <v/>
      </c>
      <c r="I11" s="22" t="str">
        <f t="shared" si="1"/>
        <v/>
      </c>
      <c r="J11" s="22" t="str">
        <f t="shared" si="1"/>
        <v/>
      </c>
      <c r="K11" s="22" t="str">
        <f t="shared" si="1"/>
        <v/>
      </c>
      <c r="L11" s="22" t="str">
        <f t="shared" si="1"/>
        <v/>
      </c>
      <c r="M11" s="22" t="str">
        <f t="shared" si="1"/>
        <v/>
      </c>
      <c r="N11" s="22" t="str">
        <f t="shared" si="1"/>
        <v/>
      </c>
      <c r="O11" s="22" t="str">
        <f t="shared" si="1"/>
        <v/>
      </c>
      <c r="P11" s="22" t="str">
        <f t="shared" si="1"/>
        <v/>
      </c>
      <c r="Q11" s="22" t="str">
        <f t="shared" si="1"/>
        <v/>
      </c>
      <c r="R11" s="22" t="str">
        <f t="shared" si="1"/>
        <v/>
      </c>
    </row>
    <row r="12" spans="2:20" ht="16" customHeight="1" x14ac:dyDescent="0.2">
      <c r="B12" s="375" t="s">
        <v>552</v>
      </c>
      <c r="C12" s="378"/>
      <c r="D12" s="378" t="s">
        <v>36</v>
      </c>
      <c r="E12" s="16" t="s">
        <v>30</v>
      </c>
      <c r="F12" s="28"/>
      <c r="G12" s="28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20">
        <f>SUM(F12:Q12)</f>
        <v>0</v>
      </c>
    </row>
    <row r="13" spans="2:20" ht="16" x14ac:dyDescent="0.2">
      <c r="B13" s="376"/>
      <c r="C13" s="379"/>
      <c r="D13" s="379"/>
      <c r="E13" s="18" t="s">
        <v>31</v>
      </c>
      <c r="F13" s="24"/>
      <c r="G13" s="24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0">
        <f>SUM(F13:Q13)</f>
        <v>0</v>
      </c>
    </row>
    <row r="14" spans="2:20" ht="17" thickBot="1" x14ac:dyDescent="0.25">
      <c r="B14" s="377"/>
      <c r="C14" s="380"/>
      <c r="D14" s="380"/>
      <c r="E14" s="21" t="s">
        <v>32</v>
      </c>
      <c r="F14" s="22" t="str">
        <f t="shared" ref="F14:R14" si="2">IFERROR((IF($B12="AUMENTAR",(F13/F12),IF($B12="REDUZIR",F12/F13,"0"))),"")</f>
        <v/>
      </c>
      <c r="G14" s="22" t="str">
        <f t="shared" si="2"/>
        <v/>
      </c>
      <c r="H14" s="22" t="str">
        <f t="shared" si="2"/>
        <v/>
      </c>
      <c r="I14" s="22" t="str">
        <f t="shared" si="2"/>
        <v/>
      </c>
      <c r="J14" s="22" t="str">
        <f t="shared" si="2"/>
        <v/>
      </c>
      <c r="K14" s="22" t="str">
        <f t="shared" si="2"/>
        <v/>
      </c>
      <c r="L14" s="22" t="str">
        <f t="shared" si="2"/>
        <v/>
      </c>
      <c r="M14" s="22" t="str">
        <f t="shared" si="2"/>
        <v/>
      </c>
      <c r="N14" s="22" t="str">
        <f t="shared" si="2"/>
        <v/>
      </c>
      <c r="O14" s="22" t="str">
        <f t="shared" si="2"/>
        <v/>
      </c>
      <c r="P14" s="22" t="str">
        <f t="shared" si="2"/>
        <v/>
      </c>
      <c r="Q14" s="22" t="str">
        <f t="shared" si="2"/>
        <v/>
      </c>
      <c r="R14" s="22" t="str">
        <f t="shared" si="2"/>
        <v/>
      </c>
    </row>
    <row r="15" spans="2:20" ht="16" customHeight="1" x14ac:dyDescent="0.2">
      <c r="B15" s="375" t="s">
        <v>552</v>
      </c>
      <c r="C15" s="378"/>
      <c r="D15" s="378" t="s">
        <v>37</v>
      </c>
      <c r="E15" s="16" t="s">
        <v>30</v>
      </c>
      <c r="F15" s="28"/>
      <c r="G15" s="28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0">
        <f>SUM(F15:Q15)</f>
        <v>0</v>
      </c>
    </row>
    <row r="16" spans="2:20" ht="16" x14ac:dyDescent="0.2">
      <c r="B16" s="376"/>
      <c r="C16" s="379"/>
      <c r="D16" s="379"/>
      <c r="E16" s="18" t="s">
        <v>31</v>
      </c>
      <c r="F16" s="24"/>
      <c r="G16" s="24"/>
      <c r="H16" s="27"/>
      <c r="I16" s="19"/>
      <c r="J16" s="19"/>
      <c r="K16" s="19"/>
      <c r="L16" s="19"/>
      <c r="M16" s="19"/>
      <c r="N16" s="19"/>
      <c r="O16" s="19"/>
      <c r="P16" s="19"/>
      <c r="Q16" s="19"/>
      <c r="R16" s="20">
        <f>SUM(F16:Q16)</f>
        <v>0</v>
      </c>
    </row>
    <row r="17" spans="2:18" ht="17" thickBot="1" x14ac:dyDescent="0.25">
      <c r="B17" s="377"/>
      <c r="C17" s="380"/>
      <c r="D17" s="380"/>
      <c r="E17" s="21" t="s">
        <v>32</v>
      </c>
      <c r="F17" s="22" t="str">
        <f t="shared" ref="F17:R17" si="3">IFERROR((IF($B15="AUMENTAR",(F16/F15),IF($B15="REDUZIR",F15/F16,"0"))),"")</f>
        <v/>
      </c>
      <c r="G17" s="22" t="str">
        <f t="shared" si="3"/>
        <v/>
      </c>
      <c r="H17" s="22" t="str">
        <f t="shared" si="3"/>
        <v/>
      </c>
      <c r="I17" s="22" t="str">
        <f t="shared" si="3"/>
        <v/>
      </c>
      <c r="J17" s="22" t="str">
        <f t="shared" si="3"/>
        <v/>
      </c>
      <c r="K17" s="22" t="str">
        <f t="shared" si="3"/>
        <v/>
      </c>
      <c r="L17" s="22" t="str">
        <f t="shared" si="3"/>
        <v/>
      </c>
      <c r="M17" s="22" t="str">
        <f t="shared" si="3"/>
        <v/>
      </c>
      <c r="N17" s="22" t="str">
        <f t="shared" si="3"/>
        <v/>
      </c>
      <c r="O17" s="22" t="str">
        <f t="shared" si="3"/>
        <v/>
      </c>
      <c r="P17" s="22" t="str">
        <f t="shared" si="3"/>
        <v/>
      </c>
      <c r="Q17" s="22" t="str">
        <f t="shared" si="3"/>
        <v/>
      </c>
      <c r="R17" s="22" t="str">
        <f t="shared" si="3"/>
        <v/>
      </c>
    </row>
    <row r="21" spans="2:18" ht="24" customHeight="1" x14ac:dyDescent="0.2">
      <c r="B21" s="381" t="s">
        <v>11</v>
      </c>
      <c r="C21" s="381"/>
      <c r="D21" s="381"/>
      <c r="E21" s="381"/>
      <c r="F21" s="381"/>
      <c r="G21" s="381"/>
      <c r="H21" s="381"/>
      <c r="I21" s="381"/>
    </row>
    <row r="23" spans="2:18" s="3" customFormat="1" x14ac:dyDescent="0.2">
      <c r="B23" s="36" t="s">
        <v>0</v>
      </c>
      <c r="C23" s="36" t="s">
        <v>35</v>
      </c>
      <c r="D23" s="36" t="s">
        <v>1</v>
      </c>
      <c r="E23" s="36" t="s">
        <v>2</v>
      </c>
      <c r="F23" s="36" t="s">
        <v>3</v>
      </c>
      <c r="G23" s="36" t="s">
        <v>5</v>
      </c>
      <c r="H23" s="384" t="s">
        <v>4</v>
      </c>
      <c r="I23" s="384"/>
      <c r="J23" s="384"/>
      <c r="K23" s="384"/>
      <c r="L23" s="384"/>
      <c r="M23" s="384"/>
    </row>
    <row r="24" spans="2:18" s="1" customFormat="1" ht="16" x14ac:dyDescent="0.2">
      <c r="B24" s="4"/>
      <c r="C24" s="5"/>
      <c r="D24" s="5"/>
      <c r="E24" s="5"/>
      <c r="F24" s="6"/>
      <c r="G24" s="29" t="str">
        <f ca="1">IF(F24="","Aguardando",IF(F24&lt;=TODAY(),"Atrasado",IF(F24&gt;TODAY(),"Em Execução","Aguardando")))</f>
        <v>Aguardando</v>
      </c>
      <c r="H24" s="383"/>
      <c r="I24" s="383"/>
      <c r="J24" s="383"/>
      <c r="K24" s="383"/>
      <c r="L24" s="383"/>
      <c r="M24" s="383"/>
    </row>
    <row r="25" spans="2:18" s="1" customFormat="1" ht="16" x14ac:dyDescent="0.2">
      <c r="B25" s="4"/>
      <c r="C25" s="5"/>
      <c r="D25" s="5"/>
      <c r="E25" s="5"/>
      <c r="F25" s="6"/>
      <c r="G25" s="29" t="str">
        <f t="shared" ref="G25:G36" ca="1" si="4">IF(F25="","Aguardando",IF(F25&lt;=TODAY(),"Atrasado",IF(F25&gt;TODAY(),"Em Execução","Aguardando")))</f>
        <v>Aguardando</v>
      </c>
      <c r="H25" s="383"/>
      <c r="I25" s="383"/>
      <c r="J25" s="383"/>
      <c r="K25" s="383"/>
      <c r="L25" s="383"/>
      <c r="M25" s="383"/>
    </row>
    <row r="26" spans="2:18" ht="16" x14ac:dyDescent="0.2">
      <c r="B26" s="4"/>
      <c r="C26" s="5"/>
      <c r="D26" s="5"/>
      <c r="E26" s="5"/>
      <c r="F26" s="6"/>
      <c r="G26" s="29" t="str">
        <f t="shared" ca="1" si="4"/>
        <v>Aguardando</v>
      </c>
      <c r="H26" s="383"/>
      <c r="I26" s="383"/>
      <c r="J26" s="383"/>
      <c r="K26" s="383"/>
      <c r="L26" s="383"/>
      <c r="M26" s="383"/>
    </row>
    <row r="27" spans="2:18" ht="16" x14ac:dyDescent="0.2">
      <c r="B27" s="4"/>
      <c r="C27" s="5"/>
      <c r="D27" s="5"/>
      <c r="E27" s="5"/>
      <c r="F27" s="6"/>
      <c r="G27" s="29" t="str">
        <f t="shared" ca="1" si="4"/>
        <v>Aguardando</v>
      </c>
      <c r="H27" s="383"/>
      <c r="I27" s="383"/>
      <c r="J27" s="383"/>
      <c r="K27" s="383"/>
      <c r="L27" s="383"/>
      <c r="M27" s="383"/>
    </row>
    <row r="28" spans="2:18" ht="16" x14ac:dyDescent="0.2">
      <c r="B28" s="4"/>
      <c r="C28" s="5"/>
      <c r="D28" s="5"/>
      <c r="E28" s="5"/>
      <c r="F28" s="6"/>
      <c r="G28" s="29" t="str">
        <f t="shared" ca="1" si="4"/>
        <v>Aguardando</v>
      </c>
      <c r="H28" s="383"/>
      <c r="I28" s="383"/>
      <c r="J28" s="383"/>
      <c r="K28" s="383"/>
      <c r="L28" s="383"/>
      <c r="M28" s="383"/>
    </row>
    <row r="29" spans="2:18" ht="16" x14ac:dyDescent="0.2">
      <c r="B29" s="4"/>
      <c r="C29" s="5"/>
      <c r="D29" s="5"/>
      <c r="E29" s="4"/>
      <c r="F29" s="6"/>
      <c r="G29" s="29" t="str">
        <f t="shared" ca="1" si="4"/>
        <v>Aguardando</v>
      </c>
      <c r="H29" s="383"/>
      <c r="I29" s="383"/>
      <c r="J29" s="383"/>
      <c r="K29" s="383"/>
      <c r="L29" s="383"/>
      <c r="M29" s="383"/>
    </row>
    <row r="30" spans="2:18" ht="16" x14ac:dyDescent="0.2">
      <c r="B30" s="4"/>
      <c r="C30" s="5"/>
      <c r="D30" s="5"/>
      <c r="E30" s="4"/>
      <c r="F30" s="6"/>
      <c r="G30" s="29" t="str">
        <f t="shared" ca="1" si="4"/>
        <v>Aguardando</v>
      </c>
      <c r="H30" s="383"/>
      <c r="I30" s="383"/>
      <c r="J30" s="383"/>
      <c r="K30" s="383"/>
      <c r="L30" s="383"/>
      <c r="M30" s="383"/>
    </row>
    <row r="31" spans="2:18" ht="16" x14ac:dyDescent="0.2">
      <c r="B31" s="4"/>
      <c r="C31" s="5"/>
      <c r="D31" s="5"/>
      <c r="E31" s="4"/>
      <c r="F31" s="6"/>
      <c r="G31" s="29" t="str">
        <f t="shared" ca="1" si="4"/>
        <v>Aguardando</v>
      </c>
      <c r="H31" s="383"/>
      <c r="I31" s="383"/>
      <c r="J31" s="383"/>
      <c r="K31" s="383"/>
      <c r="L31" s="383"/>
      <c r="M31" s="383"/>
    </row>
    <row r="32" spans="2:18" ht="16" x14ac:dyDescent="0.2">
      <c r="B32" s="4"/>
      <c r="C32" s="5"/>
      <c r="D32" s="5"/>
      <c r="E32" s="4"/>
      <c r="F32" s="6"/>
      <c r="G32" s="29" t="str">
        <f t="shared" ca="1" si="4"/>
        <v>Aguardando</v>
      </c>
      <c r="H32" s="383"/>
      <c r="I32" s="383"/>
      <c r="J32" s="383"/>
      <c r="K32" s="383"/>
      <c r="L32" s="383"/>
      <c r="M32" s="383"/>
    </row>
    <row r="33" spans="2:13" ht="16" x14ac:dyDescent="0.2">
      <c r="B33" s="4"/>
      <c r="C33" s="5"/>
      <c r="D33" s="5"/>
      <c r="E33" s="4"/>
      <c r="F33" s="6"/>
      <c r="G33" s="29" t="str">
        <f t="shared" ca="1" si="4"/>
        <v>Aguardando</v>
      </c>
      <c r="H33" s="383"/>
      <c r="I33" s="383"/>
      <c r="J33" s="383"/>
      <c r="K33" s="383"/>
      <c r="L33" s="383"/>
      <c r="M33" s="383"/>
    </row>
    <row r="34" spans="2:13" ht="16" x14ac:dyDescent="0.2">
      <c r="B34" s="4"/>
      <c r="C34" s="5"/>
      <c r="D34" s="5"/>
      <c r="E34" s="4"/>
      <c r="F34" s="6"/>
      <c r="G34" s="29" t="str">
        <f t="shared" ca="1" si="4"/>
        <v>Aguardando</v>
      </c>
      <c r="H34" s="383"/>
      <c r="I34" s="383"/>
      <c r="J34" s="383"/>
      <c r="K34" s="383"/>
      <c r="L34" s="383"/>
      <c r="M34" s="383"/>
    </row>
    <row r="35" spans="2:13" ht="16" x14ac:dyDescent="0.2">
      <c r="B35" s="4"/>
      <c r="C35" s="5"/>
      <c r="D35" s="5"/>
      <c r="E35" s="4"/>
      <c r="F35" s="6"/>
      <c r="G35" s="29" t="str">
        <f t="shared" ca="1" si="4"/>
        <v>Aguardando</v>
      </c>
      <c r="H35" s="383"/>
      <c r="I35" s="383"/>
      <c r="J35" s="383"/>
      <c r="K35" s="383"/>
      <c r="L35" s="383"/>
      <c r="M35" s="383"/>
    </row>
    <row r="36" spans="2:13" ht="16" x14ac:dyDescent="0.2">
      <c r="B36" s="4"/>
      <c r="C36" s="5"/>
      <c r="D36" s="5"/>
      <c r="E36" s="4"/>
      <c r="F36" s="6"/>
      <c r="G36" s="29" t="str">
        <f t="shared" ca="1" si="4"/>
        <v>Aguardando</v>
      </c>
      <c r="H36" s="383"/>
      <c r="I36" s="383"/>
      <c r="J36" s="383"/>
      <c r="K36" s="383"/>
      <c r="L36" s="383"/>
      <c r="M36" s="383"/>
    </row>
    <row r="37" spans="2:13" x14ac:dyDescent="0.2">
      <c r="B37"/>
      <c r="H37"/>
    </row>
    <row r="38" spans="2:13" x14ac:dyDescent="0.2">
      <c r="B38"/>
      <c r="H38"/>
    </row>
    <row r="39" spans="2:13" x14ac:dyDescent="0.2">
      <c r="B39"/>
      <c r="H39"/>
    </row>
    <row r="40" spans="2:13" x14ac:dyDescent="0.2">
      <c r="B40"/>
      <c r="H40"/>
    </row>
    <row r="41" spans="2:13" x14ac:dyDescent="0.2">
      <c r="B41"/>
      <c r="H41"/>
    </row>
    <row r="42" spans="2:13" x14ac:dyDescent="0.2">
      <c r="B42"/>
      <c r="H42"/>
    </row>
    <row r="43" spans="2:13" x14ac:dyDescent="0.2">
      <c r="B43"/>
      <c r="H43"/>
    </row>
    <row r="44" spans="2:13" x14ac:dyDescent="0.2">
      <c r="B44"/>
      <c r="H44"/>
    </row>
    <row r="45" spans="2:13" x14ac:dyDescent="0.2">
      <c r="B45"/>
      <c r="H45"/>
    </row>
    <row r="46" spans="2:13" x14ac:dyDescent="0.2">
      <c r="B46"/>
      <c r="H46"/>
    </row>
    <row r="47" spans="2:13" x14ac:dyDescent="0.2">
      <c r="B47"/>
      <c r="H47"/>
    </row>
  </sheetData>
  <mergeCells count="28">
    <mergeCell ref="H36:M36"/>
    <mergeCell ref="H26:M26"/>
    <mergeCell ref="H27:M27"/>
    <mergeCell ref="H28:M28"/>
    <mergeCell ref="H29:M29"/>
    <mergeCell ref="H30:M30"/>
    <mergeCell ref="H31:M31"/>
    <mergeCell ref="H32:M32"/>
    <mergeCell ref="H33:M33"/>
    <mergeCell ref="H34:M34"/>
    <mergeCell ref="H35:M35"/>
    <mergeCell ref="H25:M25"/>
    <mergeCell ref="H24:M24"/>
    <mergeCell ref="H23:M23"/>
    <mergeCell ref="B15:B17"/>
    <mergeCell ref="C15:C17"/>
    <mergeCell ref="D15:D17"/>
    <mergeCell ref="B12:B14"/>
    <mergeCell ref="C12:C14"/>
    <mergeCell ref="D12:D14"/>
    <mergeCell ref="B21:I21"/>
    <mergeCell ref="B2:I2"/>
    <mergeCell ref="B6:B8"/>
    <mergeCell ref="C6:C8"/>
    <mergeCell ref="D6:D8"/>
    <mergeCell ref="B9:B11"/>
    <mergeCell ref="C9:C11"/>
    <mergeCell ref="D9:D11"/>
  </mergeCells>
  <conditionalFormatting sqref="K16 M16 O16 Q16">
    <cfRule type="expression" dxfId="234" priority="14">
      <formula>$G$23=2</formula>
    </cfRule>
    <cfRule type="expression" dxfId="233" priority="15">
      <formula>$G$23=1</formula>
    </cfRule>
  </conditionalFormatting>
  <conditionalFormatting sqref="I10:Q10">
    <cfRule type="dataBar" priority="16">
      <dataBar>
        <cfvo type="num" val="0"/>
        <cfvo type="num" val="1"/>
        <color theme="0"/>
      </dataBar>
      <extLst>
        <ext xmlns:x14="http://schemas.microsoft.com/office/spreadsheetml/2009/9/main" uri="{B025F937-C7B1-47D3-B67F-A62EFF666E3E}">
          <x14:id>{A73764B1-FAFF-4FD2-BAA3-EB383A900D10}</x14:id>
        </ext>
      </extLst>
    </cfRule>
  </conditionalFormatting>
  <conditionalFormatting sqref="F8:R8 F11:R11 F14:R14 F17:R17">
    <cfRule type="cellIs" dxfId="232" priority="1" operator="greaterThanOrEqual">
      <formula>1</formula>
    </cfRule>
    <cfRule type="cellIs" dxfId="231" priority="2" operator="between">
      <formula>0.8</formula>
      <formula>1</formula>
    </cfRule>
    <cfRule type="cellIs" dxfId="230" priority="3" operator="between">
      <formula>0.5</formula>
      <formula>0.8</formula>
    </cfRule>
    <cfRule type="cellIs" dxfId="229" priority="4" operator="equal">
      <formula>""""""</formula>
    </cfRule>
    <cfRule type="cellIs" dxfId="228" priority="5" operator="between">
      <formula>0</formula>
      <formula>0.5</formula>
    </cfRule>
  </conditionalFormatting>
  <conditionalFormatting sqref="I16">
    <cfRule type="expression" dxfId="227" priority="17">
      <formula>$G$23=2</formula>
    </cfRule>
    <cfRule type="expression" dxfId="226" priority="18">
      <formula>$G$23=1</formula>
    </cfRule>
  </conditionalFormatting>
  <conditionalFormatting sqref="I13:J13">
    <cfRule type="expression" dxfId="225" priority="10">
      <formula>$G$23=2</formula>
    </cfRule>
    <cfRule type="expression" dxfId="224" priority="11">
      <formula>$G$23=1</formula>
    </cfRule>
  </conditionalFormatting>
  <conditionalFormatting sqref="M13:N13">
    <cfRule type="expression" dxfId="223" priority="6">
      <formula>$G$23=2</formula>
    </cfRule>
    <cfRule type="expression" dxfId="222" priority="7">
      <formula>$G$23=1</formula>
    </cfRule>
  </conditionalFormatting>
  <conditionalFormatting sqref="Q13">
    <cfRule type="expression" dxfId="221" priority="8">
      <formula>$G$23=2</formula>
    </cfRule>
    <cfRule type="expression" dxfId="220" priority="9">
      <formula>$G$23=1</formula>
    </cfRule>
  </conditionalFormatting>
  <dataValidations count="1">
    <dataValidation type="list" allowBlank="1" showInputMessage="1" showErrorMessage="1" sqref="B6:B17" xr:uid="{7348D5E8-367A-3442-8605-9523077D8BB4}">
      <formula1>$T$5:$T$6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0" orientation="portrait" r:id="rId1"/>
  <headerFooter>
    <oddHeader>&amp;L&amp;"Calibri"&amp;10&amp;K0000FF Uso Interno CPFL&amp;1#_x000D_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3764B1-FAFF-4FD2-BAA3-EB383A900D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I10:Q10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127F-7D75-44BB-92B3-69D0394F7385}">
  <sheetPr>
    <pageSetUpPr fitToPage="1"/>
  </sheetPr>
  <dimension ref="B1:T47"/>
  <sheetViews>
    <sheetView showGridLines="0" topLeftCell="H1" zoomScaleNormal="120" workbookViewId="0">
      <pane ySplit="3" topLeftCell="A5" activePane="bottomLeft" state="frozen"/>
      <selection pane="bottomLeft" activeCell="I20" sqref="I20"/>
    </sheetView>
  </sheetViews>
  <sheetFormatPr baseColWidth="10" defaultColWidth="8.83203125" defaultRowHeight="15" x14ac:dyDescent="0.2"/>
  <cols>
    <col min="1" max="1" width="4" customWidth="1"/>
    <col min="2" max="2" width="10.6640625" style="2" bestFit="1" customWidth="1"/>
    <col min="3" max="4" width="24.83203125" customWidth="1"/>
    <col min="5" max="5" width="23.83203125" bestFit="1" customWidth="1"/>
    <col min="6" max="6" width="17.33203125" bestFit="1" customWidth="1"/>
    <col min="7" max="7" width="14.5" bestFit="1" customWidth="1"/>
    <col min="8" max="8" width="12.5" style="3" customWidth="1"/>
    <col min="9" max="17" width="12.5" customWidth="1"/>
    <col min="18" max="18" width="20.83203125" customWidth="1"/>
    <col min="19" max="19" width="16.1640625" customWidth="1"/>
    <col min="20" max="20" width="11" bestFit="1" customWidth="1"/>
  </cols>
  <sheetData>
    <row r="1" spans="2:20" x14ac:dyDescent="0.2">
      <c r="L1" s="38"/>
      <c r="M1" s="38"/>
      <c r="N1" s="38"/>
      <c r="O1" s="38"/>
      <c r="P1" s="38"/>
      <c r="Q1" s="38"/>
      <c r="R1" s="38"/>
    </row>
    <row r="2" spans="2:20" ht="46.75" customHeight="1" x14ac:dyDescent="0.2">
      <c r="B2" s="382" t="s">
        <v>43</v>
      </c>
      <c r="C2" s="382"/>
      <c r="D2" s="382"/>
      <c r="E2" s="382"/>
      <c r="F2" s="382"/>
      <c r="G2" s="382"/>
      <c r="H2" s="382"/>
      <c r="I2" s="382"/>
      <c r="L2" s="38"/>
      <c r="M2" s="38"/>
      <c r="N2" s="38"/>
      <c r="O2" s="38"/>
      <c r="P2" s="38"/>
      <c r="Q2" s="38"/>
      <c r="R2" s="38"/>
    </row>
    <row r="3" spans="2:20" x14ac:dyDescent="0.2">
      <c r="L3" s="38"/>
      <c r="M3" s="38"/>
      <c r="N3" s="38"/>
      <c r="O3" s="38"/>
      <c r="P3" s="38"/>
      <c r="Q3" s="38"/>
      <c r="R3" s="38"/>
    </row>
    <row r="5" spans="2:20" ht="18" thickBot="1" x14ac:dyDescent="0.25">
      <c r="B5" s="34" t="s">
        <v>16</v>
      </c>
      <c r="C5" s="34" t="s">
        <v>33</v>
      </c>
      <c r="D5" s="35" t="s">
        <v>34</v>
      </c>
      <c r="E5" s="34" t="s">
        <v>17</v>
      </c>
      <c r="F5" s="34" t="s">
        <v>18</v>
      </c>
      <c r="G5" s="34" t="s">
        <v>19</v>
      </c>
      <c r="H5" s="34" t="s">
        <v>20</v>
      </c>
      <c r="I5" s="34" t="s">
        <v>21</v>
      </c>
      <c r="J5" s="34" t="s">
        <v>22</v>
      </c>
      <c r="K5" s="34" t="s">
        <v>23</v>
      </c>
      <c r="L5" s="34" t="s">
        <v>24</v>
      </c>
      <c r="M5" s="34" t="s">
        <v>25</v>
      </c>
      <c r="N5" s="34" t="s">
        <v>26</v>
      </c>
      <c r="O5" s="34" t="s">
        <v>27</v>
      </c>
      <c r="P5" s="34" t="s">
        <v>28</v>
      </c>
      <c r="Q5" s="34" t="s">
        <v>29</v>
      </c>
      <c r="R5" s="34" t="s">
        <v>553</v>
      </c>
      <c r="T5" s="141" t="s">
        <v>552</v>
      </c>
    </row>
    <row r="6" spans="2:20" ht="16" customHeight="1" x14ac:dyDescent="0.2">
      <c r="B6" s="375" t="s">
        <v>552</v>
      </c>
      <c r="C6" s="378"/>
      <c r="D6" s="378" t="s">
        <v>38</v>
      </c>
      <c r="E6" s="16" t="s">
        <v>30</v>
      </c>
      <c r="F6" s="220"/>
      <c r="G6" s="220"/>
      <c r="H6" s="220"/>
      <c r="I6" s="220"/>
      <c r="J6" s="220"/>
      <c r="K6" s="220"/>
      <c r="L6" s="220"/>
      <c r="M6" s="220"/>
      <c r="N6" s="220"/>
      <c r="O6" s="220"/>
      <c r="P6" s="220"/>
      <c r="Q6" s="220"/>
      <c r="R6" s="218" t="e">
        <f>AVERAGE(F6:Q6)</f>
        <v>#DIV/0!</v>
      </c>
      <c r="T6" s="141" t="s">
        <v>551</v>
      </c>
    </row>
    <row r="7" spans="2:20" ht="16" x14ac:dyDescent="0.2">
      <c r="B7" s="376"/>
      <c r="C7" s="379"/>
      <c r="D7" s="379"/>
      <c r="E7" s="18" t="s">
        <v>31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18">
        <f>SUM(F7:Q7)</f>
        <v>0</v>
      </c>
    </row>
    <row r="8" spans="2:20" ht="17" thickBot="1" x14ac:dyDescent="0.25">
      <c r="B8" s="377"/>
      <c r="C8" s="380"/>
      <c r="D8" s="380"/>
      <c r="E8" s="21" t="s">
        <v>32</v>
      </c>
      <c r="F8" s="22" t="str">
        <f>IFERROR((IF($B6="AUMENTAR",(F7/F6),IF($B6="REDUZIR",F6/F7,"0"))),"")</f>
        <v/>
      </c>
      <c r="G8" s="22" t="str">
        <f t="shared" ref="G8:P8" si="0">IFERROR((IF($B6="AUMENTAR",(G7/G6),IF($B6="REDUZIR",G6/G7,"0"))),"")</f>
        <v/>
      </c>
      <c r="H8" s="22" t="str">
        <f t="shared" si="0"/>
        <v/>
      </c>
      <c r="I8" s="22" t="str">
        <f t="shared" si="0"/>
        <v/>
      </c>
      <c r="J8" s="22" t="str">
        <f t="shared" si="0"/>
        <v/>
      </c>
      <c r="K8" s="22" t="str">
        <f t="shared" si="0"/>
        <v/>
      </c>
      <c r="L8" s="22" t="str">
        <f t="shared" si="0"/>
        <v/>
      </c>
      <c r="M8" s="22" t="str">
        <f t="shared" si="0"/>
        <v/>
      </c>
      <c r="N8" s="22" t="str">
        <f t="shared" si="0"/>
        <v/>
      </c>
      <c r="O8" s="22" t="str">
        <f t="shared" si="0"/>
        <v/>
      </c>
      <c r="P8" s="22" t="str">
        <f t="shared" si="0"/>
        <v/>
      </c>
      <c r="Q8" s="22" t="str">
        <f>IFERROR((IF($B6="AUMENTAR",(Q7/Q6),IF($B6="REDUZIR",Q6/Q7,"0"))),"")</f>
        <v/>
      </c>
      <c r="R8" s="22" t="str">
        <f>IFERROR((IF($B6="AUMENTAR",(R7/R6),IF($B6="REDUZIR",R6/R7,"0"))),"")</f>
        <v/>
      </c>
    </row>
    <row r="9" spans="2:20" ht="15.5" customHeight="1" x14ac:dyDescent="0.2">
      <c r="B9" s="375" t="s">
        <v>552</v>
      </c>
      <c r="C9" s="378"/>
      <c r="D9" s="378" t="s">
        <v>39</v>
      </c>
      <c r="E9" s="16" t="s">
        <v>30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18" t="e">
        <f>AVERAGE(F9:Q9)</f>
        <v>#DIV/0!</v>
      </c>
    </row>
    <row r="10" spans="2:20" ht="16" x14ac:dyDescent="0.2">
      <c r="B10" s="376"/>
      <c r="C10" s="379"/>
      <c r="D10" s="379"/>
      <c r="E10" s="18" t="s">
        <v>31</v>
      </c>
      <c r="F10" s="24"/>
      <c r="G10" s="24"/>
      <c r="H10" s="24"/>
      <c r="I10" s="23"/>
      <c r="J10" s="23"/>
      <c r="K10" s="23"/>
      <c r="L10" s="23"/>
      <c r="M10" s="23"/>
      <c r="N10" s="23"/>
      <c r="O10" s="23"/>
      <c r="P10" s="23"/>
      <c r="Q10" s="23"/>
      <c r="R10" s="218">
        <f>SUM(F10:Q10)</f>
        <v>0</v>
      </c>
    </row>
    <row r="11" spans="2:20" ht="17" thickBot="1" x14ac:dyDescent="0.25">
      <c r="B11" s="377"/>
      <c r="C11" s="380"/>
      <c r="D11" s="380"/>
      <c r="E11" s="21" t="s">
        <v>32</v>
      </c>
      <c r="F11" s="22" t="str">
        <f>IFERROR((IF($B9="AUMENTAR",(F10/F9),IF($B9="REDUZIR",F9/F10,"0"))),"")</f>
        <v/>
      </c>
      <c r="G11" s="22" t="str">
        <f t="shared" ref="G11:P11" si="1">IFERROR((IF($B9="AUMENTAR",(G10/G9),IF($B9="REDUZIR",G9/G10,"0"))),"")</f>
        <v/>
      </c>
      <c r="H11" s="22" t="str">
        <f t="shared" si="1"/>
        <v/>
      </c>
      <c r="I11" s="22" t="str">
        <f t="shared" si="1"/>
        <v/>
      </c>
      <c r="J11" s="22" t="str">
        <f t="shared" si="1"/>
        <v/>
      </c>
      <c r="K11" s="22" t="str">
        <f t="shared" si="1"/>
        <v/>
      </c>
      <c r="L11" s="22" t="str">
        <f t="shared" si="1"/>
        <v/>
      </c>
      <c r="M11" s="22" t="str">
        <f t="shared" si="1"/>
        <v/>
      </c>
      <c r="N11" s="22" t="str">
        <f t="shared" si="1"/>
        <v/>
      </c>
      <c r="O11" s="22" t="str">
        <f t="shared" si="1"/>
        <v/>
      </c>
      <c r="P11" s="22" t="str">
        <f t="shared" si="1"/>
        <v/>
      </c>
      <c r="Q11" s="22" t="str">
        <f>IFERROR((IF($B9="AUMENTAR",(Q10/Q9),IF($B9="REDUZIR",Q9/Q10,"0"))),"")</f>
        <v/>
      </c>
      <c r="R11" s="22" t="str">
        <f>IFERROR((IF($B9="AUMENTAR",(R10/R9),IF($B9="REDUZIR",R9/R10,"0"))),"")</f>
        <v/>
      </c>
    </row>
    <row r="12" spans="2:20" ht="16" customHeight="1" x14ac:dyDescent="0.2">
      <c r="B12" s="375" t="s">
        <v>551</v>
      </c>
      <c r="C12" s="378"/>
      <c r="D12" s="378" t="s">
        <v>36</v>
      </c>
      <c r="E12" s="16" t="s">
        <v>30</v>
      </c>
      <c r="F12" s="28"/>
      <c r="G12" s="28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20">
        <f>SUM(F12:Q12)</f>
        <v>0</v>
      </c>
    </row>
    <row r="13" spans="2:20" ht="16" x14ac:dyDescent="0.2">
      <c r="B13" s="376"/>
      <c r="C13" s="379"/>
      <c r="D13" s="379"/>
      <c r="E13" s="18" t="s">
        <v>31</v>
      </c>
      <c r="F13" s="24"/>
      <c r="G13" s="24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0">
        <f>SUM(F13:Q13)</f>
        <v>0</v>
      </c>
    </row>
    <row r="14" spans="2:20" ht="17" thickBot="1" x14ac:dyDescent="0.25">
      <c r="B14" s="377"/>
      <c r="C14" s="380"/>
      <c r="D14" s="380"/>
      <c r="E14" s="21" t="s">
        <v>32</v>
      </c>
      <c r="F14" s="22" t="str">
        <f>IFERROR((IF($B12="AUMENTAR",(F13/F12),IF($B12="REDUZIR",F12/F13,"0"))),"")</f>
        <v/>
      </c>
      <c r="G14" s="22" t="str">
        <f t="shared" ref="G14:P14" si="2">IFERROR((IF($B12="AUMENTAR",(G13/G12),IF($B12="REDUZIR",G12/G13,"0"))),"")</f>
        <v/>
      </c>
      <c r="H14" s="22" t="str">
        <f t="shared" si="2"/>
        <v/>
      </c>
      <c r="I14" s="22" t="str">
        <f t="shared" si="2"/>
        <v/>
      </c>
      <c r="J14" s="22" t="str">
        <f t="shared" si="2"/>
        <v/>
      </c>
      <c r="K14" s="22" t="str">
        <f t="shared" si="2"/>
        <v/>
      </c>
      <c r="L14" s="22" t="str">
        <f t="shared" si="2"/>
        <v/>
      </c>
      <c r="M14" s="22" t="str">
        <f t="shared" si="2"/>
        <v/>
      </c>
      <c r="N14" s="22" t="str">
        <f t="shared" si="2"/>
        <v/>
      </c>
      <c r="O14" s="22" t="str">
        <f t="shared" si="2"/>
        <v/>
      </c>
      <c r="P14" s="22" t="str">
        <f t="shared" si="2"/>
        <v/>
      </c>
      <c r="Q14" s="22" t="str">
        <f>IFERROR((IF($B12="AUMENTAR",(Q13/Q12),IF($B12="REDUZIR",Q12/Q13,"0"))),"")</f>
        <v/>
      </c>
      <c r="R14" s="22" t="str">
        <f>IFERROR((IF($B12="AUMENTAR",(R13/R12),IF($B12="REDUZIR",R12/R13,"0"))),"")</f>
        <v/>
      </c>
    </row>
    <row r="15" spans="2:20" ht="16" customHeight="1" x14ac:dyDescent="0.2">
      <c r="B15" s="375" t="s">
        <v>551</v>
      </c>
      <c r="C15" s="378"/>
      <c r="D15" s="378" t="s">
        <v>37</v>
      </c>
      <c r="E15" s="16" t="s">
        <v>30</v>
      </c>
      <c r="F15" s="28"/>
      <c r="G15" s="28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0">
        <f>SUM(F15:Q15)</f>
        <v>0</v>
      </c>
    </row>
    <row r="16" spans="2:20" ht="16" x14ac:dyDescent="0.2">
      <c r="B16" s="376"/>
      <c r="C16" s="379"/>
      <c r="D16" s="379"/>
      <c r="E16" s="18" t="s">
        <v>31</v>
      </c>
      <c r="F16" s="24"/>
      <c r="G16" s="24"/>
      <c r="H16" s="27">
        <v>0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20">
        <f>SUM(F16:Q16)</f>
        <v>0</v>
      </c>
    </row>
    <row r="17" spans="2:18" ht="17" thickBot="1" x14ac:dyDescent="0.25">
      <c r="B17" s="377"/>
      <c r="C17" s="380"/>
      <c r="D17" s="380"/>
      <c r="E17" s="21" t="s">
        <v>32</v>
      </c>
      <c r="F17" s="22" t="str">
        <f>IFERROR((IF($B15="AUMENTAR",(F16/F15),IF($B15="REDUZIR",F15/F16,"0"))),"")</f>
        <v/>
      </c>
      <c r="G17" s="22" t="str">
        <f t="shared" ref="G17:P17" si="3">IFERROR((IF($B15="AUMENTAR",(G16/G15),IF($B15="REDUZIR",G15/G16,"0"))),"")</f>
        <v/>
      </c>
      <c r="H17" s="22" t="str">
        <f t="shared" si="3"/>
        <v/>
      </c>
      <c r="I17" s="22" t="str">
        <f t="shared" si="3"/>
        <v/>
      </c>
      <c r="J17" s="22" t="str">
        <f t="shared" si="3"/>
        <v/>
      </c>
      <c r="K17" s="22" t="str">
        <f t="shared" si="3"/>
        <v/>
      </c>
      <c r="L17" s="22" t="str">
        <f t="shared" si="3"/>
        <v/>
      </c>
      <c r="M17" s="22" t="str">
        <f t="shared" si="3"/>
        <v/>
      </c>
      <c r="N17" s="22" t="str">
        <f t="shared" si="3"/>
        <v/>
      </c>
      <c r="O17" s="22" t="str">
        <f t="shared" si="3"/>
        <v/>
      </c>
      <c r="P17" s="22" t="str">
        <f t="shared" si="3"/>
        <v/>
      </c>
      <c r="Q17" s="22" t="str">
        <f>IFERROR((IF($B15="AUMENTAR",(Q16/Q15),IF($B15="REDUZIR",Q15/Q16,"0"))),"")</f>
        <v/>
      </c>
      <c r="R17" s="22" t="str">
        <f>IFERROR((IF($B15="AUMENTAR",(R16/R15),IF($B15="REDUZIR",R15/R16,"0"))),"")</f>
        <v/>
      </c>
    </row>
    <row r="21" spans="2:18" ht="24" customHeight="1" x14ac:dyDescent="0.2">
      <c r="B21" s="381" t="s">
        <v>11</v>
      </c>
      <c r="C21" s="381"/>
      <c r="D21" s="381"/>
      <c r="E21" s="381"/>
      <c r="F21" s="381"/>
      <c r="G21" s="381"/>
      <c r="H21" s="381"/>
      <c r="I21" s="381"/>
    </row>
    <row r="23" spans="2:18" s="3" customFormat="1" x14ac:dyDescent="0.2">
      <c r="B23" s="36" t="s">
        <v>0</v>
      </c>
      <c r="C23" s="36" t="s">
        <v>35</v>
      </c>
      <c r="D23" s="36" t="s">
        <v>1</v>
      </c>
      <c r="E23" s="36" t="s">
        <v>2</v>
      </c>
      <c r="F23" s="36" t="s">
        <v>3</v>
      </c>
      <c r="G23" s="36" t="s">
        <v>5</v>
      </c>
      <c r="H23" s="384" t="s">
        <v>4</v>
      </c>
      <c r="I23" s="384"/>
      <c r="J23" s="384"/>
      <c r="K23" s="384"/>
      <c r="L23" s="384"/>
      <c r="M23" s="384"/>
    </row>
    <row r="24" spans="2:18" s="1" customFormat="1" ht="16" x14ac:dyDescent="0.2">
      <c r="B24" s="4"/>
      <c r="C24" s="5"/>
      <c r="D24" s="5"/>
      <c r="E24" s="5"/>
      <c r="F24" s="6"/>
      <c r="G24" s="29" t="str">
        <f ca="1">IF(F24="","Aguardando",IF(F24&lt;=TODAY(),"Atrasado",IF(F24&gt;TODAY(),"Em Execução","Aguardando")))</f>
        <v>Aguardando</v>
      </c>
      <c r="H24" s="383"/>
      <c r="I24" s="383"/>
      <c r="J24" s="383"/>
      <c r="K24" s="383"/>
      <c r="L24" s="383"/>
      <c r="M24" s="383"/>
    </row>
    <row r="25" spans="2:18" s="1" customFormat="1" ht="16" x14ac:dyDescent="0.2">
      <c r="B25" s="4"/>
      <c r="C25" s="5"/>
      <c r="D25" s="5"/>
      <c r="E25" s="5"/>
      <c r="F25" s="6"/>
      <c r="G25" s="29" t="str">
        <f t="shared" ref="G25:G36" ca="1" si="4">IF(F25="","Aguardando",IF(F25&lt;=TODAY(),"Atrasado",IF(F25&gt;TODAY(),"Em Execução","Aguardando")))</f>
        <v>Aguardando</v>
      </c>
      <c r="H25" s="383"/>
      <c r="I25" s="383"/>
      <c r="J25" s="383"/>
      <c r="K25" s="383"/>
      <c r="L25" s="383"/>
      <c r="M25" s="383"/>
    </row>
    <row r="26" spans="2:18" ht="16" x14ac:dyDescent="0.2">
      <c r="B26" s="4"/>
      <c r="C26" s="5"/>
      <c r="D26" s="5"/>
      <c r="E26" s="5"/>
      <c r="F26" s="6"/>
      <c r="G26" s="29" t="str">
        <f t="shared" ca="1" si="4"/>
        <v>Aguardando</v>
      </c>
      <c r="H26" s="383"/>
      <c r="I26" s="383"/>
      <c r="J26" s="383"/>
      <c r="K26" s="383"/>
      <c r="L26" s="383"/>
      <c r="M26" s="383"/>
    </row>
    <row r="27" spans="2:18" ht="16" x14ac:dyDescent="0.2">
      <c r="B27" s="4"/>
      <c r="C27" s="5"/>
      <c r="D27" s="5"/>
      <c r="E27" s="5"/>
      <c r="F27" s="6"/>
      <c r="G27" s="29" t="str">
        <f t="shared" ca="1" si="4"/>
        <v>Aguardando</v>
      </c>
      <c r="H27" s="383"/>
      <c r="I27" s="383"/>
      <c r="J27" s="383"/>
      <c r="K27" s="383"/>
      <c r="L27" s="383"/>
      <c r="M27" s="383"/>
    </row>
    <row r="28" spans="2:18" ht="16" x14ac:dyDescent="0.2">
      <c r="B28" s="4"/>
      <c r="C28" s="5"/>
      <c r="D28" s="5"/>
      <c r="E28" s="5"/>
      <c r="F28" s="6"/>
      <c r="G28" s="29" t="str">
        <f t="shared" ca="1" si="4"/>
        <v>Aguardando</v>
      </c>
      <c r="H28" s="383"/>
      <c r="I28" s="383"/>
      <c r="J28" s="383"/>
      <c r="K28" s="383"/>
      <c r="L28" s="383"/>
      <c r="M28" s="383"/>
    </row>
    <row r="29" spans="2:18" ht="16" x14ac:dyDescent="0.2">
      <c r="B29" s="4"/>
      <c r="C29" s="5"/>
      <c r="D29" s="5"/>
      <c r="E29" s="4"/>
      <c r="F29" s="6"/>
      <c r="G29" s="29" t="str">
        <f t="shared" ca="1" si="4"/>
        <v>Aguardando</v>
      </c>
      <c r="H29" s="383"/>
      <c r="I29" s="383"/>
      <c r="J29" s="383"/>
      <c r="K29" s="383"/>
      <c r="L29" s="383"/>
      <c r="M29" s="383"/>
    </row>
    <row r="30" spans="2:18" ht="16" x14ac:dyDescent="0.2">
      <c r="B30" s="4"/>
      <c r="C30" s="5"/>
      <c r="D30" s="5"/>
      <c r="E30" s="4"/>
      <c r="F30" s="6"/>
      <c r="G30" s="29" t="str">
        <f t="shared" ca="1" si="4"/>
        <v>Aguardando</v>
      </c>
      <c r="H30" s="383"/>
      <c r="I30" s="383"/>
      <c r="J30" s="383"/>
      <c r="K30" s="383"/>
      <c r="L30" s="383"/>
      <c r="M30" s="383"/>
    </row>
    <row r="31" spans="2:18" ht="16" x14ac:dyDescent="0.2">
      <c r="B31" s="4"/>
      <c r="C31" s="5"/>
      <c r="D31" s="5"/>
      <c r="E31" s="4"/>
      <c r="F31" s="6"/>
      <c r="G31" s="29" t="str">
        <f t="shared" ca="1" si="4"/>
        <v>Aguardando</v>
      </c>
      <c r="H31" s="383"/>
      <c r="I31" s="383"/>
      <c r="J31" s="383"/>
      <c r="K31" s="383"/>
      <c r="L31" s="383"/>
      <c r="M31" s="383"/>
    </row>
    <row r="32" spans="2:18" ht="16" x14ac:dyDescent="0.2">
      <c r="B32" s="4"/>
      <c r="C32" s="5"/>
      <c r="D32" s="5"/>
      <c r="E32" s="4"/>
      <c r="F32" s="6"/>
      <c r="G32" s="29" t="str">
        <f t="shared" ca="1" si="4"/>
        <v>Aguardando</v>
      </c>
      <c r="H32" s="383"/>
      <c r="I32" s="383"/>
      <c r="J32" s="383"/>
      <c r="K32" s="383"/>
      <c r="L32" s="383"/>
      <c r="M32" s="383"/>
    </row>
    <row r="33" spans="2:13" ht="16" x14ac:dyDescent="0.2">
      <c r="B33" s="4"/>
      <c r="C33" s="5"/>
      <c r="D33" s="5"/>
      <c r="E33" s="4"/>
      <c r="F33" s="6"/>
      <c r="G33" s="29" t="str">
        <f t="shared" ca="1" si="4"/>
        <v>Aguardando</v>
      </c>
      <c r="H33" s="383"/>
      <c r="I33" s="383"/>
      <c r="J33" s="383"/>
      <c r="K33" s="383"/>
      <c r="L33" s="383"/>
      <c r="M33" s="383"/>
    </row>
    <row r="34" spans="2:13" ht="16" x14ac:dyDescent="0.2">
      <c r="B34" s="4"/>
      <c r="C34" s="5"/>
      <c r="D34" s="5"/>
      <c r="E34" s="4"/>
      <c r="F34" s="6"/>
      <c r="G34" s="29" t="str">
        <f t="shared" ca="1" si="4"/>
        <v>Aguardando</v>
      </c>
      <c r="H34" s="383"/>
      <c r="I34" s="383"/>
      <c r="J34" s="383"/>
      <c r="K34" s="383"/>
      <c r="L34" s="383"/>
      <c r="M34" s="383"/>
    </row>
    <row r="35" spans="2:13" ht="16" x14ac:dyDescent="0.2">
      <c r="B35" s="4"/>
      <c r="C35" s="5"/>
      <c r="D35" s="5"/>
      <c r="E35" s="4"/>
      <c r="F35" s="6"/>
      <c r="G35" s="29" t="str">
        <f t="shared" ca="1" si="4"/>
        <v>Aguardando</v>
      </c>
      <c r="H35" s="383"/>
      <c r="I35" s="383"/>
      <c r="J35" s="383"/>
      <c r="K35" s="383"/>
      <c r="L35" s="383"/>
      <c r="M35" s="383"/>
    </row>
    <row r="36" spans="2:13" ht="16" x14ac:dyDescent="0.2">
      <c r="B36" s="4"/>
      <c r="C36" s="5"/>
      <c r="D36" s="5"/>
      <c r="E36" s="4"/>
      <c r="F36" s="6"/>
      <c r="G36" s="29" t="str">
        <f t="shared" ca="1" si="4"/>
        <v>Aguardando</v>
      </c>
      <c r="H36" s="383"/>
      <c r="I36" s="383"/>
      <c r="J36" s="383"/>
      <c r="K36" s="383"/>
      <c r="L36" s="383"/>
      <c r="M36" s="383"/>
    </row>
    <row r="37" spans="2:13" x14ac:dyDescent="0.2">
      <c r="B37"/>
      <c r="H37"/>
    </row>
    <row r="38" spans="2:13" x14ac:dyDescent="0.2">
      <c r="B38"/>
      <c r="H38"/>
    </row>
    <row r="39" spans="2:13" x14ac:dyDescent="0.2">
      <c r="B39"/>
      <c r="H39"/>
    </row>
    <row r="40" spans="2:13" x14ac:dyDescent="0.2">
      <c r="B40"/>
      <c r="H40"/>
    </row>
    <row r="41" spans="2:13" x14ac:dyDescent="0.2">
      <c r="B41"/>
      <c r="H41"/>
    </row>
    <row r="42" spans="2:13" x14ac:dyDescent="0.2">
      <c r="B42"/>
      <c r="H42"/>
    </row>
    <row r="43" spans="2:13" x14ac:dyDescent="0.2">
      <c r="B43"/>
      <c r="H43"/>
    </row>
    <row r="44" spans="2:13" x14ac:dyDescent="0.2">
      <c r="B44"/>
      <c r="H44"/>
    </row>
    <row r="45" spans="2:13" x14ac:dyDescent="0.2">
      <c r="B45"/>
      <c r="H45"/>
    </row>
    <row r="46" spans="2:13" x14ac:dyDescent="0.2">
      <c r="B46"/>
      <c r="H46"/>
    </row>
    <row r="47" spans="2:13" x14ac:dyDescent="0.2">
      <c r="B47"/>
      <c r="H47"/>
    </row>
  </sheetData>
  <mergeCells count="28">
    <mergeCell ref="H35:M35"/>
    <mergeCell ref="H36:M36"/>
    <mergeCell ref="H29:M29"/>
    <mergeCell ref="H30:M30"/>
    <mergeCell ref="H31:M31"/>
    <mergeCell ref="H32:M32"/>
    <mergeCell ref="H33:M33"/>
    <mergeCell ref="H34:M34"/>
    <mergeCell ref="H28:M28"/>
    <mergeCell ref="B12:B14"/>
    <mergeCell ref="C12:C14"/>
    <mergeCell ref="D12:D14"/>
    <mergeCell ref="B15:B17"/>
    <mergeCell ref="C15:C17"/>
    <mergeCell ref="D15:D17"/>
    <mergeCell ref="B21:I21"/>
    <mergeCell ref="H24:M24"/>
    <mergeCell ref="H25:M25"/>
    <mergeCell ref="H26:M26"/>
    <mergeCell ref="H27:M27"/>
    <mergeCell ref="H23:M23"/>
    <mergeCell ref="B2:I2"/>
    <mergeCell ref="B6:B8"/>
    <mergeCell ref="C6:C8"/>
    <mergeCell ref="D6:D8"/>
    <mergeCell ref="B9:B11"/>
    <mergeCell ref="C9:C11"/>
    <mergeCell ref="D9:D11"/>
  </mergeCells>
  <phoneticPr fontId="16" type="noConversion"/>
  <conditionalFormatting sqref="K16 M16 O16 Q16">
    <cfRule type="expression" dxfId="219" priority="12">
      <formula>$G$23=2</formula>
    </cfRule>
    <cfRule type="expression" dxfId="218" priority="13">
      <formula>$G$23=1</formula>
    </cfRule>
  </conditionalFormatting>
  <conditionalFormatting sqref="I10:Q10">
    <cfRule type="dataBar" priority="14">
      <dataBar>
        <cfvo type="num" val="0"/>
        <cfvo type="num" val="1"/>
        <color theme="0"/>
      </dataBar>
      <extLst>
        <ext xmlns:x14="http://schemas.microsoft.com/office/spreadsheetml/2009/9/main" uri="{B025F937-C7B1-47D3-B67F-A62EFF666E3E}">
          <x14:id>{C9857487-AB93-EB41-AB4A-4CBC8C23F7D2}</x14:id>
        </ext>
      </extLst>
    </cfRule>
  </conditionalFormatting>
  <conditionalFormatting sqref="F8:R8 F11:R11 F14:R14 F17:R17">
    <cfRule type="cellIs" dxfId="217" priority="1" operator="greaterThanOrEqual">
      <formula>1</formula>
    </cfRule>
    <cfRule type="cellIs" dxfId="216" priority="2" operator="between">
      <formula>0.8</formula>
      <formula>1</formula>
    </cfRule>
    <cfRule type="cellIs" dxfId="215" priority="3" operator="between">
      <formula>0.5</formula>
      <formula>0.8</formula>
    </cfRule>
    <cfRule type="cellIs" dxfId="214" priority="4" operator="equal">
      <formula>""""""</formula>
    </cfRule>
    <cfRule type="cellIs" dxfId="213" priority="5" operator="between">
      <formula>0</formula>
      <formula>0.5</formula>
    </cfRule>
  </conditionalFormatting>
  <conditionalFormatting sqref="I16">
    <cfRule type="expression" dxfId="212" priority="15">
      <formula>$G$23=2</formula>
    </cfRule>
    <cfRule type="expression" dxfId="211" priority="16">
      <formula>$G$23=1</formula>
    </cfRule>
  </conditionalFormatting>
  <conditionalFormatting sqref="I13:J13">
    <cfRule type="expression" dxfId="210" priority="10">
      <formula>$G$23=2</formula>
    </cfRule>
    <cfRule type="expression" dxfId="209" priority="11">
      <formula>$G$23=1</formula>
    </cfRule>
  </conditionalFormatting>
  <conditionalFormatting sqref="M13:N13">
    <cfRule type="expression" dxfId="208" priority="6">
      <formula>$G$23=2</formula>
    </cfRule>
    <cfRule type="expression" dxfId="207" priority="7">
      <formula>$G$23=1</formula>
    </cfRule>
  </conditionalFormatting>
  <conditionalFormatting sqref="Q13">
    <cfRule type="expression" dxfId="206" priority="8">
      <formula>$G$23=2</formula>
    </cfRule>
    <cfRule type="expression" dxfId="205" priority="9">
      <formula>$G$23=1</formula>
    </cfRule>
  </conditionalFormatting>
  <dataValidations count="1">
    <dataValidation type="list" allowBlank="1" showInputMessage="1" showErrorMessage="1" sqref="B6:B17" xr:uid="{9A5D9CAE-B098-8E48-87FE-3B03D13E87AB}">
      <formula1>$T$5:$T$6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0" orientation="portrait" r:id="rId1"/>
  <headerFooter>
    <oddHeader>&amp;L&amp;"Calibri"&amp;10&amp;K0000FF Uso Interno CPFL&amp;1#_x000D_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857487-AB93-EB41-AB4A-4CBC8C23F7D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I10:Q10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187E6-9314-43BE-8797-5C6435ADE417}">
  <sheetPr>
    <pageSetUpPr fitToPage="1"/>
  </sheetPr>
  <dimension ref="B1:T47"/>
  <sheetViews>
    <sheetView showGridLines="0" topLeftCell="H1" zoomScaleNormal="100" workbookViewId="0"/>
  </sheetViews>
  <sheetFormatPr baseColWidth="10" defaultColWidth="8.83203125" defaultRowHeight="15" x14ac:dyDescent="0.2"/>
  <cols>
    <col min="1" max="1" width="4" customWidth="1"/>
    <col min="2" max="2" width="10.6640625" style="2" bestFit="1" customWidth="1"/>
    <col min="3" max="4" width="24.83203125" customWidth="1"/>
    <col min="5" max="5" width="23.83203125" bestFit="1" customWidth="1"/>
    <col min="6" max="6" width="17.33203125" bestFit="1" customWidth="1"/>
    <col min="7" max="7" width="14.5" bestFit="1" customWidth="1"/>
    <col min="8" max="8" width="12.5" style="3" customWidth="1"/>
    <col min="9" max="17" width="12.5" customWidth="1"/>
    <col min="18" max="18" width="20.83203125" customWidth="1"/>
    <col min="19" max="19" width="16.1640625" customWidth="1"/>
    <col min="20" max="20" width="11" bestFit="1" customWidth="1"/>
  </cols>
  <sheetData>
    <row r="1" spans="2:20" x14ac:dyDescent="0.2">
      <c r="L1" s="38"/>
      <c r="M1" s="38"/>
      <c r="N1" s="38"/>
      <c r="O1" s="38"/>
      <c r="P1" s="38"/>
      <c r="Q1" s="38"/>
      <c r="R1" s="38"/>
    </row>
    <row r="2" spans="2:20" ht="46.75" customHeight="1" x14ac:dyDescent="0.2">
      <c r="B2" s="382" t="s">
        <v>554</v>
      </c>
      <c r="C2" s="382"/>
      <c r="D2" s="382"/>
      <c r="E2" s="382"/>
      <c r="F2" s="382"/>
      <c r="G2" s="382"/>
      <c r="H2" s="382"/>
      <c r="I2" s="382"/>
      <c r="L2" s="38"/>
      <c r="M2" s="38"/>
      <c r="N2" s="38"/>
      <c r="O2" s="38"/>
      <c r="P2" s="38"/>
      <c r="Q2" s="38"/>
      <c r="R2" s="38"/>
    </row>
    <row r="3" spans="2:20" x14ac:dyDescent="0.2">
      <c r="L3" s="38"/>
      <c r="M3" s="38"/>
      <c r="N3" s="38"/>
      <c r="O3" s="38"/>
      <c r="P3" s="38"/>
      <c r="Q3" s="38"/>
      <c r="R3" s="38"/>
    </row>
    <row r="5" spans="2:20" ht="18" thickBot="1" x14ac:dyDescent="0.25">
      <c r="B5" s="34" t="s">
        <v>16</v>
      </c>
      <c r="C5" s="34" t="s">
        <v>33</v>
      </c>
      <c r="D5" s="35" t="s">
        <v>34</v>
      </c>
      <c r="E5" s="34" t="s">
        <v>17</v>
      </c>
      <c r="F5" s="34" t="s">
        <v>18</v>
      </c>
      <c r="G5" s="34" t="s">
        <v>19</v>
      </c>
      <c r="H5" s="34" t="s">
        <v>20</v>
      </c>
      <c r="I5" s="34" t="s">
        <v>21</v>
      </c>
      <c r="J5" s="34" t="s">
        <v>22</v>
      </c>
      <c r="K5" s="34" t="s">
        <v>23</v>
      </c>
      <c r="L5" s="34" t="s">
        <v>24</v>
      </c>
      <c r="M5" s="34" t="s">
        <v>25</v>
      </c>
      <c r="N5" s="34" t="s">
        <v>26</v>
      </c>
      <c r="O5" s="34" t="s">
        <v>27</v>
      </c>
      <c r="P5" s="34" t="s">
        <v>28</v>
      </c>
      <c r="Q5" s="34" t="s">
        <v>29</v>
      </c>
      <c r="R5" s="34" t="s">
        <v>553</v>
      </c>
      <c r="T5" s="141" t="s">
        <v>552</v>
      </c>
    </row>
    <row r="6" spans="2:20" ht="16" x14ac:dyDescent="0.2">
      <c r="B6" s="375" t="s">
        <v>552</v>
      </c>
      <c r="C6" s="378"/>
      <c r="D6" s="378" t="s">
        <v>38</v>
      </c>
      <c r="E6" s="16" t="s">
        <v>30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0">
        <f>SUM(F6:Q6)</f>
        <v>0</v>
      </c>
      <c r="T6" s="141" t="s">
        <v>551</v>
      </c>
    </row>
    <row r="7" spans="2:20" ht="16" x14ac:dyDescent="0.2">
      <c r="B7" s="376"/>
      <c r="C7" s="379"/>
      <c r="D7" s="379"/>
      <c r="E7" s="18" t="s">
        <v>31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0">
        <f>SUM(F7:Q7)</f>
        <v>0</v>
      </c>
    </row>
    <row r="8" spans="2:20" ht="17" thickBot="1" x14ac:dyDescent="0.25">
      <c r="B8" s="377"/>
      <c r="C8" s="380"/>
      <c r="D8" s="380"/>
      <c r="E8" s="21" t="s">
        <v>32</v>
      </c>
      <c r="F8" s="22" t="str">
        <f>IFERROR((IF($B6="AUMENTAR",(F7/F6),IF($B6="REDUZIR",F6/F7,"0"))),"")</f>
        <v/>
      </c>
      <c r="G8" s="22" t="str">
        <f t="shared" ref="G8:P8" si="0">IFERROR((IF($B6="AUMENTAR",(G7/G6),IF($B6="REDUZIR",G6/G7,"0"))),"")</f>
        <v/>
      </c>
      <c r="H8" s="22" t="str">
        <f t="shared" si="0"/>
        <v/>
      </c>
      <c r="I8" s="22" t="str">
        <f t="shared" si="0"/>
        <v/>
      </c>
      <c r="J8" s="22" t="str">
        <f t="shared" si="0"/>
        <v/>
      </c>
      <c r="K8" s="22" t="str">
        <f t="shared" si="0"/>
        <v/>
      </c>
      <c r="L8" s="22" t="str">
        <f t="shared" si="0"/>
        <v/>
      </c>
      <c r="M8" s="22" t="str">
        <f t="shared" si="0"/>
        <v/>
      </c>
      <c r="N8" s="22" t="str">
        <f t="shared" si="0"/>
        <v/>
      </c>
      <c r="O8" s="22" t="str">
        <f t="shared" si="0"/>
        <v/>
      </c>
      <c r="P8" s="22" t="str">
        <f t="shared" si="0"/>
        <v/>
      </c>
      <c r="Q8" s="22" t="str">
        <f>IFERROR((IF($B6="AUMENTAR",(Q7/Q6),IF($B6="REDUZIR",Q6/Q7,"0"))),"")</f>
        <v/>
      </c>
      <c r="R8" s="22" t="str">
        <f>IFERROR((IF($B6="AUMENTAR",(R7/R6),IF($B6="REDUZIR",R6/R7,"0"))),"")</f>
        <v/>
      </c>
    </row>
    <row r="9" spans="2:20" ht="15.5" customHeight="1" x14ac:dyDescent="0.2">
      <c r="B9" s="375" t="s">
        <v>551</v>
      </c>
      <c r="C9" s="378"/>
      <c r="D9" s="378" t="s">
        <v>39</v>
      </c>
      <c r="E9" s="16" t="s">
        <v>30</v>
      </c>
      <c r="F9" s="28"/>
      <c r="G9" s="28"/>
      <c r="H9" s="28"/>
      <c r="I9" s="17"/>
      <c r="J9" s="17"/>
      <c r="K9" s="17"/>
      <c r="L9" s="17"/>
      <c r="M9" s="17"/>
      <c r="N9" s="17"/>
      <c r="O9" s="17"/>
      <c r="P9" s="17"/>
      <c r="Q9" s="17"/>
      <c r="R9" s="20">
        <f>SUM(F9:Q9)</f>
        <v>0</v>
      </c>
    </row>
    <row r="10" spans="2:20" ht="16" x14ac:dyDescent="0.2">
      <c r="B10" s="376"/>
      <c r="C10" s="379"/>
      <c r="D10" s="379"/>
      <c r="E10" s="18" t="s">
        <v>31</v>
      </c>
      <c r="F10" s="24"/>
      <c r="G10" s="24"/>
      <c r="H10" s="24"/>
      <c r="I10" s="23"/>
      <c r="J10" s="23"/>
      <c r="K10" s="23"/>
      <c r="L10" s="23"/>
      <c r="M10" s="23"/>
      <c r="N10" s="23"/>
      <c r="O10" s="23"/>
      <c r="P10" s="23"/>
      <c r="Q10" s="23"/>
      <c r="R10" s="20">
        <f>SUM(F10:Q10)</f>
        <v>0</v>
      </c>
    </row>
    <row r="11" spans="2:20" ht="17" thickBot="1" x14ac:dyDescent="0.25">
      <c r="B11" s="377"/>
      <c r="C11" s="380"/>
      <c r="D11" s="380"/>
      <c r="E11" s="21" t="s">
        <v>32</v>
      </c>
      <c r="F11" s="22" t="str">
        <f>IFERROR((IF($B9="AUMENTAR",(F10/F9),IF($B9="REDUZIR",F9/F10,"0"))),"")</f>
        <v/>
      </c>
      <c r="G11" s="22" t="str">
        <f t="shared" ref="G11:P11" si="1">IFERROR((IF($B9="AUMENTAR",(G10/G9),IF($B9="REDUZIR",G9/G10,"0"))),"")</f>
        <v/>
      </c>
      <c r="H11" s="22" t="str">
        <f t="shared" si="1"/>
        <v/>
      </c>
      <c r="I11" s="22" t="str">
        <f t="shared" si="1"/>
        <v/>
      </c>
      <c r="J11" s="22" t="str">
        <f t="shared" si="1"/>
        <v/>
      </c>
      <c r="K11" s="22" t="str">
        <f t="shared" si="1"/>
        <v/>
      </c>
      <c r="L11" s="22" t="str">
        <f t="shared" si="1"/>
        <v/>
      </c>
      <c r="M11" s="22" t="str">
        <f t="shared" si="1"/>
        <v/>
      </c>
      <c r="N11" s="22" t="str">
        <f t="shared" si="1"/>
        <v/>
      </c>
      <c r="O11" s="22" t="str">
        <f t="shared" si="1"/>
        <v/>
      </c>
      <c r="P11" s="22" t="str">
        <f t="shared" si="1"/>
        <v/>
      </c>
      <c r="Q11" s="22" t="str">
        <f>IFERROR((IF($B9="AUMENTAR",(Q10/Q9),IF($B9="REDUZIR",Q9/Q10,"0"))),"")</f>
        <v/>
      </c>
      <c r="R11" s="22" t="str">
        <f>IFERROR((IF($B9="AUMENTAR",(R10/R9),IF($B9="REDUZIR",R9/R10,"0"))),"")</f>
        <v/>
      </c>
    </row>
    <row r="12" spans="2:20" ht="16" x14ac:dyDescent="0.2">
      <c r="B12" s="375" t="s">
        <v>551</v>
      </c>
      <c r="C12" s="379"/>
      <c r="D12" s="386" t="s">
        <v>36</v>
      </c>
      <c r="E12" s="16" t="s">
        <v>30</v>
      </c>
      <c r="F12" s="28"/>
      <c r="G12" s="28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20">
        <f>SUM(F12:Q12)</f>
        <v>0</v>
      </c>
    </row>
    <row r="13" spans="2:20" ht="16" x14ac:dyDescent="0.2">
      <c r="B13" s="376"/>
      <c r="C13" s="379"/>
      <c r="D13" s="386"/>
      <c r="E13" s="18" t="s">
        <v>31</v>
      </c>
      <c r="F13" s="24"/>
      <c r="G13" s="24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0">
        <f>SUM(F13:Q13)</f>
        <v>0</v>
      </c>
    </row>
    <row r="14" spans="2:20" ht="17" thickBot="1" x14ac:dyDescent="0.25">
      <c r="B14" s="377"/>
      <c r="C14" s="385"/>
      <c r="D14" s="387"/>
      <c r="E14" s="21" t="s">
        <v>32</v>
      </c>
      <c r="F14" s="22" t="str">
        <f>IFERROR((IF($B12="AUMENTAR",(F13/F12),IF($B12="REDUZIR",F12/F13,"0"))),"")</f>
        <v/>
      </c>
      <c r="G14" s="22" t="str">
        <f t="shared" ref="G14:P14" si="2">IFERROR((IF($B12="AUMENTAR",(G13/G12),IF($B12="REDUZIR",G12/G13,"0"))),"")</f>
        <v/>
      </c>
      <c r="H14" s="22" t="str">
        <f t="shared" si="2"/>
        <v/>
      </c>
      <c r="I14" s="22" t="str">
        <f t="shared" si="2"/>
        <v/>
      </c>
      <c r="J14" s="22" t="str">
        <f t="shared" si="2"/>
        <v/>
      </c>
      <c r="K14" s="22" t="str">
        <f t="shared" si="2"/>
        <v/>
      </c>
      <c r="L14" s="22" t="str">
        <f t="shared" si="2"/>
        <v/>
      </c>
      <c r="M14" s="22" t="str">
        <f t="shared" si="2"/>
        <v/>
      </c>
      <c r="N14" s="22" t="str">
        <f t="shared" si="2"/>
        <v/>
      </c>
      <c r="O14" s="22" t="str">
        <f t="shared" si="2"/>
        <v/>
      </c>
      <c r="P14" s="22" t="str">
        <f t="shared" si="2"/>
        <v/>
      </c>
      <c r="Q14" s="22" t="str">
        <f>IFERROR((IF($B12="AUMENTAR",(Q13/Q12),IF($B12="REDUZIR",Q12/Q13,"0"))),"")</f>
        <v/>
      </c>
      <c r="R14" s="22" t="str">
        <f>IFERROR((IF($B12="AUMENTAR",(R13/R12),IF($B12="REDUZIR",R12/R13,"0"))),"")</f>
        <v/>
      </c>
    </row>
    <row r="15" spans="2:20" ht="16" x14ac:dyDescent="0.2">
      <c r="B15" s="375" t="s">
        <v>551</v>
      </c>
      <c r="C15" s="388"/>
      <c r="D15" s="388" t="s">
        <v>37</v>
      </c>
      <c r="E15" s="25" t="s">
        <v>30</v>
      </c>
      <c r="F15" s="28"/>
      <c r="G15" s="28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0">
        <f>SUM(F15:Q15)</f>
        <v>0</v>
      </c>
    </row>
    <row r="16" spans="2:20" ht="16" x14ac:dyDescent="0.2">
      <c r="B16" s="376"/>
      <c r="C16" s="379"/>
      <c r="D16" s="379"/>
      <c r="E16" s="18" t="s">
        <v>31</v>
      </c>
      <c r="F16" s="24"/>
      <c r="G16" s="24"/>
      <c r="H16" s="27">
        <v>0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20">
        <f>SUM(F16:Q16)</f>
        <v>0</v>
      </c>
    </row>
    <row r="17" spans="2:18" ht="17" thickBot="1" x14ac:dyDescent="0.25">
      <c r="B17" s="377"/>
      <c r="C17" s="385"/>
      <c r="D17" s="385"/>
      <c r="E17" s="18" t="s">
        <v>32</v>
      </c>
      <c r="F17" s="22" t="str">
        <f>IFERROR((IF($B15="AUMENTAR",(F16/F15),IF($B15="REDUZIR",F15/F16,"0"))),"")</f>
        <v/>
      </c>
      <c r="G17" s="22" t="str">
        <f t="shared" ref="G17:P17" si="3">IFERROR((IF($B15="AUMENTAR",(G16/G15),IF($B15="REDUZIR",G15/G16,"0"))),"")</f>
        <v/>
      </c>
      <c r="H17" s="22" t="str">
        <f t="shared" si="3"/>
        <v/>
      </c>
      <c r="I17" s="22" t="str">
        <f t="shared" si="3"/>
        <v/>
      </c>
      <c r="J17" s="22" t="str">
        <f t="shared" si="3"/>
        <v/>
      </c>
      <c r="K17" s="22" t="str">
        <f t="shared" si="3"/>
        <v/>
      </c>
      <c r="L17" s="22" t="str">
        <f t="shared" si="3"/>
        <v/>
      </c>
      <c r="M17" s="22" t="str">
        <f t="shared" si="3"/>
        <v/>
      </c>
      <c r="N17" s="22" t="str">
        <f t="shared" si="3"/>
        <v/>
      </c>
      <c r="O17" s="22" t="str">
        <f t="shared" si="3"/>
        <v/>
      </c>
      <c r="P17" s="22" t="str">
        <f t="shared" si="3"/>
        <v/>
      </c>
      <c r="Q17" s="22" t="str">
        <f>IFERROR((IF($B15="AUMENTAR",(Q16/Q15),IF($B15="REDUZIR",Q15/Q16,"0"))),"")</f>
        <v/>
      </c>
      <c r="R17" s="22" t="str">
        <f>IFERROR((IF($B15="AUMENTAR",(R16/R15),IF($B15="REDUZIR",R15/R16,"0"))),"")</f>
        <v/>
      </c>
    </row>
    <row r="21" spans="2:18" ht="24" customHeight="1" x14ac:dyDescent="0.2">
      <c r="B21" s="381" t="s">
        <v>11</v>
      </c>
      <c r="C21" s="381"/>
      <c r="D21" s="381"/>
      <c r="E21" s="381"/>
      <c r="F21" s="381"/>
      <c r="G21" s="381"/>
      <c r="H21" s="381"/>
      <c r="I21" s="381"/>
    </row>
    <row r="23" spans="2:18" s="3" customFormat="1" x14ac:dyDescent="0.2">
      <c r="B23" s="36" t="s">
        <v>0</v>
      </c>
      <c r="C23" s="36" t="s">
        <v>35</v>
      </c>
      <c r="D23" s="36" t="s">
        <v>1</v>
      </c>
      <c r="E23" s="36" t="s">
        <v>2</v>
      </c>
      <c r="F23" s="36" t="s">
        <v>3</v>
      </c>
      <c r="G23" s="36" t="s">
        <v>5</v>
      </c>
      <c r="H23" s="384" t="s">
        <v>4</v>
      </c>
      <c r="I23" s="384"/>
      <c r="J23" s="384"/>
      <c r="K23" s="384"/>
      <c r="L23" s="384"/>
      <c r="M23" s="384"/>
    </row>
    <row r="24" spans="2:18" s="1" customFormat="1" ht="16" x14ac:dyDescent="0.2">
      <c r="B24" s="4"/>
      <c r="C24" s="5"/>
      <c r="D24" s="5"/>
      <c r="E24" s="5"/>
      <c r="F24" s="6"/>
      <c r="G24" s="29" t="str">
        <f ca="1">IF(F24="","Aguardando",IF(F24&lt;=TODAY(),"Atrasado",IF(F24&gt;TODAY(),"Em Execução","Aguardando")))</f>
        <v>Aguardando</v>
      </c>
      <c r="H24" s="383"/>
      <c r="I24" s="383"/>
      <c r="J24" s="383"/>
      <c r="K24" s="383"/>
      <c r="L24" s="383"/>
      <c r="M24" s="383"/>
    </row>
    <row r="25" spans="2:18" s="1" customFormat="1" ht="16" x14ac:dyDescent="0.2">
      <c r="B25" s="4"/>
      <c r="C25" s="5"/>
      <c r="D25" s="5"/>
      <c r="E25" s="5"/>
      <c r="F25" s="6"/>
      <c r="G25" s="29" t="str">
        <f t="shared" ref="G25:G36" ca="1" si="4">IF(F25="","Aguardando",IF(F25&lt;=TODAY(),"Atrasado",IF(F25&gt;TODAY(),"Em Execução","Aguardando")))</f>
        <v>Aguardando</v>
      </c>
      <c r="H25" s="383"/>
      <c r="I25" s="383"/>
      <c r="J25" s="383"/>
      <c r="K25" s="383"/>
      <c r="L25" s="383"/>
      <c r="M25" s="383"/>
    </row>
    <row r="26" spans="2:18" ht="16" x14ac:dyDescent="0.2">
      <c r="B26" s="4"/>
      <c r="C26" s="5"/>
      <c r="D26" s="5"/>
      <c r="E26" s="5"/>
      <c r="F26" s="6"/>
      <c r="G26" s="29" t="str">
        <f t="shared" ca="1" si="4"/>
        <v>Aguardando</v>
      </c>
      <c r="H26" s="383"/>
      <c r="I26" s="383"/>
      <c r="J26" s="383"/>
      <c r="K26" s="383"/>
      <c r="L26" s="383"/>
      <c r="M26" s="383"/>
    </row>
    <row r="27" spans="2:18" ht="16" x14ac:dyDescent="0.2">
      <c r="B27" s="4"/>
      <c r="C27" s="5"/>
      <c r="D27" s="5"/>
      <c r="E27" s="5"/>
      <c r="F27" s="6"/>
      <c r="G27" s="29" t="str">
        <f t="shared" ca="1" si="4"/>
        <v>Aguardando</v>
      </c>
      <c r="H27" s="383"/>
      <c r="I27" s="383"/>
      <c r="J27" s="383"/>
      <c r="K27" s="383"/>
      <c r="L27" s="383"/>
      <c r="M27" s="383"/>
    </row>
    <row r="28" spans="2:18" ht="16" x14ac:dyDescent="0.2">
      <c r="B28" s="4"/>
      <c r="C28" s="5"/>
      <c r="D28" s="5"/>
      <c r="E28" s="5"/>
      <c r="F28" s="6"/>
      <c r="G28" s="29" t="str">
        <f t="shared" ca="1" si="4"/>
        <v>Aguardando</v>
      </c>
      <c r="H28" s="383"/>
      <c r="I28" s="383"/>
      <c r="J28" s="383"/>
      <c r="K28" s="383"/>
      <c r="L28" s="383"/>
      <c r="M28" s="383"/>
    </row>
    <row r="29" spans="2:18" ht="16" x14ac:dyDescent="0.2">
      <c r="B29" s="4"/>
      <c r="C29" s="5"/>
      <c r="D29" s="5"/>
      <c r="E29" s="4"/>
      <c r="F29" s="6"/>
      <c r="G29" s="29" t="str">
        <f t="shared" ca="1" si="4"/>
        <v>Aguardando</v>
      </c>
      <c r="H29" s="383"/>
      <c r="I29" s="383"/>
      <c r="J29" s="383"/>
      <c r="K29" s="383"/>
      <c r="L29" s="383"/>
      <c r="M29" s="383"/>
    </row>
    <row r="30" spans="2:18" ht="16" x14ac:dyDescent="0.2">
      <c r="B30" s="4"/>
      <c r="C30" s="5"/>
      <c r="D30" s="5"/>
      <c r="E30" s="4"/>
      <c r="F30" s="6"/>
      <c r="G30" s="29" t="str">
        <f t="shared" ca="1" si="4"/>
        <v>Aguardando</v>
      </c>
      <c r="H30" s="383"/>
      <c r="I30" s="383"/>
      <c r="J30" s="383"/>
      <c r="K30" s="383"/>
      <c r="L30" s="383"/>
      <c r="M30" s="383"/>
    </row>
    <row r="31" spans="2:18" ht="16" x14ac:dyDescent="0.2">
      <c r="B31" s="4"/>
      <c r="C31" s="5"/>
      <c r="D31" s="5"/>
      <c r="E31" s="4"/>
      <c r="F31" s="6"/>
      <c r="G31" s="29" t="str">
        <f t="shared" ca="1" si="4"/>
        <v>Aguardando</v>
      </c>
      <c r="H31" s="383"/>
      <c r="I31" s="383"/>
      <c r="J31" s="383"/>
      <c r="K31" s="383"/>
      <c r="L31" s="383"/>
      <c r="M31" s="383"/>
    </row>
    <row r="32" spans="2:18" ht="16" x14ac:dyDescent="0.2">
      <c r="B32" s="4"/>
      <c r="C32" s="5"/>
      <c r="D32" s="5"/>
      <c r="E32" s="4"/>
      <c r="F32" s="6"/>
      <c r="G32" s="29" t="str">
        <f t="shared" ca="1" si="4"/>
        <v>Aguardando</v>
      </c>
      <c r="H32" s="383"/>
      <c r="I32" s="383"/>
      <c r="J32" s="383"/>
      <c r="K32" s="383"/>
      <c r="L32" s="383"/>
      <c r="M32" s="383"/>
    </row>
    <row r="33" spans="2:13" ht="16" x14ac:dyDescent="0.2">
      <c r="B33" s="4"/>
      <c r="C33" s="5"/>
      <c r="D33" s="5"/>
      <c r="E33" s="4"/>
      <c r="F33" s="6"/>
      <c r="G33" s="29" t="str">
        <f t="shared" ca="1" si="4"/>
        <v>Aguardando</v>
      </c>
      <c r="H33" s="383"/>
      <c r="I33" s="383"/>
      <c r="J33" s="383"/>
      <c r="K33" s="383"/>
      <c r="L33" s="383"/>
      <c r="M33" s="383"/>
    </row>
    <row r="34" spans="2:13" ht="16" x14ac:dyDescent="0.2">
      <c r="B34" s="4"/>
      <c r="C34" s="5"/>
      <c r="D34" s="5"/>
      <c r="E34" s="4"/>
      <c r="F34" s="6"/>
      <c r="G34" s="29" t="str">
        <f t="shared" ca="1" si="4"/>
        <v>Aguardando</v>
      </c>
      <c r="H34" s="383"/>
      <c r="I34" s="383"/>
      <c r="J34" s="383"/>
      <c r="K34" s="383"/>
      <c r="L34" s="383"/>
      <c r="M34" s="383"/>
    </row>
    <row r="35" spans="2:13" ht="16" x14ac:dyDescent="0.2">
      <c r="B35" s="4"/>
      <c r="C35" s="5"/>
      <c r="D35" s="5"/>
      <c r="E35" s="4"/>
      <c r="F35" s="6"/>
      <c r="G35" s="29" t="str">
        <f t="shared" ca="1" si="4"/>
        <v>Aguardando</v>
      </c>
      <c r="H35" s="383"/>
      <c r="I35" s="383"/>
      <c r="J35" s="383"/>
      <c r="K35" s="383"/>
      <c r="L35" s="383"/>
      <c r="M35" s="383"/>
    </row>
    <row r="36" spans="2:13" ht="16" x14ac:dyDescent="0.2">
      <c r="B36" s="4"/>
      <c r="C36" s="5"/>
      <c r="D36" s="5"/>
      <c r="E36" s="4"/>
      <c r="F36" s="6"/>
      <c r="G36" s="29" t="str">
        <f t="shared" ca="1" si="4"/>
        <v>Aguardando</v>
      </c>
      <c r="H36" s="383"/>
      <c r="I36" s="383"/>
      <c r="J36" s="383"/>
      <c r="K36" s="383"/>
      <c r="L36" s="383"/>
      <c r="M36" s="383"/>
    </row>
    <row r="37" spans="2:13" x14ac:dyDescent="0.2">
      <c r="B37"/>
      <c r="H37"/>
    </row>
    <row r="38" spans="2:13" x14ac:dyDescent="0.2">
      <c r="B38"/>
      <c r="H38"/>
    </row>
    <row r="39" spans="2:13" x14ac:dyDescent="0.2">
      <c r="B39"/>
      <c r="H39"/>
    </row>
    <row r="40" spans="2:13" x14ac:dyDescent="0.2">
      <c r="B40"/>
      <c r="H40"/>
    </row>
    <row r="41" spans="2:13" x14ac:dyDescent="0.2">
      <c r="B41"/>
      <c r="H41"/>
    </row>
    <row r="42" spans="2:13" x14ac:dyDescent="0.2">
      <c r="B42"/>
      <c r="H42"/>
    </row>
    <row r="43" spans="2:13" x14ac:dyDescent="0.2">
      <c r="B43"/>
      <c r="H43"/>
    </row>
    <row r="44" spans="2:13" x14ac:dyDescent="0.2">
      <c r="B44"/>
      <c r="H44"/>
    </row>
    <row r="45" spans="2:13" x14ac:dyDescent="0.2">
      <c r="B45"/>
      <c r="H45"/>
    </row>
    <row r="46" spans="2:13" x14ac:dyDescent="0.2">
      <c r="B46"/>
      <c r="H46"/>
    </row>
    <row r="47" spans="2:13" x14ac:dyDescent="0.2">
      <c r="B47"/>
      <c r="H47"/>
    </row>
  </sheetData>
  <mergeCells count="28">
    <mergeCell ref="H35:M35"/>
    <mergeCell ref="H36:M36"/>
    <mergeCell ref="H29:M29"/>
    <mergeCell ref="H30:M30"/>
    <mergeCell ref="H31:M31"/>
    <mergeCell ref="H32:M32"/>
    <mergeCell ref="H33:M33"/>
    <mergeCell ref="H34:M34"/>
    <mergeCell ref="H28:M28"/>
    <mergeCell ref="B12:B14"/>
    <mergeCell ref="C12:C14"/>
    <mergeCell ref="D12:D14"/>
    <mergeCell ref="B15:B17"/>
    <mergeCell ref="C15:C17"/>
    <mergeCell ref="D15:D17"/>
    <mergeCell ref="B21:I21"/>
    <mergeCell ref="H24:M24"/>
    <mergeCell ref="H25:M25"/>
    <mergeCell ref="H26:M26"/>
    <mergeCell ref="H27:M27"/>
    <mergeCell ref="H23:M23"/>
    <mergeCell ref="B2:I2"/>
    <mergeCell ref="B6:B8"/>
    <mergeCell ref="C6:C8"/>
    <mergeCell ref="D6:D8"/>
    <mergeCell ref="B9:B11"/>
    <mergeCell ref="C9:C11"/>
    <mergeCell ref="D9:D11"/>
  </mergeCells>
  <conditionalFormatting sqref="K16 M16 O16 Q16">
    <cfRule type="expression" dxfId="204" priority="12">
      <formula>$G$23=2</formula>
    </cfRule>
    <cfRule type="expression" dxfId="203" priority="13">
      <formula>$G$23=1</formula>
    </cfRule>
  </conditionalFormatting>
  <conditionalFormatting sqref="I10:Q10">
    <cfRule type="dataBar" priority="14">
      <dataBar>
        <cfvo type="num" val="0"/>
        <cfvo type="num" val="1"/>
        <color theme="0"/>
      </dataBar>
      <extLst>
        <ext xmlns:x14="http://schemas.microsoft.com/office/spreadsheetml/2009/9/main" uri="{B025F937-C7B1-47D3-B67F-A62EFF666E3E}">
          <x14:id>{D15B66EE-F6AB-8245-89C9-3959CA501E6E}</x14:id>
        </ext>
      </extLst>
    </cfRule>
  </conditionalFormatting>
  <conditionalFormatting sqref="F8:R8 F11:R11 F14:R14 F17:R17">
    <cfRule type="cellIs" dxfId="202" priority="1" operator="greaterThanOrEqual">
      <formula>1</formula>
    </cfRule>
    <cfRule type="cellIs" dxfId="201" priority="2" operator="between">
      <formula>0.8</formula>
      <formula>1</formula>
    </cfRule>
    <cfRule type="cellIs" dxfId="200" priority="3" operator="between">
      <formula>0.5</formula>
      <formula>0.8</formula>
    </cfRule>
    <cfRule type="cellIs" dxfId="199" priority="4" operator="equal">
      <formula>""""""</formula>
    </cfRule>
    <cfRule type="cellIs" dxfId="198" priority="5" operator="between">
      <formula>0</formula>
      <formula>0.5</formula>
    </cfRule>
  </conditionalFormatting>
  <conditionalFormatting sqref="I16">
    <cfRule type="expression" dxfId="197" priority="15">
      <formula>$G$23=2</formula>
    </cfRule>
    <cfRule type="expression" dxfId="196" priority="16">
      <formula>$G$23=1</formula>
    </cfRule>
  </conditionalFormatting>
  <conditionalFormatting sqref="I13:J13">
    <cfRule type="expression" dxfId="195" priority="10">
      <formula>$G$23=2</formula>
    </cfRule>
    <cfRule type="expression" dxfId="194" priority="11">
      <formula>$G$23=1</formula>
    </cfRule>
  </conditionalFormatting>
  <conditionalFormatting sqref="M13:N13">
    <cfRule type="expression" dxfId="193" priority="6">
      <formula>$G$23=2</formula>
    </cfRule>
    <cfRule type="expression" dxfId="192" priority="7">
      <formula>$G$23=1</formula>
    </cfRule>
  </conditionalFormatting>
  <conditionalFormatting sqref="Q13">
    <cfRule type="expression" dxfId="191" priority="8">
      <formula>$G$23=2</formula>
    </cfRule>
    <cfRule type="expression" dxfId="190" priority="9">
      <formula>$G$23=1</formula>
    </cfRule>
  </conditionalFormatting>
  <dataValidations count="1">
    <dataValidation type="list" allowBlank="1" showInputMessage="1" showErrorMessage="1" sqref="B6:B17" xr:uid="{F1B5E2AD-9339-9E44-B49C-084B94861EED}">
      <formula1>$T$5:$T$6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0" orientation="portrait" r:id="rId1"/>
  <headerFooter>
    <oddHeader>&amp;L&amp;"Calibri"&amp;10&amp;K0000FF Uso Interno CPFL&amp;1#_x000D_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5B66EE-F6AB-8245-89C9-3959CA501E6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I10:Q10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281BA-9BA8-4115-ACFB-838693CE6F1C}">
  <sheetPr>
    <pageSetUpPr fitToPage="1"/>
  </sheetPr>
  <dimension ref="B1:T47"/>
  <sheetViews>
    <sheetView showGridLines="0" topLeftCell="E1" zoomScaleNormal="100" workbookViewId="0">
      <selection activeCell="G9" sqref="F9:Q9"/>
    </sheetView>
  </sheetViews>
  <sheetFormatPr baseColWidth="10" defaultColWidth="8.83203125" defaultRowHeight="15" x14ac:dyDescent="0.2"/>
  <cols>
    <col min="1" max="1" width="4" customWidth="1"/>
    <col min="2" max="2" width="10.6640625" style="2" bestFit="1" customWidth="1"/>
    <col min="3" max="3" width="25.6640625" customWidth="1"/>
    <col min="4" max="4" width="24.83203125" customWidth="1"/>
    <col min="5" max="5" width="23.83203125" bestFit="1" customWidth="1"/>
    <col min="6" max="6" width="17.33203125" bestFit="1" customWidth="1"/>
    <col min="7" max="7" width="14.5" bestFit="1" customWidth="1"/>
    <col min="8" max="8" width="12.5" style="3" customWidth="1"/>
    <col min="9" max="17" width="12.5" customWidth="1"/>
    <col min="18" max="18" width="20.83203125" customWidth="1"/>
    <col min="19" max="19" width="16.1640625" customWidth="1"/>
    <col min="20" max="20" width="11" bestFit="1" customWidth="1"/>
  </cols>
  <sheetData>
    <row r="1" spans="2:20" x14ac:dyDescent="0.2">
      <c r="L1" s="38"/>
      <c r="M1" s="38"/>
      <c r="N1" s="38"/>
      <c r="O1" s="38"/>
      <c r="P1" s="38"/>
      <c r="Q1" s="38"/>
      <c r="R1" s="38"/>
    </row>
    <row r="2" spans="2:20" ht="46.75" customHeight="1" x14ac:dyDescent="0.2">
      <c r="B2" s="382" t="s">
        <v>555</v>
      </c>
      <c r="C2" s="382"/>
      <c r="D2" s="382"/>
      <c r="E2" s="382"/>
      <c r="F2" s="382"/>
      <c r="G2" s="382"/>
      <c r="H2" s="382"/>
      <c r="I2" s="382"/>
      <c r="L2" s="38"/>
      <c r="M2" s="38"/>
      <c r="N2" s="38"/>
      <c r="O2" s="38"/>
      <c r="P2" s="38"/>
      <c r="Q2" s="38"/>
      <c r="R2" s="38"/>
    </row>
    <row r="3" spans="2:20" x14ac:dyDescent="0.2">
      <c r="E3" s="2"/>
      <c r="F3" s="2"/>
      <c r="G3" s="193"/>
      <c r="L3" s="38"/>
      <c r="M3" s="38"/>
      <c r="N3" s="38"/>
      <c r="O3" s="38"/>
      <c r="P3" s="38"/>
      <c r="Q3" s="38"/>
      <c r="R3" s="38"/>
    </row>
    <row r="4" spans="2:20" x14ac:dyDescent="0.2">
      <c r="E4" s="2"/>
      <c r="F4" s="2"/>
    </row>
    <row r="5" spans="2:20" ht="18" thickBot="1" x14ac:dyDescent="0.25">
      <c r="B5" s="34" t="s">
        <v>16</v>
      </c>
      <c r="C5" s="34" t="s">
        <v>33</v>
      </c>
      <c r="D5" s="35" t="s">
        <v>34</v>
      </c>
      <c r="E5" s="34" t="s">
        <v>17</v>
      </c>
      <c r="F5" s="34" t="s">
        <v>18</v>
      </c>
      <c r="G5" s="34" t="s">
        <v>19</v>
      </c>
      <c r="H5" s="34" t="s">
        <v>20</v>
      </c>
      <c r="I5" s="34" t="s">
        <v>21</v>
      </c>
      <c r="J5" s="34" t="s">
        <v>22</v>
      </c>
      <c r="K5" s="34" t="s">
        <v>23</v>
      </c>
      <c r="L5" s="34" t="s">
        <v>24</v>
      </c>
      <c r="M5" s="34" t="s">
        <v>25</v>
      </c>
      <c r="N5" s="34" t="s">
        <v>26</v>
      </c>
      <c r="O5" s="34" t="s">
        <v>27</v>
      </c>
      <c r="P5" s="34" t="s">
        <v>28</v>
      </c>
      <c r="Q5" s="34" t="s">
        <v>29</v>
      </c>
      <c r="R5" s="34" t="s">
        <v>553</v>
      </c>
      <c r="T5" s="141" t="s">
        <v>552</v>
      </c>
    </row>
    <row r="6" spans="2:20" ht="16" x14ac:dyDescent="0.2">
      <c r="B6" s="375" t="s">
        <v>551</v>
      </c>
      <c r="C6" s="378"/>
      <c r="D6" s="378" t="s">
        <v>38</v>
      </c>
      <c r="E6" s="16" t="s">
        <v>30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18" t="e">
        <f>AVERAGE(F6:Q6)</f>
        <v>#DIV/0!</v>
      </c>
      <c r="T6" s="141" t="s">
        <v>551</v>
      </c>
    </row>
    <row r="7" spans="2:20" ht="16" x14ac:dyDescent="0.2">
      <c r="B7" s="376"/>
      <c r="C7" s="379"/>
      <c r="D7" s="379"/>
      <c r="E7" s="18" t="s">
        <v>31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18">
        <f>SUM(F7:Q7)</f>
        <v>0</v>
      </c>
    </row>
    <row r="8" spans="2:20" ht="17" thickBot="1" x14ac:dyDescent="0.25">
      <c r="B8" s="377"/>
      <c r="C8" s="380"/>
      <c r="D8" s="380"/>
      <c r="E8" s="21" t="s">
        <v>32</v>
      </c>
      <c r="F8" s="22" t="str">
        <f>IFERROR((IF($B6="AUMENTAR",(F7/F6),IF($B6="REDUZIR",F6/F7,"0"))),"")</f>
        <v/>
      </c>
      <c r="G8" s="22" t="str">
        <f t="shared" ref="G8:P8" si="0">IFERROR((IF($B6="AUMENTAR",(G7/G6),IF($B6="REDUZIR",G6/G7,"0"))),"")</f>
        <v/>
      </c>
      <c r="H8" s="22" t="str">
        <f t="shared" si="0"/>
        <v/>
      </c>
      <c r="I8" s="22" t="str">
        <f t="shared" si="0"/>
        <v/>
      </c>
      <c r="J8" s="22" t="str">
        <f t="shared" si="0"/>
        <v/>
      </c>
      <c r="K8" s="22" t="str">
        <f t="shared" si="0"/>
        <v/>
      </c>
      <c r="L8" s="22" t="str">
        <f t="shared" si="0"/>
        <v/>
      </c>
      <c r="M8" s="22" t="str">
        <f t="shared" si="0"/>
        <v/>
      </c>
      <c r="N8" s="22" t="str">
        <f t="shared" si="0"/>
        <v/>
      </c>
      <c r="O8" s="22" t="str">
        <f t="shared" si="0"/>
        <v/>
      </c>
      <c r="P8" s="22" t="str">
        <f t="shared" si="0"/>
        <v/>
      </c>
      <c r="Q8" s="22" t="str">
        <f>IFERROR((IF($B6="AUMENTAR",(Q7/Q6),IF($B6="REDUZIR",Q6/Q7,"0"))),"")</f>
        <v/>
      </c>
      <c r="R8" s="219" t="str">
        <f>IFERROR((IF($B6="AUMENTAR",(R7/R6),IF($B6="REDUZIR",R6/R7,"0"))),"")</f>
        <v/>
      </c>
    </row>
    <row r="9" spans="2:20" ht="15.5" customHeight="1" x14ac:dyDescent="0.2">
      <c r="B9" s="375" t="s">
        <v>552</v>
      </c>
      <c r="C9" s="378"/>
      <c r="D9" s="378" t="s">
        <v>39</v>
      </c>
      <c r="E9" s="16" t="s">
        <v>30</v>
      </c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18" t="e">
        <f>AVERAGE(F9:Q9)</f>
        <v>#DIV/0!</v>
      </c>
    </row>
    <row r="10" spans="2:20" ht="16" x14ac:dyDescent="0.2">
      <c r="B10" s="376"/>
      <c r="C10" s="379"/>
      <c r="D10" s="379"/>
      <c r="E10" s="18" t="s">
        <v>31</v>
      </c>
      <c r="F10" s="24"/>
      <c r="G10" s="24"/>
      <c r="H10" s="24"/>
      <c r="I10" s="23"/>
      <c r="J10" s="23"/>
      <c r="K10" s="23"/>
      <c r="L10" s="23"/>
      <c r="M10" s="23"/>
      <c r="N10" s="23"/>
      <c r="O10" s="23"/>
      <c r="P10" s="23"/>
      <c r="Q10" s="23"/>
      <c r="R10" s="218">
        <f>SUM(F10:Q10)</f>
        <v>0</v>
      </c>
    </row>
    <row r="11" spans="2:20" ht="17" thickBot="1" x14ac:dyDescent="0.25">
      <c r="B11" s="377"/>
      <c r="C11" s="380"/>
      <c r="D11" s="380"/>
      <c r="E11" s="21" t="s">
        <v>32</v>
      </c>
      <c r="F11" s="22" t="str">
        <f>IFERROR((IF($B9="AUMENTAR",(F10/F9),IF($B9="REDUZIR",F9/F10,"0"))),"")</f>
        <v/>
      </c>
      <c r="G11" s="22" t="str">
        <f t="shared" ref="G11:P11" si="1">IFERROR((IF($B9="AUMENTAR",(G10/G9),IF($B9="REDUZIR",G9/G10,"0"))),"")</f>
        <v/>
      </c>
      <c r="H11" s="22" t="str">
        <f t="shared" si="1"/>
        <v/>
      </c>
      <c r="I11" s="22" t="str">
        <f t="shared" si="1"/>
        <v/>
      </c>
      <c r="J11" s="22" t="str">
        <f t="shared" si="1"/>
        <v/>
      </c>
      <c r="K11" s="22" t="str">
        <f t="shared" si="1"/>
        <v/>
      </c>
      <c r="L11" s="22" t="str">
        <f t="shared" si="1"/>
        <v/>
      </c>
      <c r="M11" s="22" t="str">
        <f t="shared" si="1"/>
        <v/>
      </c>
      <c r="N11" s="22" t="str">
        <f t="shared" si="1"/>
        <v/>
      </c>
      <c r="O11" s="22" t="str">
        <f t="shared" si="1"/>
        <v/>
      </c>
      <c r="P11" s="22" t="str">
        <f t="shared" si="1"/>
        <v/>
      </c>
      <c r="Q11" s="22" t="str">
        <f>IFERROR((IF($B9="AUMENTAR",(Q10/Q9),IF($B9="REDUZIR",Q9/Q10,"0"))),"")</f>
        <v/>
      </c>
      <c r="R11" s="219" t="str">
        <f>IFERROR((IF($B9="AUMENTAR",(R10/R9),IF($B9="REDUZIR",R9/R10,"0"))),"")</f>
        <v/>
      </c>
    </row>
    <row r="12" spans="2:20" ht="16" customHeight="1" x14ac:dyDescent="0.2">
      <c r="B12" s="375" t="s">
        <v>551</v>
      </c>
      <c r="C12" s="378"/>
      <c r="D12" s="378" t="s">
        <v>36</v>
      </c>
      <c r="E12" s="16" t="s">
        <v>30</v>
      </c>
      <c r="F12" s="28"/>
      <c r="G12" s="28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218">
        <f>SUM(F12:Q12)</f>
        <v>0</v>
      </c>
    </row>
    <row r="13" spans="2:20" ht="16" x14ac:dyDescent="0.2">
      <c r="B13" s="376"/>
      <c r="C13" s="379"/>
      <c r="D13" s="379"/>
      <c r="E13" s="18" t="s">
        <v>31</v>
      </c>
      <c r="F13" s="24"/>
      <c r="G13" s="24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18">
        <f>SUM(F13:Q13)</f>
        <v>0</v>
      </c>
    </row>
    <row r="14" spans="2:20" ht="17" thickBot="1" x14ac:dyDescent="0.25">
      <c r="B14" s="377"/>
      <c r="C14" s="380"/>
      <c r="D14" s="380"/>
      <c r="E14" s="21" t="s">
        <v>32</v>
      </c>
      <c r="F14" s="22" t="str">
        <f>IFERROR((IF($B12="AUMENTAR",(F13/F12),IF($B12="REDUZIR",F12/F13,"0"))),"")</f>
        <v/>
      </c>
      <c r="G14" s="22" t="str">
        <f t="shared" ref="G14:P14" si="2">IFERROR((IF($B12="AUMENTAR",(G13/G12),IF($B12="REDUZIR",G12/G13,"0"))),"")</f>
        <v/>
      </c>
      <c r="H14" s="22" t="str">
        <f t="shared" si="2"/>
        <v/>
      </c>
      <c r="I14" s="22" t="str">
        <f t="shared" si="2"/>
        <v/>
      </c>
      <c r="J14" s="22" t="str">
        <f t="shared" si="2"/>
        <v/>
      </c>
      <c r="K14" s="22" t="str">
        <f t="shared" si="2"/>
        <v/>
      </c>
      <c r="L14" s="22" t="str">
        <f t="shared" si="2"/>
        <v/>
      </c>
      <c r="M14" s="22" t="str">
        <f t="shared" si="2"/>
        <v/>
      </c>
      <c r="N14" s="22" t="str">
        <f t="shared" si="2"/>
        <v/>
      </c>
      <c r="O14" s="22" t="str">
        <f t="shared" si="2"/>
        <v/>
      </c>
      <c r="P14" s="22" t="str">
        <f t="shared" si="2"/>
        <v/>
      </c>
      <c r="Q14" s="22" t="str">
        <f>IFERROR((IF($B12="AUMENTAR",(Q13/Q12),IF($B12="REDUZIR",Q12/Q13,"0"))),"")</f>
        <v/>
      </c>
      <c r="R14" s="219" t="str">
        <f>IFERROR((IF($B12="AUMENTAR",(R13/R12),IF($B12="REDUZIR",R12/R13,"0"))),"")</f>
        <v/>
      </c>
    </row>
    <row r="15" spans="2:20" ht="16" customHeight="1" x14ac:dyDescent="0.2">
      <c r="B15" s="375" t="s">
        <v>551</v>
      </c>
      <c r="C15" s="378"/>
      <c r="D15" s="378" t="s">
        <v>37</v>
      </c>
      <c r="E15" s="16" t="s">
        <v>30</v>
      </c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18">
        <f>SUM(F15:Q15)</f>
        <v>0</v>
      </c>
    </row>
    <row r="16" spans="2:20" ht="16" x14ac:dyDescent="0.2">
      <c r="B16" s="376"/>
      <c r="C16" s="379"/>
      <c r="D16" s="379"/>
      <c r="E16" s="18" t="s">
        <v>31</v>
      </c>
      <c r="F16" s="24"/>
      <c r="G16" s="24"/>
      <c r="H16" s="217"/>
      <c r="I16" s="24"/>
      <c r="J16" s="24"/>
      <c r="K16" s="24"/>
      <c r="L16" s="24"/>
      <c r="M16" s="24"/>
      <c r="N16" s="24"/>
      <c r="O16" s="24"/>
      <c r="P16" s="24"/>
      <c r="Q16" s="24"/>
      <c r="R16" s="218">
        <f>SUM(F16:Q16)</f>
        <v>0</v>
      </c>
    </row>
    <row r="17" spans="2:18" ht="17" thickBot="1" x14ac:dyDescent="0.25">
      <c r="B17" s="377"/>
      <c r="C17" s="380"/>
      <c r="D17" s="380"/>
      <c r="E17" s="21" t="s">
        <v>32</v>
      </c>
      <c r="F17" s="22" t="str">
        <f>IFERROR((IF($B15="AUMENTAR",(F16/F15),IF($B15="REDUZIR",F15/F16,"0"))),"")</f>
        <v/>
      </c>
      <c r="G17" s="22" t="str">
        <f t="shared" ref="G17:P17" si="3">IFERROR((IF($B15="AUMENTAR",(G16/G15),IF($B15="REDUZIR",G15/G16,"0"))),"")</f>
        <v/>
      </c>
      <c r="H17" s="22" t="str">
        <f t="shared" si="3"/>
        <v/>
      </c>
      <c r="I17" s="22" t="str">
        <f t="shared" si="3"/>
        <v/>
      </c>
      <c r="J17" s="22" t="str">
        <f t="shared" si="3"/>
        <v/>
      </c>
      <c r="K17" s="22" t="str">
        <f t="shared" si="3"/>
        <v/>
      </c>
      <c r="L17" s="22" t="str">
        <f t="shared" si="3"/>
        <v/>
      </c>
      <c r="M17" s="22" t="str">
        <f t="shared" si="3"/>
        <v/>
      </c>
      <c r="N17" s="22" t="str">
        <f t="shared" si="3"/>
        <v/>
      </c>
      <c r="O17" s="22" t="str">
        <f t="shared" si="3"/>
        <v/>
      </c>
      <c r="P17" s="22" t="str">
        <f t="shared" si="3"/>
        <v/>
      </c>
      <c r="Q17" s="22" t="str">
        <f>IFERROR((IF($B15="AUMENTAR",(Q16/Q15),IF($B15="REDUZIR",Q15/Q16,"0"))),"")</f>
        <v/>
      </c>
      <c r="R17" s="219" t="str">
        <f>IFERROR((IF($B15="AUMENTAR",(R16/R15),IF($B15="REDUZIR",R15/R16,"0"))),"")</f>
        <v/>
      </c>
    </row>
    <row r="21" spans="2:18" ht="24" customHeight="1" x14ac:dyDescent="0.2">
      <c r="B21" s="381" t="s">
        <v>11</v>
      </c>
      <c r="C21" s="381"/>
      <c r="D21" s="381"/>
      <c r="E21" s="381"/>
      <c r="F21" s="381"/>
      <c r="G21" s="381"/>
      <c r="H21" s="381"/>
      <c r="I21" s="381"/>
    </row>
    <row r="23" spans="2:18" s="3" customFormat="1" x14ac:dyDescent="0.2">
      <c r="B23" s="36" t="s">
        <v>0</v>
      </c>
      <c r="C23" s="36" t="s">
        <v>35</v>
      </c>
      <c r="D23" s="36" t="s">
        <v>1</v>
      </c>
      <c r="E23" s="36" t="s">
        <v>2</v>
      </c>
      <c r="F23" s="36" t="s">
        <v>3</v>
      </c>
      <c r="G23" s="36" t="s">
        <v>5</v>
      </c>
      <c r="H23" s="384" t="s">
        <v>4</v>
      </c>
      <c r="I23" s="384"/>
      <c r="J23" s="384"/>
      <c r="K23" s="384"/>
      <c r="L23" s="384"/>
      <c r="M23" s="384"/>
    </row>
    <row r="24" spans="2:18" s="1" customFormat="1" ht="16" x14ac:dyDescent="0.2">
      <c r="B24" s="4"/>
      <c r="C24" s="5"/>
      <c r="D24" s="5"/>
      <c r="E24" s="5"/>
      <c r="F24" s="6"/>
      <c r="G24" s="29" t="str">
        <f ca="1">IF(F24="","Aguardando",IF(F24&lt;=TODAY(),"Atrasado",IF(F24&gt;TODAY(),"Em Execução","Aguardando")))</f>
        <v>Aguardando</v>
      </c>
      <c r="H24" s="383"/>
      <c r="I24" s="383"/>
      <c r="J24" s="383"/>
      <c r="K24" s="383"/>
      <c r="L24" s="383"/>
      <c r="M24" s="383"/>
    </row>
    <row r="25" spans="2:18" s="1" customFormat="1" ht="16" x14ac:dyDescent="0.2">
      <c r="B25" s="4"/>
      <c r="C25" s="5"/>
      <c r="D25" s="5"/>
      <c r="E25" s="5"/>
      <c r="F25" s="6"/>
      <c r="G25" s="29" t="str">
        <f t="shared" ref="G25:G36" ca="1" si="4">IF(F25="","Aguardando",IF(F25&lt;=TODAY(),"Atrasado",IF(F25&gt;TODAY(),"Em Execução","Aguardando")))</f>
        <v>Aguardando</v>
      </c>
      <c r="H25" s="383"/>
      <c r="I25" s="383"/>
      <c r="J25" s="383"/>
      <c r="K25" s="383"/>
      <c r="L25" s="383"/>
      <c r="M25" s="383"/>
    </row>
    <row r="26" spans="2:18" ht="16" x14ac:dyDescent="0.2">
      <c r="B26" s="4"/>
      <c r="C26" s="5"/>
      <c r="D26" s="5"/>
      <c r="E26" s="5"/>
      <c r="F26" s="6"/>
      <c r="G26" s="29" t="str">
        <f t="shared" ca="1" si="4"/>
        <v>Aguardando</v>
      </c>
      <c r="H26" s="383"/>
      <c r="I26" s="383"/>
      <c r="J26" s="383"/>
      <c r="K26" s="383"/>
      <c r="L26" s="383"/>
      <c r="M26" s="383"/>
    </row>
    <row r="27" spans="2:18" ht="16" x14ac:dyDescent="0.2">
      <c r="B27" s="4"/>
      <c r="C27" s="5"/>
      <c r="D27" s="5"/>
      <c r="E27" s="5"/>
      <c r="F27" s="6"/>
      <c r="G27" s="29" t="str">
        <f t="shared" ca="1" si="4"/>
        <v>Aguardando</v>
      </c>
      <c r="H27" s="383"/>
      <c r="I27" s="383"/>
      <c r="J27" s="383"/>
      <c r="K27" s="383"/>
      <c r="L27" s="383"/>
      <c r="M27" s="383"/>
    </row>
    <row r="28" spans="2:18" ht="16" x14ac:dyDescent="0.2">
      <c r="B28" s="4"/>
      <c r="C28" s="5"/>
      <c r="D28" s="5"/>
      <c r="E28" s="5"/>
      <c r="F28" s="6"/>
      <c r="G28" s="29" t="str">
        <f t="shared" ca="1" si="4"/>
        <v>Aguardando</v>
      </c>
      <c r="H28" s="383"/>
      <c r="I28" s="383"/>
      <c r="J28" s="383"/>
      <c r="K28" s="383"/>
      <c r="L28" s="383"/>
      <c r="M28" s="383"/>
    </row>
    <row r="29" spans="2:18" ht="16" x14ac:dyDescent="0.2">
      <c r="B29" s="4"/>
      <c r="C29" s="5"/>
      <c r="D29" s="5"/>
      <c r="E29" s="4"/>
      <c r="F29" s="6"/>
      <c r="G29" s="29" t="str">
        <f t="shared" ca="1" si="4"/>
        <v>Aguardando</v>
      </c>
      <c r="H29" s="383"/>
      <c r="I29" s="383"/>
      <c r="J29" s="383"/>
      <c r="K29" s="383"/>
      <c r="L29" s="383"/>
      <c r="M29" s="383"/>
    </row>
    <row r="30" spans="2:18" ht="16" x14ac:dyDescent="0.2">
      <c r="B30" s="4"/>
      <c r="C30" s="5"/>
      <c r="D30" s="5"/>
      <c r="E30" s="4"/>
      <c r="F30" s="6"/>
      <c r="G30" s="29" t="str">
        <f t="shared" ca="1" si="4"/>
        <v>Aguardando</v>
      </c>
      <c r="H30" s="383"/>
      <c r="I30" s="383"/>
      <c r="J30" s="383"/>
      <c r="K30" s="383"/>
      <c r="L30" s="383"/>
      <c r="M30" s="383"/>
    </row>
    <row r="31" spans="2:18" ht="16" x14ac:dyDescent="0.2">
      <c r="B31" s="4"/>
      <c r="C31" s="5"/>
      <c r="D31" s="5"/>
      <c r="E31" s="4"/>
      <c r="F31" s="6"/>
      <c r="G31" s="29" t="str">
        <f t="shared" ca="1" si="4"/>
        <v>Aguardando</v>
      </c>
      <c r="H31" s="383"/>
      <c r="I31" s="383"/>
      <c r="J31" s="383"/>
      <c r="K31" s="383"/>
      <c r="L31" s="383"/>
      <c r="M31" s="383"/>
    </row>
    <row r="32" spans="2:18" ht="16" x14ac:dyDescent="0.2">
      <c r="B32" s="4"/>
      <c r="C32" s="5"/>
      <c r="D32" s="5"/>
      <c r="E32" s="4"/>
      <c r="F32" s="6"/>
      <c r="G32" s="29" t="str">
        <f t="shared" ca="1" si="4"/>
        <v>Aguardando</v>
      </c>
      <c r="H32" s="383"/>
      <c r="I32" s="383"/>
      <c r="J32" s="383"/>
      <c r="K32" s="383"/>
      <c r="L32" s="383"/>
      <c r="M32" s="383"/>
    </row>
    <row r="33" spans="2:13" ht="16" x14ac:dyDescent="0.2">
      <c r="B33" s="4"/>
      <c r="C33" s="5"/>
      <c r="D33" s="5"/>
      <c r="E33" s="4"/>
      <c r="F33" s="6"/>
      <c r="G33" s="29" t="str">
        <f t="shared" ca="1" si="4"/>
        <v>Aguardando</v>
      </c>
      <c r="H33" s="383"/>
      <c r="I33" s="383"/>
      <c r="J33" s="383"/>
      <c r="K33" s="383"/>
      <c r="L33" s="383"/>
      <c r="M33" s="383"/>
    </row>
    <row r="34" spans="2:13" ht="16" x14ac:dyDescent="0.2">
      <c r="B34" s="4"/>
      <c r="C34" s="5"/>
      <c r="D34" s="5"/>
      <c r="E34" s="4"/>
      <c r="F34" s="6"/>
      <c r="G34" s="29" t="str">
        <f t="shared" ca="1" si="4"/>
        <v>Aguardando</v>
      </c>
      <c r="H34" s="383"/>
      <c r="I34" s="383"/>
      <c r="J34" s="383"/>
      <c r="K34" s="383"/>
      <c r="L34" s="383"/>
      <c r="M34" s="383"/>
    </row>
    <row r="35" spans="2:13" ht="16" x14ac:dyDescent="0.2">
      <c r="B35" s="4"/>
      <c r="C35" s="5"/>
      <c r="D35" s="5"/>
      <c r="E35" s="4"/>
      <c r="F35" s="6"/>
      <c r="G35" s="29" t="str">
        <f t="shared" ca="1" si="4"/>
        <v>Aguardando</v>
      </c>
      <c r="H35" s="383"/>
      <c r="I35" s="383"/>
      <c r="J35" s="383"/>
      <c r="K35" s="383"/>
      <c r="L35" s="383"/>
      <c r="M35" s="383"/>
    </row>
    <row r="36" spans="2:13" ht="16" x14ac:dyDescent="0.2">
      <c r="B36" s="4"/>
      <c r="C36" s="5"/>
      <c r="D36" s="5"/>
      <c r="E36" s="4"/>
      <c r="F36" s="6"/>
      <c r="G36" s="29" t="str">
        <f t="shared" ca="1" si="4"/>
        <v>Aguardando</v>
      </c>
      <c r="H36" s="383"/>
      <c r="I36" s="383"/>
      <c r="J36" s="383"/>
      <c r="K36" s="383"/>
      <c r="L36" s="383"/>
      <c r="M36" s="383"/>
    </row>
    <row r="37" spans="2:13" x14ac:dyDescent="0.2">
      <c r="B37"/>
      <c r="H37"/>
    </row>
    <row r="38" spans="2:13" x14ac:dyDescent="0.2">
      <c r="B38"/>
      <c r="H38"/>
    </row>
    <row r="39" spans="2:13" x14ac:dyDescent="0.2">
      <c r="B39"/>
      <c r="H39"/>
    </row>
    <row r="40" spans="2:13" x14ac:dyDescent="0.2">
      <c r="B40"/>
      <c r="H40"/>
    </row>
    <row r="41" spans="2:13" x14ac:dyDescent="0.2">
      <c r="B41"/>
      <c r="H41"/>
    </row>
    <row r="42" spans="2:13" x14ac:dyDescent="0.2">
      <c r="B42"/>
      <c r="H42"/>
    </row>
    <row r="43" spans="2:13" x14ac:dyDescent="0.2">
      <c r="B43"/>
      <c r="H43"/>
    </row>
    <row r="44" spans="2:13" x14ac:dyDescent="0.2">
      <c r="B44"/>
      <c r="H44"/>
    </row>
    <row r="45" spans="2:13" x14ac:dyDescent="0.2">
      <c r="B45"/>
      <c r="H45"/>
    </row>
    <row r="46" spans="2:13" x14ac:dyDescent="0.2">
      <c r="B46"/>
      <c r="H46"/>
    </row>
    <row r="47" spans="2:13" x14ac:dyDescent="0.2">
      <c r="B47"/>
      <c r="H47"/>
    </row>
  </sheetData>
  <mergeCells count="28">
    <mergeCell ref="H35:M35"/>
    <mergeCell ref="H36:M36"/>
    <mergeCell ref="H29:M29"/>
    <mergeCell ref="H30:M30"/>
    <mergeCell ref="H31:M31"/>
    <mergeCell ref="H32:M32"/>
    <mergeCell ref="H33:M33"/>
    <mergeCell ref="H34:M34"/>
    <mergeCell ref="H28:M28"/>
    <mergeCell ref="B12:B14"/>
    <mergeCell ref="C12:C14"/>
    <mergeCell ref="D12:D14"/>
    <mergeCell ref="B15:B17"/>
    <mergeCell ref="C15:C17"/>
    <mergeCell ref="D15:D17"/>
    <mergeCell ref="B21:I21"/>
    <mergeCell ref="H24:M24"/>
    <mergeCell ref="H25:M25"/>
    <mergeCell ref="H26:M26"/>
    <mergeCell ref="H27:M27"/>
    <mergeCell ref="H23:M23"/>
    <mergeCell ref="B2:I2"/>
    <mergeCell ref="B6:B8"/>
    <mergeCell ref="C6:C8"/>
    <mergeCell ref="D6:D8"/>
    <mergeCell ref="B9:B11"/>
    <mergeCell ref="C9:C11"/>
    <mergeCell ref="D9:D11"/>
  </mergeCells>
  <phoneticPr fontId="16" type="noConversion"/>
  <conditionalFormatting sqref="K16 M16 O16 Q16">
    <cfRule type="expression" dxfId="189" priority="12">
      <formula>$G$23=2</formula>
    </cfRule>
    <cfRule type="expression" dxfId="188" priority="13">
      <formula>$G$23=1</formula>
    </cfRule>
  </conditionalFormatting>
  <conditionalFormatting sqref="I10:Q10">
    <cfRule type="dataBar" priority="14">
      <dataBar>
        <cfvo type="num" val="0"/>
        <cfvo type="num" val="1"/>
        <color theme="0"/>
      </dataBar>
      <extLst>
        <ext xmlns:x14="http://schemas.microsoft.com/office/spreadsheetml/2009/9/main" uri="{B025F937-C7B1-47D3-B67F-A62EFF666E3E}">
          <x14:id>{F70AB07E-54D9-C34D-800D-BA510B23172A}</x14:id>
        </ext>
      </extLst>
    </cfRule>
  </conditionalFormatting>
  <conditionalFormatting sqref="F8:R8 F11:R11 F14:R14 F17:R17">
    <cfRule type="cellIs" dxfId="187" priority="1" operator="greaterThanOrEqual">
      <formula>1</formula>
    </cfRule>
    <cfRule type="cellIs" dxfId="186" priority="2" operator="between">
      <formula>0.8</formula>
      <formula>1</formula>
    </cfRule>
    <cfRule type="cellIs" dxfId="185" priority="3" operator="between">
      <formula>0.5</formula>
      <formula>0.8</formula>
    </cfRule>
    <cfRule type="cellIs" dxfId="184" priority="4" operator="equal">
      <formula>""""""</formula>
    </cfRule>
    <cfRule type="cellIs" dxfId="183" priority="5" operator="between">
      <formula>0</formula>
      <formula>0.5</formula>
    </cfRule>
  </conditionalFormatting>
  <conditionalFormatting sqref="I16">
    <cfRule type="expression" dxfId="182" priority="15">
      <formula>$G$23=2</formula>
    </cfRule>
    <cfRule type="expression" dxfId="181" priority="16">
      <formula>$G$23=1</formula>
    </cfRule>
  </conditionalFormatting>
  <conditionalFormatting sqref="I13:J13">
    <cfRule type="expression" dxfId="180" priority="10">
      <formula>$G$23=2</formula>
    </cfRule>
    <cfRule type="expression" dxfId="179" priority="11">
      <formula>$G$23=1</formula>
    </cfRule>
  </conditionalFormatting>
  <conditionalFormatting sqref="M13:N13">
    <cfRule type="expression" dxfId="178" priority="6">
      <formula>$G$23=2</formula>
    </cfRule>
    <cfRule type="expression" dxfId="177" priority="7">
      <formula>$G$23=1</formula>
    </cfRule>
  </conditionalFormatting>
  <conditionalFormatting sqref="Q13">
    <cfRule type="expression" dxfId="176" priority="8">
      <formula>$G$23=2</formula>
    </cfRule>
    <cfRule type="expression" dxfId="175" priority="9">
      <formula>$G$23=1</formula>
    </cfRule>
  </conditionalFormatting>
  <dataValidations count="1">
    <dataValidation type="list" allowBlank="1" showInputMessage="1" showErrorMessage="1" sqref="B6:B17" xr:uid="{2BEB1B4A-3FBE-B74A-9BEB-1D3F36D0B54F}">
      <formula1>$T$5:$T$6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0" orientation="portrait" r:id="rId1"/>
  <headerFooter>
    <oddHeader>&amp;L&amp;"Calibri"&amp;10&amp;K0000FF Uso Interno CPFL&amp;1#_x000D_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0AB07E-54D9-C34D-800D-BA510B23172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I10:Q10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ED09A-7DA3-2641-AC33-DD2F0EF36F6B}">
  <dimension ref="B1:Y21"/>
  <sheetViews>
    <sheetView showGridLines="0" topLeftCell="D1" zoomScaleNormal="100" workbookViewId="0">
      <selection activeCell="B7" sqref="B7"/>
    </sheetView>
  </sheetViews>
  <sheetFormatPr baseColWidth="10" defaultRowHeight="15" x14ac:dyDescent="0.2"/>
  <cols>
    <col min="1" max="1" width="7.33203125" customWidth="1"/>
    <col min="2" max="2" width="18" bestFit="1" customWidth="1"/>
    <col min="16" max="16" width="5.33203125" customWidth="1"/>
  </cols>
  <sheetData>
    <row r="1" spans="2:25" x14ac:dyDescent="0.2">
      <c r="B1" s="2"/>
      <c r="H1" s="3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</row>
    <row r="2" spans="2:25" ht="46.75" customHeight="1" x14ac:dyDescent="0.2">
      <c r="B2" s="389" t="s">
        <v>561</v>
      </c>
      <c r="C2" s="389"/>
      <c r="D2" s="389"/>
      <c r="E2" s="389"/>
      <c r="F2" s="389"/>
      <c r="G2" s="389"/>
      <c r="H2" s="389"/>
      <c r="I2" s="389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</row>
    <row r="3" spans="2:25" x14ac:dyDescent="0.2">
      <c r="B3" s="2"/>
      <c r="E3" s="2"/>
      <c r="F3" s="2"/>
      <c r="G3" s="193"/>
      <c r="H3" s="3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</row>
    <row r="5" spans="2:25" ht="30" customHeight="1" x14ac:dyDescent="0.2"/>
    <row r="6" spans="2:25" x14ac:dyDescent="0.2">
      <c r="B6" s="223" t="s">
        <v>560</v>
      </c>
      <c r="C6" s="221" t="s">
        <v>527</v>
      </c>
      <c r="D6" s="221" t="s">
        <v>45</v>
      </c>
      <c r="E6" s="221" t="s">
        <v>46</v>
      </c>
      <c r="F6" s="221" t="s">
        <v>47</v>
      </c>
      <c r="G6" s="221" t="s">
        <v>48</v>
      </c>
      <c r="H6" s="221" t="s">
        <v>49</v>
      </c>
      <c r="I6" s="221" t="s">
        <v>50</v>
      </c>
      <c r="J6" s="221" t="s">
        <v>51</v>
      </c>
      <c r="K6" s="221" t="s">
        <v>52</v>
      </c>
      <c r="L6" s="221" t="s">
        <v>53</v>
      </c>
      <c r="M6" s="221" t="s">
        <v>54</v>
      </c>
      <c r="N6" s="221" t="s">
        <v>55</v>
      </c>
      <c r="O6" s="221" t="s">
        <v>558</v>
      </c>
    </row>
    <row r="7" spans="2:25" x14ac:dyDescent="0.2">
      <c r="B7" s="222" t="s">
        <v>562</v>
      </c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220"/>
    </row>
    <row r="8" spans="2:25" x14ac:dyDescent="0.2">
      <c r="B8" s="222" t="s">
        <v>562</v>
      </c>
      <c r="C8" s="220"/>
      <c r="D8" s="220"/>
      <c r="E8" s="220"/>
      <c r="F8" s="220"/>
      <c r="G8" s="220"/>
      <c r="H8" s="220"/>
      <c r="I8" s="220"/>
      <c r="J8" s="220"/>
      <c r="K8" s="220"/>
      <c r="L8" s="220"/>
      <c r="M8" s="220"/>
      <c r="N8" s="220"/>
      <c r="O8" s="220"/>
    </row>
    <row r="9" spans="2:25" x14ac:dyDescent="0.2">
      <c r="B9" s="222" t="s">
        <v>562</v>
      </c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</row>
    <row r="10" spans="2:25" x14ac:dyDescent="0.2">
      <c r="B10" s="222" t="s">
        <v>562</v>
      </c>
      <c r="C10" s="220"/>
      <c r="D10" s="220"/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O10" s="220"/>
    </row>
    <row r="11" spans="2:25" x14ac:dyDescent="0.2">
      <c r="B11" s="222" t="s">
        <v>562</v>
      </c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</row>
    <row r="12" spans="2:25" x14ac:dyDescent="0.2">
      <c r="B12" s="222" t="s">
        <v>562</v>
      </c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</row>
    <row r="15" spans="2:25" x14ac:dyDescent="0.2">
      <c r="B15" s="221" t="s">
        <v>559</v>
      </c>
      <c r="C15" s="221" t="s">
        <v>527</v>
      </c>
      <c r="D15" s="221" t="s">
        <v>45</v>
      </c>
      <c r="E15" s="221" t="s">
        <v>46</v>
      </c>
      <c r="F15" s="221" t="s">
        <v>47</v>
      </c>
      <c r="G15" s="221" t="s">
        <v>48</v>
      </c>
      <c r="H15" s="221" t="s">
        <v>49</v>
      </c>
      <c r="I15" s="221" t="s">
        <v>50</v>
      </c>
      <c r="J15" s="221" t="s">
        <v>51</v>
      </c>
      <c r="K15" s="221" t="s">
        <v>52</v>
      </c>
      <c r="L15" s="221" t="s">
        <v>53</v>
      </c>
      <c r="M15" s="221" t="s">
        <v>54</v>
      </c>
      <c r="N15" s="221" t="s">
        <v>55</v>
      </c>
      <c r="O15" s="221" t="s">
        <v>558</v>
      </c>
    </row>
    <row r="16" spans="2:25" x14ac:dyDescent="0.2">
      <c r="B16" s="222" t="s">
        <v>562</v>
      </c>
      <c r="C16" s="220"/>
      <c r="D16" s="220"/>
      <c r="E16" s="220"/>
      <c r="F16" s="220"/>
      <c r="G16" s="220"/>
      <c r="H16" s="220"/>
      <c r="I16" s="220"/>
      <c r="J16" s="220"/>
      <c r="K16" s="220"/>
      <c r="L16" s="220"/>
      <c r="M16" s="220"/>
      <c r="N16" s="220"/>
      <c r="O16" s="220"/>
    </row>
    <row r="17" spans="2:15" x14ac:dyDescent="0.2">
      <c r="B17" s="222" t="s">
        <v>562</v>
      </c>
      <c r="C17" s="220"/>
      <c r="D17" s="220"/>
      <c r="E17" s="220"/>
      <c r="F17" s="220"/>
      <c r="G17" s="220"/>
      <c r="H17" s="220"/>
      <c r="I17" s="220"/>
      <c r="J17" s="220"/>
      <c r="K17" s="220"/>
      <c r="L17" s="220"/>
      <c r="M17" s="220"/>
      <c r="N17" s="220"/>
      <c r="O17" s="220"/>
    </row>
    <row r="18" spans="2:15" x14ac:dyDescent="0.2">
      <c r="B18" s="222" t="s">
        <v>562</v>
      </c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</row>
    <row r="19" spans="2:15" x14ac:dyDescent="0.2">
      <c r="B19" s="222" t="s">
        <v>562</v>
      </c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0"/>
    </row>
    <row r="20" spans="2:15" x14ac:dyDescent="0.2">
      <c r="B20" s="222" t="s">
        <v>562</v>
      </c>
      <c r="C20" s="220"/>
      <c r="D20" s="220"/>
      <c r="E20" s="220"/>
      <c r="F20" s="220"/>
      <c r="G20" s="220"/>
      <c r="H20" s="220"/>
      <c r="I20" s="220"/>
      <c r="J20" s="220"/>
      <c r="K20" s="220"/>
      <c r="L20" s="220"/>
      <c r="M20" s="220"/>
      <c r="N20" s="220"/>
      <c r="O20" s="220"/>
    </row>
    <row r="21" spans="2:15" x14ac:dyDescent="0.2">
      <c r="B21" s="222" t="s">
        <v>562</v>
      </c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</row>
  </sheetData>
  <mergeCells count="1">
    <mergeCell ref="B2:I2"/>
  </mergeCells>
  <phoneticPr fontId="16" type="noConversion"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A46B-67B7-4499-9975-E241EAFAC432}">
  <sheetPr>
    <pageSetUpPr fitToPage="1"/>
  </sheetPr>
  <dimension ref="B1:T47"/>
  <sheetViews>
    <sheetView showGridLines="0" topLeftCell="G1" zoomScale="120" zoomScaleNormal="120" workbookViewId="0">
      <selection activeCell="J2" sqref="J2"/>
    </sheetView>
  </sheetViews>
  <sheetFormatPr baseColWidth="10" defaultColWidth="8.83203125" defaultRowHeight="15" x14ac:dyDescent="0.2"/>
  <cols>
    <col min="1" max="1" width="4" customWidth="1"/>
    <col min="2" max="2" width="10.6640625" style="2" bestFit="1" customWidth="1"/>
    <col min="3" max="4" width="24.83203125" customWidth="1"/>
    <col min="5" max="5" width="23.83203125" bestFit="1" customWidth="1"/>
    <col min="6" max="6" width="17.33203125" bestFit="1" customWidth="1"/>
    <col min="7" max="7" width="14.5" bestFit="1" customWidth="1"/>
    <col min="8" max="8" width="12.5" style="3" customWidth="1"/>
    <col min="9" max="17" width="12.5" customWidth="1"/>
    <col min="18" max="18" width="20.83203125" customWidth="1"/>
    <col min="19" max="19" width="16.1640625" customWidth="1"/>
    <col min="20" max="20" width="11" bestFit="1" customWidth="1"/>
  </cols>
  <sheetData>
    <row r="1" spans="2:20" x14ac:dyDescent="0.2">
      <c r="L1" s="38"/>
      <c r="M1" s="38"/>
      <c r="N1" s="38"/>
      <c r="O1" s="38"/>
      <c r="P1" s="38"/>
      <c r="Q1" s="38"/>
      <c r="R1" s="38"/>
    </row>
    <row r="2" spans="2:20" ht="46.75" customHeight="1" x14ac:dyDescent="0.2">
      <c r="B2" s="382" t="s">
        <v>556</v>
      </c>
      <c r="C2" s="382"/>
      <c r="D2" s="382"/>
      <c r="E2" s="382"/>
      <c r="F2" s="382"/>
      <c r="G2" s="382"/>
      <c r="H2" s="382"/>
      <c r="I2" s="382"/>
      <c r="L2" s="38"/>
      <c r="M2" s="38"/>
      <c r="N2" s="38"/>
      <c r="O2" s="38"/>
      <c r="P2" s="38"/>
      <c r="Q2" s="38"/>
      <c r="R2" s="38"/>
    </row>
    <row r="3" spans="2:20" x14ac:dyDescent="0.2">
      <c r="L3" s="38"/>
      <c r="M3" s="38"/>
      <c r="N3" s="38"/>
      <c r="O3" s="38"/>
      <c r="P3" s="38"/>
      <c r="Q3" s="38"/>
      <c r="R3" s="38"/>
    </row>
    <row r="5" spans="2:20" ht="18" thickBot="1" x14ac:dyDescent="0.25">
      <c r="B5" s="34" t="s">
        <v>16</v>
      </c>
      <c r="C5" s="34" t="s">
        <v>33</v>
      </c>
      <c r="D5" s="35" t="s">
        <v>34</v>
      </c>
      <c r="E5" s="34" t="s">
        <v>17</v>
      </c>
      <c r="F5" s="34" t="s">
        <v>18</v>
      </c>
      <c r="G5" s="34" t="s">
        <v>19</v>
      </c>
      <c r="H5" s="34" t="s">
        <v>20</v>
      </c>
      <c r="I5" s="34" t="s">
        <v>21</v>
      </c>
      <c r="J5" s="34" t="s">
        <v>22</v>
      </c>
      <c r="K5" s="34" t="s">
        <v>23</v>
      </c>
      <c r="L5" s="34" t="s">
        <v>24</v>
      </c>
      <c r="M5" s="34" t="s">
        <v>25</v>
      </c>
      <c r="N5" s="34" t="s">
        <v>26</v>
      </c>
      <c r="O5" s="34" t="s">
        <v>27</v>
      </c>
      <c r="P5" s="34" t="s">
        <v>28</v>
      </c>
      <c r="Q5" s="34" t="s">
        <v>29</v>
      </c>
      <c r="R5" s="34" t="s">
        <v>553</v>
      </c>
      <c r="T5" s="141" t="s">
        <v>552</v>
      </c>
    </row>
    <row r="6" spans="2:20" ht="16" x14ac:dyDescent="0.2">
      <c r="B6" s="375" t="s">
        <v>552</v>
      </c>
      <c r="C6" s="378"/>
      <c r="D6" s="378" t="s">
        <v>38</v>
      </c>
      <c r="E6" s="16" t="s">
        <v>30</v>
      </c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0">
        <f>SUM(F6:Q6)</f>
        <v>0</v>
      </c>
      <c r="T6" s="141" t="s">
        <v>551</v>
      </c>
    </row>
    <row r="7" spans="2:20" ht="16" x14ac:dyDescent="0.2">
      <c r="B7" s="376"/>
      <c r="C7" s="379"/>
      <c r="D7" s="379"/>
      <c r="E7" s="18" t="s">
        <v>31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0">
        <f>SUM(F7:Q7)</f>
        <v>0</v>
      </c>
    </row>
    <row r="8" spans="2:20" ht="17" thickBot="1" x14ac:dyDescent="0.25">
      <c r="B8" s="377"/>
      <c r="C8" s="380"/>
      <c r="D8" s="380"/>
      <c r="E8" s="21" t="s">
        <v>32</v>
      </c>
      <c r="F8" s="22" t="str">
        <f>IFERROR((IF($B6="AUMENTAR",(F7/F6),IF($B6="REDUZIR",F6/F7,"0"))),"")</f>
        <v/>
      </c>
      <c r="G8" s="22" t="str">
        <f t="shared" ref="G8:P8" si="0">IFERROR((IF($B6="AUMENTAR",(G7/G6),IF($B6="REDUZIR",G6/G7,"0"))),"")</f>
        <v/>
      </c>
      <c r="H8" s="22" t="str">
        <f t="shared" si="0"/>
        <v/>
      </c>
      <c r="I8" s="22" t="str">
        <f t="shared" si="0"/>
        <v/>
      </c>
      <c r="J8" s="22" t="str">
        <f t="shared" si="0"/>
        <v/>
      </c>
      <c r="K8" s="22" t="str">
        <f t="shared" si="0"/>
        <v/>
      </c>
      <c r="L8" s="22" t="str">
        <f t="shared" si="0"/>
        <v/>
      </c>
      <c r="M8" s="22" t="str">
        <f t="shared" si="0"/>
        <v/>
      </c>
      <c r="N8" s="22" t="str">
        <f t="shared" si="0"/>
        <v/>
      </c>
      <c r="O8" s="22" t="str">
        <f t="shared" si="0"/>
        <v/>
      </c>
      <c r="P8" s="22" t="str">
        <f t="shared" si="0"/>
        <v/>
      </c>
      <c r="Q8" s="22" t="str">
        <f>IFERROR((IF($B6="AUMENTAR",(Q7/Q6),IF($B6="REDUZIR",Q6/Q7,"0"))),"")</f>
        <v/>
      </c>
      <c r="R8" s="22" t="str">
        <f>IFERROR((IF($B6="AUMENTAR",(R7/R6),IF($B6="REDUZIR",R6/R7,"0"))),"")</f>
        <v/>
      </c>
    </row>
    <row r="9" spans="2:20" ht="15.5" customHeight="1" x14ac:dyDescent="0.2">
      <c r="B9" s="375" t="s">
        <v>551</v>
      </c>
      <c r="C9" s="378"/>
      <c r="D9" s="378" t="s">
        <v>39</v>
      </c>
      <c r="E9" s="16" t="s">
        <v>30</v>
      </c>
      <c r="F9" s="28"/>
      <c r="G9" s="28"/>
      <c r="H9" s="28"/>
      <c r="I9" s="17"/>
      <c r="J9" s="17"/>
      <c r="K9" s="17"/>
      <c r="L9" s="17"/>
      <c r="M9" s="17"/>
      <c r="N9" s="17"/>
      <c r="O9" s="17"/>
      <c r="P9" s="17"/>
      <c r="Q9" s="17"/>
      <c r="R9" s="20">
        <f>SUM(F9:Q9)</f>
        <v>0</v>
      </c>
    </row>
    <row r="10" spans="2:20" ht="16" x14ac:dyDescent="0.2">
      <c r="B10" s="376"/>
      <c r="C10" s="379"/>
      <c r="D10" s="379"/>
      <c r="E10" s="18" t="s">
        <v>31</v>
      </c>
      <c r="F10" s="24"/>
      <c r="G10" s="24"/>
      <c r="H10" s="24"/>
      <c r="I10" s="23"/>
      <c r="J10" s="23"/>
      <c r="K10" s="23"/>
      <c r="L10" s="23"/>
      <c r="M10" s="23"/>
      <c r="N10" s="23"/>
      <c r="O10" s="23"/>
      <c r="P10" s="23"/>
      <c r="Q10" s="23"/>
      <c r="R10" s="20">
        <f>SUM(F10:Q10)</f>
        <v>0</v>
      </c>
    </row>
    <row r="11" spans="2:20" ht="17" thickBot="1" x14ac:dyDescent="0.25">
      <c r="B11" s="377"/>
      <c r="C11" s="380"/>
      <c r="D11" s="380"/>
      <c r="E11" s="21" t="s">
        <v>32</v>
      </c>
      <c r="F11" s="22" t="str">
        <f>IFERROR((IF($B9="AUMENTAR",(F10/F9),IF($B9="REDUZIR",F9/F10,"0"))),"")</f>
        <v/>
      </c>
      <c r="G11" s="22" t="str">
        <f t="shared" ref="G11:P11" si="1">IFERROR((IF($B9="AUMENTAR",(G10/G9),IF($B9="REDUZIR",G9/G10,"0"))),"")</f>
        <v/>
      </c>
      <c r="H11" s="22" t="str">
        <f t="shared" si="1"/>
        <v/>
      </c>
      <c r="I11" s="22" t="str">
        <f t="shared" si="1"/>
        <v/>
      </c>
      <c r="J11" s="22" t="str">
        <f t="shared" si="1"/>
        <v/>
      </c>
      <c r="K11" s="22" t="str">
        <f t="shared" si="1"/>
        <v/>
      </c>
      <c r="L11" s="22" t="str">
        <f t="shared" si="1"/>
        <v/>
      </c>
      <c r="M11" s="22" t="str">
        <f t="shared" si="1"/>
        <v/>
      </c>
      <c r="N11" s="22" t="str">
        <f t="shared" si="1"/>
        <v/>
      </c>
      <c r="O11" s="22" t="str">
        <f t="shared" si="1"/>
        <v/>
      </c>
      <c r="P11" s="22" t="str">
        <f t="shared" si="1"/>
        <v/>
      </c>
      <c r="Q11" s="22" t="str">
        <f>IFERROR((IF($B9="AUMENTAR",(Q10/Q9),IF($B9="REDUZIR",Q9/Q10,"0"))),"")</f>
        <v/>
      </c>
      <c r="R11" s="22" t="str">
        <f>IFERROR((IF($B9="AUMENTAR",(R10/R9),IF($B9="REDUZIR",R9/R10,"0"))),"")</f>
        <v/>
      </c>
    </row>
    <row r="12" spans="2:20" ht="16" customHeight="1" x14ac:dyDescent="0.2">
      <c r="B12" s="375" t="s">
        <v>551</v>
      </c>
      <c r="C12" s="378"/>
      <c r="D12" s="378" t="s">
        <v>36</v>
      </c>
      <c r="E12" s="16" t="s">
        <v>30</v>
      </c>
      <c r="F12" s="28"/>
      <c r="G12" s="28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20">
        <f>SUM(F12:Q12)</f>
        <v>0</v>
      </c>
    </row>
    <row r="13" spans="2:20" ht="16" x14ac:dyDescent="0.2">
      <c r="B13" s="376"/>
      <c r="C13" s="379"/>
      <c r="D13" s="379"/>
      <c r="E13" s="18" t="s">
        <v>31</v>
      </c>
      <c r="F13" s="24"/>
      <c r="G13" s="24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0">
        <f>SUM(F13:Q13)</f>
        <v>0</v>
      </c>
    </row>
    <row r="14" spans="2:20" ht="17" thickBot="1" x14ac:dyDescent="0.25">
      <c r="B14" s="377"/>
      <c r="C14" s="380"/>
      <c r="D14" s="380"/>
      <c r="E14" s="21" t="s">
        <v>32</v>
      </c>
      <c r="F14" s="22" t="str">
        <f>IFERROR((IF($B12="AUMENTAR",(F13/F12),IF($B12="REDUZIR",F12/F13,"0"))),"")</f>
        <v/>
      </c>
      <c r="G14" s="22" t="str">
        <f t="shared" ref="G14:P14" si="2">IFERROR((IF($B12="AUMENTAR",(G13/G12),IF($B12="REDUZIR",G12/G13,"0"))),"")</f>
        <v/>
      </c>
      <c r="H14" s="22" t="str">
        <f t="shared" si="2"/>
        <v/>
      </c>
      <c r="I14" s="22" t="str">
        <f t="shared" si="2"/>
        <v/>
      </c>
      <c r="J14" s="22" t="str">
        <f t="shared" si="2"/>
        <v/>
      </c>
      <c r="K14" s="22" t="str">
        <f t="shared" si="2"/>
        <v/>
      </c>
      <c r="L14" s="22" t="str">
        <f t="shared" si="2"/>
        <v/>
      </c>
      <c r="M14" s="22" t="str">
        <f t="shared" si="2"/>
        <v/>
      </c>
      <c r="N14" s="22" t="str">
        <f t="shared" si="2"/>
        <v/>
      </c>
      <c r="O14" s="22" t="str">
        <f t="shared" si="2"/>
        <v/>
      </c>
      <c r="P14" s="22" t="str">
        <f t="shared" si="2"/>
        <v/>
      </c>
      <c r="Q14" s="22" t="str">
        <f>IFERROR((IF($B12="AUMENTAR",(Q13/Q12),IF($B12="REDUZIR",Q12/Q13,"0"))),"")</f>
        <v/>
      </c>
      <c r="R14" s="22" t="str">
        <f>IFERROR((IF($B12="AUMENTAR",(R13/R12),IF($B12="REDUZIR",R12/R13,"0"))),"")</f>
        <v/>
      </c>
    </row>
    <row r="15" spans="2:20" ht="16" customHeight="1" x14ac:dyDescent="0.2">
      <c r="B15" s="375" t="s">
        <v>551</v>
      </c>
      <c r="C15" s="378"/>
      <c r="D15" s="378" t="s">
        <v>37</v>
      </c>
      <c r="E15" s="16" t="s">
        <v>30</v>
      </c>
      <c r="F15" s="28"/>
      <c r="G15" s="28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0">
        <f>SUM(F15:Q15)</f>
        <v>0</v>
      </c>
    </row>
    <row r="16" spans="2:20" ht="16" x14ac:dyDescent="0.2">
      <c r="B16" s="376"/>
      <c r="C16" s="379"/>
      <c r="D16" s="379"/>
      <c r="E16" s="18" t="s">
        <v>31</v>
      </c>
      <c r="F16" s="24"/>
      <c r="G16" s="24"/>
      <c r="H16" s="27">
        <v>0</v>
      </c>
      <c r="I16" s="19">
        <v>0</v>
      </c>
      <c r="J16" s="19"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20">
        <f>SUM(F16:Q16)</f>
        <v>0</v>
      </c>
    </row>
    <row r="17" spans="2:18" ht="17" thickBot="1" x14ac:dyDescent="0.25">
      <c r="B17" s="377"/>
      <c r="C17" s="380"/>
      <c r="D17" s="380"/>
      <c r="E17" s="21" t="s">
        <v>32</v>
      </c>
      <c r="F17" s="22" t="str">
        <f>IFERROR((IF($B15="AUMENTAR",(F16/F15),IF($B15="REDUZIR",F15/F16,"0"))),"")</f>
        <v/>
      </c>
      <c r="G17" s="22" t="str">
        <f t="shared" ref="G17:P17" si="3">IFERROR((IF($B15="AUMENTAR",(G16/G15),IF($B15="REDUZIR",G15/G16,"0"))),"")</f>
        <v/>
      </c>
      <c r="H17" s="22" t="str">
        <f t="shared" si="3"/>
        <v/>
      </c>
      <c r="I17" s="22" t="str">
        <f t="shared" si="3"/>
        <v/>
      </c>
      <c r="J17" s="22" t="str">
        <f t="shared" si="3"/>
        <v/>
      </c>
      <c r="K17" s="22" t="str">
        <f t="shared" si="3"/>
        <v/>
      </c>
      <c r="L17" s="22" t="str">
        <f t="shared" si="3"/>
        <v/>
      </c>
      <c r="M17" s="22" t="str">
        <f t="shared" si="3"/>
        <v/>
      </c>
      <c r="N17" s="22" t="str">
        <f t="shared" si="3"/>
        <v/>
      </c>
      <c r="O17" s="22" t="str">
        <f t="shared" si="3"/>
        <v/>
      </c>
      <c r="P17" s="22" t="str">
        <f t="shared" si="3"/>
        <v/>
      </c>
      <c r="Q17" s="22" t="str">
        <f>IFERROR((IF($B15="AUMENTAR",(Q16/Q15),IF($B15="REDUZIR",Q15/Q16,"0"))),"")</f>
        <v/>
      </c>
      <c r="R17" s="22" t="str">
        <f>IFERROR((IF($B15="AUMENTAR",(R16/R15),IF($B15="REDUZIR",R15/R16,"0"))),"")</f>
        <v/>
      </c>
    </row>
    <row r="21" spans="2:18" ht="24" customHeight="1" x14ac:dyDescent="0.2">
      <c r="B21" s="381" t="s">
        <v>11</v>
      </c>
      <c r="C21" s="381"/>
      <c r="D21" s="381"/>
      <c r="E21" s="381"/>
      <c r="F21" s="381"/>
      <c r="G21" s="381"/>
      <c r="H21" s="381"/>
      <c r="I21" s="381"/>
    </row>
    <row r="23" spans="2:18" s="3" customFormat="1" x14ac:dyDescent="0.2">
      <c r="B23" s="36" t="s">
        <v>0</v>
      </c>
      <c r="C23" s="36" t="s">
        <v>35</v>
      </c>
      <c r="D23" s="36" t="s">
        <v>1</v>
      </c>
      <c r="E23" s="36" t="s">
        <v>2</v>
      </c>
      <c r="F23" s="36" t="s">
        <v>3</v>
      </c>
      <c r="G23" s="36" t="s">
        <v>5</v>
      </c>
      <c r="H23" s="384" t="s">
        <v>4</v>
      </c>
      <c r="I23" s="384"/>
      <c r="J23" s="384"/>
      <c r="K23" s="384"/>
      <c r="L23" s="384"/>
      <c r="M23" s="384"/>
    </row>
    <row r="24" spans="2:18" s="1" customFormat="1" ht="16" x14ac:dyDescent="0.2">
      <c r="B24" s="4"/>
      <c r="C24" s="5"/>
      <c r="D24" s="5"/>
      <c r="E24" s="5"/>
      <c r="F24" s="6"/>
      <c r="G24" s="29" t="str">
        <f ca="1">IF(F24="","Aguardando",IF(F24&lt;=TODAY(),"Atrasado",IF(F24&gt;TODAY(),"Em Execução","Aguardando")))</f>
        <v>Aguardando</v>
      </c>
      <c r="H24" s="383"/>
      <c r="I24" s="383"/>
      <c r="J24" s="383"/>
      <c r="K24" s="383"/>
      <c r="L24" s="383"/>
      <c r="M24" s="383"/>
    </row>
    <row r="25" spans="2:18" s="1" customFormat="1" ht="16" x14ac:dyDescent="0.2">
      <c r="B25" s="4"/>
      <c r="C25" s="5"/>
      <c r="D25" s="5"/>
      <c r="E25" s="5"/>
      <c r="F25" s="6"/>
      <c r="G25" s="29" t="str">
        <f t="shared" ref="G25:G36" ca="1" si="4">IF(F25="","Aguardando",IF(F25&lt;=TODAY(),"Atrasado",IF(F25&gt;TODAY(),"Em Execução","Aguardando")))</f>
        <v>Aguardando</v>
      </c>
      <c r="H25" s="383"/>
      <c r="I25" s="383"/>
      <c r="J25" s="383"/>
      <c r="K25" s="383"/>
      <c r="L25" s="383"/>
      <c r="M25" s="383"/>
    </row>
    <row r="26" spans="2:18" ht="16" x14ac:dyDescent="0.2">
      <c r="B26" s="4"/>
      <c r="C26" s="5"/>
      <c r="D26" s="5"/>
      <c r="E26" s="5"/>
      <c r="F26" s="6"/>
      <c r="G26" s="29" t="str">
        <f t="shared" ca="1" si="4"/>
        <v>Aguardando</v>
      </c>
      <c r="H26" s="383"/>
      <c r="I26" s="383"/>
      <c r="J26" s="383"/>
      <c r="K26" s="383"/>
      <c r="L26" s="383"/>
      <c r="M26" s="383"/>
    </row>
    <row r="27" spans="2:18" ht="16" x14ac:dyDescent="0.2">
      <c r="B27" s="4"/>
      <c r="C27" s="5"/>
      <c r="D27" s="5"/>
      <c r="E27" s="5"/>
      <c r="F27" s="6"/>
      <c r="G27" s="29" t="str">
        <f t="shared" ca="1" si="4"/>
        <v>Aguardando</v>
      </c>
      <c r="H27" s="383"/>
      <c r="I27" s="383"/>
      <c r="J27" s="383"/>
      <c r="K27" s="383"/>
      <c r="L27" s="383"/>
      <c r="M27" s="383"/>
    </row>
    <row r="28" spans="2:18" ht="16" x14ac:dyDescent="0.2">
      <c r="B28" s="4"/>
      <c r="C28" s="5"/>
      <c r="D28" s="5"/>
      <c r="E28" s="5"/>
      <c r="F28" s="6"/>
      <c r="G28" s="29" t="str">
        <f t="shared" ca="1" si="4"/>
        <v>Aguardando</v>
      </c>
      <c r="H28" s="383"/>
      <c r="I28" s="383"/>
      <c r="J28" s="383"/>
      <c r="K28" s="383"/>
      <c r="L28" s="383"/>
      <c r="M28" s="383"/>
    </row>
    <row r="29" spans="2:18" ht="16" x14ac:dyDescent="0.2">
      <c r="B29" s="4"/>
      <c r="C29" s="5"/>
      <c r="D29" s="5"/>
      <c r="E29" s="4"/>
      <c r="F29" s="6"/>
      <c r="G29" s="29" t="str">
        <f t="shared" ca="1" si="4"/>
        <v>Aguardando</v>
      </c>
      <c r="H29" s="383"/>
      <c r="I29" s="383"/>
      <c r="J29" s="383"/>
      <c r="K29" s="383"/>
      <c r="L29" s="383"/>
      <c r="M29" s="383"/>
    </row>
    <row r="30" spans="2:18" ht="16" x14ac:dyDescent="0.2">
      <c r="B30" s="4"/>
      <c r="C30" s="5"/>
      <c r="D30" s="5"/>
      <c r="E30" s="4"/>
      <c r="F30" s="6"/>
      <c r="G30" s="29" t="str">
        <f t="shared" ca="1" si="4"/>
        <v>Aguardando</v>
      </c>
      <c r="H30" s="383"/>
      <c r="I30" s="383"/>
      <c r="J30" s="383"/>
      <c r="K30" s="383"/>
      <c r="L30" s="383"/>
      <c r="M30" s="383"/>
    </row>
    <row r="31" spans="2:18" ht="16" x14ac:dyDescent="0.2">
      <c r="B31" s="4"/>
      <c r="C31" s="5"/>
      <c r="D31" s="5"/>
      <c r="E31" s="4"/>
      <c r="F31" s="6"/>
      <c r="G31" s="29" t="str">
        <f t="shared" ca="1" si="4"/>
        <v>Aguardando</v>
      </c>
      <c r="H31" s="383"/>
      <c r="I31" s="383"/>
      <c r="J31" s="383"/>
      <c r="K31" s="383"/>
      <c r="L31" s="383"/>
      <c r="M31" s="383"/>
    </row>
    <row r="32" spans="2:18" ht="16" x14ac:dyDescent="0.2">
      <c r="B32" s="4"/>
      <c r="C32" s="5"/>
      <c r="D32" s="5"/>
      <c r="E32" s="4"/>
      <c r="F32" s="6"/>
      <c r="G32" s="29" t="str">
        <f t="shared" ca="1" si="4"/>
        <v>Aguardando</v>
      </c>
      <c r="H32" s="383"/>
      <c r="I32" s="383"/>
      <c r="J32" s="383"/>
      <c r="K32" s="383"/>
      <c r="L32" s="383"/>
      <c r="M32" s="383"/>
    </row>
    <row r="33" spans="2:13" ht="16" x14ac:dyDescent="0.2">
      <c r="B33" s="4"/>
      <c r="C33" s="5"/>
      <c r="D33" s="5"/>
      <c r="E33" s="4"/>
      <c r="F33" s="6"/>
      <c r="G33" s="29" t="str">
        <f t="shared" ca="1" si="4"/>
        <v>Aguardando</v>
      </c>
      <c r="H33" s="383"/>
      <c r="I33" s="383"/>
      <c r="J33" s="383"/>
      <c r="K33" s="383"/>
      <c r="L33" s="383"/>
      <c r="M33" s="383"/>
    </row>
    <row r="34" spans="2:13" ht="16" x14ac:dyDescent="0.2">
      <c r="B34" s="4"/>
      <c r="C34" s="5"/>
      <c r="D34" s="5"/>
      <c r="E34" s="4"/>
      <c r="F34" s="6"/>
      <c r="G34" s="29" t="str">
        <f t="shared" ca="1" si="4"/>
        <v>Aguardando</v>
      </c>
      <c r="H34" s="383"/>
      <c r="I34" s="383"/>
      <c r="J34" s="383"/>
      <c r="K34" s="383"/>
      <c r="L34" s="383"/>
      <c r="M34" s="383"/>
    </row>
    <row r="35" spans="2:13" ht="16" x14ac:dyDescent="0.2">
      <c r="B35" s="4"/>
      <c r="C35" s="5"/>
      <c r="D35" s="5"/>
      <c r="E35" s="4"/>
      <c r="F35" s="6"/>
      <c r="G35" s="29" t="str">
        <f t="shared" ca="1" si="4"/>
        <v>Aguardando</v>
      </c>
      <c r="H35" s="383"/>
      <c r="I35" s="383"/>
      <c r="J35" s="383"/>
      <c r="K35" s="383"/>
      <c r="L35" s="383"/>
      <c r="M35" s="383"/>
    </row>
    <row r="36" spans="2:13" ht="16" x14ac:dyDescent="0.2">
      <c r="B36" s="4"/>
      <c r="C36" s="5"/>
      <c r="D36" s="5"/>
      <c r="E36" s="4"/>
      <c r="F36" s="6"/>
      <c r="G36" s="29" t="str">
        <f t="shared" ca="1" si="4"/>
        <v>Aguardando</v>
      </c>
      <c r="H36" s="383"/>
      <c r="I36" s="383"/>
      <c r="J36" s="383"/>
      <c r="K36" s="383"/>
      <c r="L36" s="383"/>
      <c r="M36" s="383"/>
    </row>
    <row r="37" spans="2:13" x14ac:dyDescent="0.2">
      <c r="B37"/>
      <c r="H37"/>
    </row>
    <row r="38" spans="2:13" x14ac:dyDescent="0.2">
      <c r="B38"/>
      <c r="H38"/>
    </row>
    <row r="39" spans="2:13" x14ac:dyDescent="0.2">
      <c r="B39"/>
      <c r="H39"/>
    </row>
    <row r="40" spans="2:13" x14ac:dyDescent="0.2">
      <c r="B40"/>
      <c r="H40"/>
    </row>
    <row r="41" spans="2:13" x14ac:dyDescent="0.2">
      <c r="B41"/>
      <c r="H41"/>
    </row>
    <row r="42" spans="2:13" x14ac:dyDescent="0.2">
      <c r="B42"/>
      <c r="H42"/>
    </row>
    <row r="43" spans="2:13" x14ac:dyDescent="0.2">
      <c r="B43"/>
      <c r="H43"/>
    </row>
    <row r="44" spans="2:13" x14ac:dyDescent="0.2">
      <c r="B44"/>
      <c r="H44"/>
    </row>
    <row r="45" spans="2:13" x14ac:dyDescent="0.2">
      <c r="B45"/>
      <c r="H45"/>
    </row>
    <row r="46" spans="2:13" x14ac:dyDescent="0.2">
      <c r="B46"/>
      <c r="H46"/>
    </row>
    <row r="47" spans="2:13" x14ac:dyDescent="0.2">
      <c r="B47"/>
      <c r="H47"/>
    </row>
  </sheetData>
  <mergeCells count="28">
    <mergeCell ref="H35:M35"/>
    <mergeCell ref="H36:M36"/>
    <mergeCell ref="H29:M29"/>
    <mergeCell ref="H30:M30"/>
    <mergeCell ref="H31:M31"/>
    <mergeCell ref="H32:M32"/>
    <mergeCell ref="H33:M33"/>
    <mergeCell ref="H34:M34"/>
    <mergeCell ref="H28:M28"/>
    <mergeCell ref="B12:B14"/>
    <mergeCell ref="C12:C14"/>
    <mergeCell ref="D12:D14"/>
    <mergeCell ref="B15:B17"/>
    <mergeCell ref="C15:C17"/>
    <mergeCell ref="D15:D17"/>
    <mergeCell ref="B21:I21"/>
    <mergeCell ref="H24:M24"/>
    <mergeCell ref="H25:M25"/>
    <mergeCell ref="H26:M26"/>
    <mergeCell ref="H27:M27"/>
    <mergeCell ref="H23:M23"/>
    <mergeCell ref="B2:I2"/>
    <mergeCell ref="B6:B8"/>
    <mergeCell ref="C6:C8"/>
    <mergeCell ref="D6:D8"/>
    <mergeCell ref="B9:B11"/>
    <mergeCell ref="C9:C11"/>
    <mergeCell ref="D9:D11"/>
  </mergeCells>
  <conditionalFormatting sqref="K16 M16 O16 Q16">
    <cfRule type="expression" dxfId="174" priority="12">
      <formula>$G$23=2</formula>
    </cfRule>
    <cfRule type="expression" dxfId="173" priority="13">
      <formula>$G$23=1</formula>
    </cfRule>
  </conditionalFormatting>
  <conditionalFormatting sqref="I10:Q10">
    <cfRule type="dataBar" priority="14">
      <dataBar>
        <cfvo type="num" val="0"/>
        <cfvo type="num" val="1"/>
        <color theme="0"/>
      </dataBar>
      <extLst>
        <ext xmlns:x14="http://schemas.microsoft.com/office/spreadsheetml/2009/9/main" uri="{B025F937-C7B1-47D3-B67F-A62EFF666E3E}">
          <x14:id>{C725F844-BBEB-4D4D-9556-368227314022}</x14:id>
        </ext>
      </extLst>
    </cfRule>
  </conditionalFormatting>
  <conditionalFormatting sqref="F8:R8 F11:R11 F14:R14 F17:R17">
    <cfRule type="cellIs" dxfId="172" priority="1" operator="greaterThanOrEqual">
      <formula>1</formula>
    </cfRule>
    <cfRule type="cellIs" dxfId="171" priority="2" operator="between">
      <formula>0.8</formula>
      <formula>1</formula>
    </cfRule>
    <cfRule type="cellIs" dxfId="170" priority="3" operator="between">
      <formula>0.5</formula>
      <formula>0.8</formula>
    </cfRule>
    <cfRule type="cellIs" dxfId="169" priority="4" operator="equal">
      <formula>""""""</formula>
    </cfRule>
    <cfRule type="cellIs" dxfId="168" priority="5" operator="between">
      <formula>0</formula>
      <formula>0.5</formula>
    </cfRule>
  </conditionalFormatting>
  <conditionalFormatting sqref="I16">
    <cfRule type="expression" dxfId="167" priority="15">
      <formula>$G$23=2</formula>
    </cfRule>
    <cfRule type="expression" dxfId="166" priority="16">
      <formula>$G$23=1</formula>
    </cfRule>
  </conditionalFormatting>
  <conditionalFormatting sqref="I13:J13">
    <cfRule type="expression" dxfId="165" priority="10">
      <formula>$G$23=2</formula>
    </cfRule>
    <cfRule type="expression" dxfId="164" priority="11">
      <formula>$G$23=1</formula>
    </cfRule>
  </conditionalFormatting>
  <conditionalFormatting sqref="M13:N13">
    <cfRule type="expression" dxfId="163" priority="6">
      <formula>$G$23=2</formula>
    </cfRule>
    <cfRule type="expression" dxfId="162" priority="7">
      <formula>$G$23=1</formula>
    </cfRule>
  </conditionalFormatting>
  <conditionalFormatting sqref="Q13">
    <cfRule type="expression" dxfId="161" priority="8">
      <formula>$G$23=2</formula>
    </cfRule>
    <cfRule type="expression" dxfId="160" priority="9">
      <formula>$G$23=1</formula>
    </cfRule>
  </conditionalFormatting>
  <dataValidations count="1">
    <dataValidation type="list" allowBlank="1" showInputMessage="1" showErrorMessage="1" sqref="B6:B17" xr:uid="{3F3626E5-5DEF-6949-A9FA-C8843AC6FD40}">
      <formula1>$T$5:$T$6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0" orientation="portrait" r:id="rId1"/>
  <headerFooter>
    <oddHeader>&amp;L&amp;"Calibri"&amp;10&amp;K0000FF Uso Interno CPFL&amp;1#_x000D_</oddHead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25F844-BBEB-4D4D-9556-36822731402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I10:Q10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4681-DD64-40B4-9245-F2CBAE2BB63A}">
  <dimension ref="M1:CP5"/>
  <sheetViews>
    <sheetView showGridLines="0" showRowColHeaders="0" zoomScale="89" zoomScaleNormal="70" workbookViewId="0"/>
  </sheetViews>
  <sheetFormatPr baseColWidth="10" defaultColWidth="2.6640625" defaultRowHeight="15" x14ac:dyDescent="0.2"/>
  <cols>
    <col min="1" max="16384" width="2.6640625" style="15"/>
  </cols>
  <sheetData>
    <row r="1" spans="13:94" x14ac:dyDescent="0.2"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</row>
    <row r="2" spans="13:94" x14ac:dyDescent="0.2"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</row>
    <row r="3" spans="13:94" x14ac:dyDescent="0.2"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</row>
    <row r="4" spans="13:94" x14ac:dyDescent="0.2"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</row>
    <row r="5" spans="13:94" x14ac:dyDescent="0.2"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DDE67-CAFD-49CE-AB78-5010FA972E4D}">
  <dimension ref="B1:AG140"/>
  <sheetViews>
    <sheetView showGridLines="0" topLeftCell="D21" zoomScale="59" workbookViewId="0">
      <selection activeCell="W50" sqref="W50"/>
    </sheetView>
  </sheetViews>
  <sheetFormatPr baseColWidth="10" defaultColWidth="8.83203125" defaultRowHeight="15" x14ac:dyDescent="0.2"/>
  <cols>
    <col min="1" max="1" width="2.83203125" customWidth="1"/>
    <col min="4" max="4" width="19.1640625" bestFit="1" customWidth="1"/>
    <col min="5" max="5" width="20.5" bestFit="1" customWidth="1"/>
    <col min="6" max="6" width="10" bestFit="1" customWidth="1"/>
    <col min="7" max="8" width="14.5" bestFit="1" customWidth="1"/>
    <col min="9" max="16" width="6.1640625" customWidth="1"/>
    <col min="17" max="17" width="19.1640625" bestFit="1" customWidth="1"/>
    <col min="18" max="18" width="17.1640625" bestFit="1" customWidth="1"/>
    <col min="19" max="23" width="6.1640625" customWidth="1"/>
  </cols>
  <sheetData>
    <row r="1" spans="2:33" ht="16" thickBot="1" x14ac:dyDescent="0.25"/>
    <row r="2" spans="2:33" x14ac:dyDescent="0.2">
      <c r="B2" s="390" t="s">
        <v>12</v>
      </c>
      <c r="C2" s="7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9"/>
    </row>
    <row r="3" spans="2:33" ht="16" thickBot="1" x14ac:dyDescent="0.25">
      <c r="B3" s="391"/>
      <c r="C3" s="10"/>
      <c r="AG3" s="11"/>
    </row>
    <row r="4" spans="2:33" ht="16" thickBot="1" x14ac:dyDescent="0.25">
      <c r="B4" s="391"/>
      <c r="C4" s="10"/>
      <c r="D4" s="30" t="s">
        <v>9</v>
      </c>
      <c r="E4" s="30" t="s">
        <v>8</v>
      </c>
      <c r="F4" s="31"/>
      <c r="Q4" s="30" t="s">
        <v>6</v>
      </c>
      <c r="R4" s="31" t="s">
        <v>9</v>
      </c>
      <c r="AG4" s="11"/>
    </row>
    <row r="5" spans="2:33" ht="16" thickBot="1" x14ac:dyDescent="0.25">
      <c r="B5" s="391"/>
      <c r="C5" s="10"/>
      <c r="D5" s="30" t="s">
        <v>6</v>
      </c>
      <c r="E5" s="31" t="s">
        <v>10</v>
      </c>
      <c r="F5" s="31" t="s">
        <v>7</v>
      </c>
      <c r="Q5" s="32" t="s">
        <v>10</v>
      </c>
      <c r="R5" s="9"/>
      <c r="AG5" s="11"/>
    </row>
    <row r="6" spans="2:33" ht="16" thickBot="1" x14ac:dyDescent="0.25">
      <c r="B6" s="391"/>
      <c r="C6" s="10"/>
      <c r="D6" s="32" t="s">
        <v>40</v>
      </c>
      <c r="E6" s="8"/>
      <c r="F6" s="9"/>
      <c r="Q6" s="32" t="s">
        <v>7</v>
      </c>
      <c r="R6" s="14"/>
      <c r="AG6" s="11"/>
    </row>
    <row r="7" spans="2:33" ht="16" thickBot="1" x14ac:dyDescent="0.25">
      <c r="B7" s="391"/>
      <c r="C7" s="10"/>
      <c r="D7" s="32" t="s">
        <v>7</v>
      </c>
      <c r="E7" s="13"/>
      <c r="F7" s="14"/>
      <c r="AG7" s="11"/>
    </row>
    <row r="8" spans="2:33" x14ac:dyDescent="0.2">
      <c r="B8" s="391"/>
      <c r="C8" s="10"/>
      <c r="AG8" s="11"/>
    </row>
    <row r="9" spans="2:33" x14ac:dyDescent="0.2">
      <c r="B9" s="391"/>
      <c r="C9" s="10"/>
      <c r="AG9" s="11"/>
    </row>
    <row r="10" spans="2:33" x14ac:dyDescent="0.2">
      <c r="B10" s="391"/>
      <c r="C10" s="10"/>
      <c r="AG10" s="11"/>
    </row>
    <row r="11" spans="2:33" x14ac:dyDescent="0.2">
      <c r="B11" s="391"/>
      <c r="C11" s="10"/>
      <c r="AG11" s="11"/>
    </row>
    <row r="12" spans="2:33" x14ac:dyDescent="0.2">
      <c r="B12" s="391"/>
      <c r="C12" s="10"/>
      <c r="AG12" s="11"/>
    </row>
    <row r="13" spans="2:33" x14ac:dyDescent="0.2">
      <c r="B13" s="391"/>
      <c r="C13" s="10"/>
      <c r="AG13" s="11"/>
    </row>
    <row r="14" spans="2:33" x14ac:dyDescent="0.2">
      <c r="B14" s="391"/>
      <c r="C14" s="10"/>
      <c r="AG14" s="11"/>
    </row>
    <row r="15" spans="2:33" x14ac:dyDescent="0.2">
      <c r="B15" s="391"/>
      <c r="C15" s="10"/>
      <c r="AG15" s="11"/>
    </row>
    <row r="16" spans="2:33" x14ac:dyDescent="0.2">
      <c r="B16" s="391"/>
      <c r="C16" s="10"/>
      <c r="AG16" s="11"/>
    </row>
    <row r="17" spans="2:33" x14ac:dyDescent="0.2">
      <c r="B17" s="391"/>
      <c r="C17" s="10"/>
      <c r="AG17" s="11"/>
    </row>
    <row r="18" spans="2:33" x14ac:dyDescent="0.2">
      <c r="B18" s="391"/>
      <c r="C18" s="10"/>
      <c r="AG18" s="11"/>
    </row>
    <row r="19" spans="2:33" x14ac:dyDescent="0.2">
      <c r="B19" s="391"/>
      <c r="C19" s="10"/>
      <c r="AG19" s="11"/>
    </row>
    <row r="20" spans="2:33" x14ac:dyDescent="0.2">
      <c r="B20" s="391"/>
      <c r="C20" s="10"/>
      <c r="AG20" s="11"/>
    </row>
    <row r="21" spans="2:33" x14ac:dyDescent="0.2">
      <c r="B21" s="391"/>
      <c r="C21" s="10"/>
      <c r="AG21" s="11"/>
    </row>
    <row r="22" spans="2:33" x14ac:dyDescent="0.2">
      <c r="B22" s="391"/>
      <c r="C22" s="10"/>
      <c r="AG22" s="11"/>
    </row>
    <row r="23" spans="2:33" x14ac:dyDescent="0.2">
      <c r="B23" s="391"/>
      <c r="C23" s="10"/>
      <c r="AG23" s="11"/>
    </row>
    <row r="24" spans="2:33" x14ac:dyDescent="0.2">
      <c r="B24" s="391"/>
      <c r="C24" s="10"/>
      <c r="AG24" s="11"/>
    </row>
    <row r="25" spans="2:33" x14ac:dyDescent="0.2">
      <c r="B25" s="391"/>
      <c r="C25" s="10"/>
      <c r="AG25" s="11"/>
    </row>
    <row r="26" spans="2:33" x14ac:dyDescent="0.2">
      <c r="B26" s="391"/>
      <c r="C26" s="10"/>
      <c r="AG26" s="11"/>
    </row>
    <row r="27" spans="2:33" ht="16" thickBot="1" x14ac:dyDescent="0.25">
      <c r="B27" s="391"/>
      <c r="C27" s="10"/>
      <c r="AG27" s="11"/>
    </row>
    <row r="28" spans="2:33" ht="16" thickBot="1" x14ac:dyDescent="0.25">
      <c r="B28" s="39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4"/>
    </row>
    <row r="29" spans="2:33" ht="16" thickBot="1" x14ac:dyDescent="0.25"/>
    <row r="30" spans="2:33" x14ac:dyDescent="0.2">
      <c r="B30" s="390" t="s">
        <v>13</v>
      </c>
      <c r="C30" s="7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9"/>
    </row>
    <row r="31" spans="2:33" ht="16" thickBot="1" x14ac:dyDescent="0.25">
      <c r="B31" s="391"/>
      <c r="C31" s="10"/>
      <c r="AG31" s="11"/>
    </row>
    <row r="32" spans="2:33" ht="16" thickBot="1" x14ac:dyDescent="0.25">
      <c r="B32" s="391"/>
      <c r="C32" s="10"/>
      <c r="D32" s="30" t="s">
        <v>9</v>
      </c>
      <c r="E32" s="30" t="s">
        <v>8</v>
      </c>
      <c r="F32" s="31"/>
      <c r="Q32" s="30" t="s">
        <v>6</v>
      </c>
      <c r="R32" s="31" t="s">
        <v>9</v>
      </c>
      <c r="AG32" s="11"/>
    </row>
    <row r="33" spans="2:33" ht="16" thickBot="1" x14ac:dyDescent="0.25">
      <c r="B33" s="391"/>
      <c r="C33" s="10"/>
      <c r="D33" s="30" t="s">
        <v>6</v>
      </c>
      <c r="E33" s="31" t="s">
        <v>10</v>
      </c>
      <c r="F33" s="31" t="s">
        <v>7</v>
      </c>
      <c r="Q33" s="32" t="s">
        <v>10</v>
      </c>
      <c r="R33" s="9"/>
      <c r="AG33" s="11"/>
    </row>
    <row r="34" spans="2:33" ht="16" thickBot="1" x14ac:dyDescent="0.25">
      <c r="B34" s="391"/>
      <c r="C34" s="10"/>
      <c r="D34" s="32" t="s">
        <v>40</v>
      </c>
      <c r="E34" s="8"/>
      <c r="F34" s="9"/>
      <c r="Q34" s="32" t="s">
        <v>7</v>
      </c>
      <c r="R34" s="14"/>
      <c r="AG34" s="11"/>
    </row>
    <row r="35" spans="2:33" ht="16" thickBot="1" x14ac:dyDescent="0.25">
      <c r="B35" s="391"/>
      <c r="C35" s="10"/>
      <c r="D35" s="32" t="s">
        <v>7</v>
      </c>
      <c r="E35" s="13"/>
      <c r="F35" s="14"/>
      <c r="AG35" s="11"/>
    </row>
    <row r="36" spans="2:33" x14ac:dyDescent="0.2">
      <c r="B36" s="391"/>
      <c r="C36" s="10"/>
      <c r="AG36" s="11"/>
    </row>
    <row r="37" spans="2:33" x14ac:dyDescent="0.2">
      <c r="B37" s="391"/>
      <c r="C37" s="10"/>
      <c r="AG37" s="11"/>
    </row>
    <row r="38" spans="2:33" x14ac:dyDescent="0.2">
      <c r="B38" s="391"/>
      <c r="C38" s="10"/>
      <c r="AG38" s="11"/>
    </row>
    <row r="39" spans="2:33" x14ac:dyDescent="0.2">
      <c r="B39" s="391"/>
      <c r="C39" s="10"/>
      <c r="AG39" s="11"/>
    </row>
    <row r="40" spans="2:33" x14ac:dyDescent="0.2">
      <c r="B40" s="391"/>
      <c r="C40" s="10"/>
      <c r="AG40" s="11"/>
    </row>
    <row r="41" spans="2:33" x14ac:dyDescent="0.2">
      <c r="B41" s="391"/>
      <c r="C41" s="10"/>
      <c r="AG41" s="11"/>
    </row>
    <row r="42" spans="2:33" x14ac:dyDescent="0.2">
      <c r="B42" s="391"/>
      <c r="C42" s="10"/>
      <c r="AG42" s="11"/>
    </row>
    <row r="43" spans="2:33" x14ac:dyDescent="0.2">
      <c r="B43" s="391"/>
      <c r="C43" s="10"/>
      <c r="AG43" s="11"/>
    </row>
    <row r="44" spans="2:33" x14ac:dyDescent="0.2">
      <c r="B44" s="391"/>
      <c r="C44" s="10"/>
      <c r="AG44" s="11"/>
    </row>
    <row r="45" spans="2:33" x14ac:dyDescent="0.2">
      <c r="B45" s="391"/>
      <c r="C45" s="10"/>
      <c r="AG45" s="11"/>
    </row>
    <row r="46" spans="2:33" x14ac:dyDescent="0.2">
      <c r="B46" s="391"/>
      <c r="C46" s="10"/>
      <c r="AG46" s="11"/>
    </row>
    <row r="47" spans="2:33" x14ac:dyDescent="0.2">
      <c r="B47" s="391"/>
      <c r="C47" s="10"/>
      <c r="AG47" s="11"/>
    </row>
    <row r="48" spans="2:33" x14ac:dyDescent="0.2">
      <c r="B48" s="391"/>
      <c r="C48" s="10"/>
      <c r="AG48" s="11"/>
    </row>
    <row r="49" spans="2:33" x14ac:dyDescent="0.2">
      <c r="B49" s="391"/>
      <c r="C49" s="10"/>
      <c r="AG49" s="11"/>
    </row>
    <row r="50" spans="2:33" x14ac:dyDescent="0.2">
      <c r="B50" s="391"/>
      <c r="C50" s="10"/>
      <c r="AG50" s="11"/>
    </row>
    <row r="51" spans="2:33" x14ac:dyDescent="0.2">
      <c r="B51" s="391"/>
      <c r="C51" s="10"/>
      <c r="AG51" s="11"/>
    </row>
    <row r="52" spans="2:33" x14ac:dyDescent="0.2">
      <c r="B52" s="391"/>
      <c r="C52" s="10"/>
      <c r="AG52" s="11"/>
    </row>
    <row r="53" spans="2:33" x14ac:dyDescent="0.2">
      <c r="B53" s="391"/>
      <c r="C53" s="10"/>
      <c r="AG53" s="11"/>
    </row>
    <row r="54" spans="2:33" x14ac:dyDescent="0.2">
      <c r="B54" s="391"/>
      <c r="C54" s="10"/>
      <c r="AG54" s="11"/>
    </row>
    <row r="55" spans="2:33" ht="16" thickBot="1" x14ac:dyDescent="0.25">
      <c r="B55" s="391"/>
      <c r="C55" s="10"/>
      <c r="AG55" s="11"/>
    </row>
    <row r="56" spans="2:33" ht="16" thickBot="1" x14ac:dyDescent="0.25">
      <c r="B56" s="392"/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4"/>
    </row>
    <row r="57" spans="2:33" ht="16" thickBot="1" x14ac:dyDescent="0.25"/>
    <row r="58" spans="2:33" x14ac:dyDescent="0.2">
      <c r="B58" s="390" t="s">
        <v>41</v>
      </c>
      <c r="C58" s="7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9"/>
    </row>
    <row r="59" spans="2:33" ht="16" thickBot="1" x14ac:dyDescent="0.25">
      <c r="B59" s="391"/>
      <c r="C59" s="10"/>
      <c r="AG59" s="11"/>
    </row>
    <row r="60" spans="2:33" ht="16" thickBot="1" x14ac:dyDescent="0.25">
      <c r="B60" s="391"/>
      <c r="C60" s="10"/>
      <c r="D60" s="30" t="s">
        <v>9</v>
      </c>
      <c r="E60" s="30" t="s">
        <v>8</v>
      </c>
      <c r="F60" s="31"/>
      <c r="Q60" s="30" t="s">
        <v>6</v>
      </c>
      <c r="R60" s="31" t="s">
        <v>9</v>
      </c>
      <c r="AG60" s="11"/>
    </row>
    <row r="61" spans="2:33" ht="16" thickBot="1" x14ac:dyDescent="0.25">
      <c r="B61" s="391"/>
      <c r="C61" s="10"/>
      <c r="D61" s="30" t="s">
        <v>6</v>
      </c>
      <c r="E61" s="31" t="s">
        <v>10</v>
      </c>
      <c r="F61" s="31" t="s">
        <v>7</v>
      </c>
      <c r="Q61" s="32" t="s">
        <v>10</v>
      </c>
      <c r="R61" s="9"/>
      <c r="AG61" s="11"/>
    </row>
    <row r="62" spans="2:33" ht="16" thickBot="1" x14ac:dyDescent="0.25">
      <c r="B62" s="391"/>
      <c r="C62" s="10"/>
      <c r="D62" s="32" t="s">
        <v>40</v>
      </c>
      <c r="E62" s="8"/>
      <c r="F62" s="9"/>
      <c r="Q62" s="32" t="s">
        <v>7</v>
      </c>
      <c r="R62" s="14"/>
      <c r="AG62" s="11"/>
    </row>
    <row r="63" spans="2:33" ht="16" thickBot="1" x14ac:dyDescent="0.25">
      <c r="B63" s="391"/>
      <c r="C63" s="10"/>
      <c r="D63" s="32" t="s">
        <v>7</v>
      </c>
      <c r="E63" s="13"/>
      <c r="F63" s="14"/>
      <c r="AG63" s="11"/>
    </row>
    <row r="64" spans="2:33" x14ac:dyDescent="0.2">
      <c r="B64" s="391"/>
      <c r="C64" s="10"/>
      <c r="AG64" s="11"/>
    </row>
    <row r="65" spans="2:33" x14ac:dyDescent="0.2">
      <c r="B65" s="391"/>
      <c r="C65" s="10"/>
      <c r="AG65" s="11"/>
    </row>
    <row r="66" spans="2:33" x14ac:dyDescent="0.2">
      <c r="B66" s="391"/>
      <c r="C66" s="10"/>
      <c r="AG66" s="11"/>
    </row>
    <row r="67" spans="2:33" x14ac:dyDescent="0.2">
      <c r="B67" s="391"/>
      <c r="C67" s="10"/>
      <c r="AG67" s="11"/>
    </row>
    <row r="68" spans="2:33" x14ac:dyDescent="0.2">
      <c r="B68" s="391"/>
      <c r="C68" s="10"/>
      <c r="AG68" s="11"/>
    </row>
    <row r="69" spans="2:33" x14ac:dyDescent="0.2">
      <c r="B69" s="391"/>
      <c r="C69" s="10"/>
      <c r="AG69" s="11"/>
    </row>
    <row r="70" spans="2:33" x14ac:dyDescent="0.2">
      <c r="B70" s="391"/>
      <c r="C70" s="10"/>
      <c r="AG70" s="11"/>
    </row>
    <row r="71" spans="2:33" x14ac:dyDescent="0.2">
      <c r="B71" s="391"/>
      <c r="C71" s="10"/>
      <c r="AG71" s="11"/>
    </row>
    <row r="72" spans="2:33" x14ac:dyDescent="0.2">
      <c r="B72" s="391"/>
      <c r="C72" s="10"/>
      <c r="AG72" s="11"/>
    </row>
    <row r="73" spans="2:33" x14ac:dyDescent="0.2">
      <c r="B73" s="391"/>
      <c r="C73" s="10"/>
      <c r="AG73" s="11"/>
    </row>
    <row r="74" spans="2:33" x14ac:dyDescent="0.2">
      <c r="B74" s="391"/>
      <c r="C74" s="10"/>
      <c r="AG74" s="11"/>
    </row>
    <row r="75" spans="2:33" x14ac:dyDescent="0.2">
      <c r="B75" s="391"/>
      <c r="C75" s="10"/>
      <c r="AG75" s="11"/>
    </row>
    <row r="76" spans="2:33" x14ac:dyDescent="0.2">
      <c r="B76" s="391"/>
      <c r="C76" s="10"/>
      <c r="AG76" s="11"/>
    </row>
    <row r="77" spans="2:33" x14ac:dyDescent="0.2">
      <c r="B77" s="391"/>
      <c r="C77" s="10"/>
      <c r="AG77" s="11"/>
    </row>
    <row r="78" spans="2:33" x14ac:dyDescent="0.2">
      <c r="B78" s="391"/>
      <c r="C78" s="10"/>
      <c r="AG78" s="11"/>
    </row>
    <row r="79" spans="2:33" x14ac:dyDescent="0.2">
      <c r="B79" s="391"/>
      <c r="C79" s="10"/>
      <c r="AG79" s="11"/>
    </row>
    <row r="80" spans="2:33" x14ac:dyDescent="0.2">
      <c r="B80" s="391"/>
      <c r="C80" s="10"/>
      <c r="AG80" s="11"/>
    </row>
    <row r="81" spans="2:33" x14ac:dyDescent="0.2">
      <c r="B81" s="391"/>
      <c r="C81" s="10"/>
      <c r="AG81" s="11"/>
    </row>
    <row r="82" spans="2:33" x14ac:dyDescent="0.2">
      <c r="B82" s="391"/>
      <c r="C82" s="10"/>
      <c r="AG82" s="11"/>
    </row>
    <row r="83" spans="2:33" ht="16" thickBot="1" x14ac:dyDescent="0.25">
      <c r="B83" s="391"/>
      <c r="C83" s="10"/>
      <c r="AG83" s="11"/>
    </row>
    <row r="84" spans="2:33" ht="16" thickBot="1" x14ac:dyDescent="0.25">
      <c r="B84" s="392"/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4"/>
    </row>
    <row r="85" spans="2:33" ht="16" thickBot="1" x14ac:dyDescent="0.25"/>
    <row r="86" spans="2:33" ht="14.5" customHeight="1" x14ac:dyDescent="0.2">
      <c r="B86" s="390" t="s">
        <v>14</v>
      </c>
      <c r="C86" s="7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9"/>
    </row>
    <row r="87" spans="2:33" ht="16" thickBot="1" x14ac:dyDescent="0.25">
      <c r="B87" s="391"/>
      <c r="C87" s="10"/>
      <c r="AG87" s="11"/>
    </row>
    <row r="88" spans="2:33" ht="16" thickBot="1" x14ac:dyDescent="0.25">
      <c r="B88" s="391"/>
      <c r="C88" s="10"/>
      <c r="D88" s="30" t="s">
        <v>9</v>
      </c>
      <c r="E88" s="30" t="s">
        <v>8</v>
      </c>
      <c r="F88" s="31"/>
      <c r="Q88" s="30" t="s">
        <v>6</v>
      </c>
      <c r="R88" s="31" t="s">
        <v>9</v>
      </c>
      <c r="AG88" s="11"/>
    </row>
    <row r="89" spans="2:33" ht="16" thickBot="1" x14ac:dyDescent="0.25">
      <c r="B89" s="391"/>
      <c r="C89" s="10"/>
      <c r="D89" s="30" t="s">
        <v>6</v>
      </c>
      <c r="E89" s="31" t="s">
        <v>10</v>
      </c>
      <c r="F89" s="31" t="s">
        <v>7</v>
      </c>
      <c r="Q89" s="32" t="s">
        <v>10</v>
      </c>
      <c r="R89" s="9"/>
      <c r="AG89" s="11"/>
    </row>
    <row r="90" spans="2:33" ht="16" thickBot="1" x14ac:dyDescent="0.25">
      <c r="B90" s="391"/>
      <c r="C90" s="10"/>
      <c r="D90" s="32" t="s">
        <v>40</v>
      </c>
      <c r="E90" s="8"/>
      <c r="F90" s="9"/>
      <c r="Q90" s="32" t="s">
        <v>7</v>
      </c>
      <c r="R90" s="14"/>
      <c r="AG90" s="11"/>
    </row>
    <row r="91" spans="2:33" ht="16" thickBot="1" x14ac:dyDescent="0.25">
      <c r="B91" s="391"/>
      <c r="C91" s="10"/>
      <c r="D91" s="32" t="s">
        <v>7</v>
      </c>
      <c r="E91" s="13"/>
      <c r="F91" s="14"/>
      <c r="AG91" s="11"/>
    </row>
    <row r="92" spans="2:33" x14ac:dyDescent="0.2">
      <c r="B92" s="391"/>
      <c r="C92" s="10"/>
      <c r="AG92" s="11"/>
    </row>
    <row r="93" spans="2:33" ht="16" thickBot="1" x14ac:dyDescent="0.25">
      <c r="B93" s="391"/>
      <c r="C93" s="10"/>
      <c r="AG93" s="11"/>
    </row>
    <row r="94" spans="2:33" x14ac:dyDescent="0.2">
      <c r="B94" s="391"/>
      <c r="C94" s="10"/>
      <c r="AG94" s="11"/>
    </row>
    <row r="95" spans="2:33" x14ac:dyDescent="0.2">
      <c r="B95" s="391"/>
      <c r="C95" s="10"/>
      <c r="AG95" s="11"/>
    </row>
    <row r="96" spans="2:33" x14ac:dyDescent="0.2">
      <c r="B96" s="391"/>
      <c r="C96" s="10"/>
      <c r="AG96" s="11"/>
    </row>
    <row r="97" spans="2:33" x14ac:dyDescent="0.2">
      <c r="B97" s="391"/>
      <c r="C97" s="10"/>
      <c r="AG97" s="11"/>
    </row>
    <row r="98" spans="2:33" x14ac:dyDescent="0.2">
      <c r="B98" s="391"/>
      <c r="C98" s="10"/>
      <c r="AG98" s="11"/>
    </row>
    <row r="99" spans="2:33" x14ac:dyDescent="0.2">
      <c r="B99" s="391"/>
      <c r="C99" s="10"/>
      <c r="AG99" s="11"/>
    </row>
    <row r="100" spans="2:33" x14ac:dyDescent="0.2">
      <c r="B100" s="391"/>
      <c r="C100" s="10"/>
      <c r="AG100" s="11"/>
    </row>
    <row r="101" spans="2:33" x14ac:dyDescent="0.2">
      <c r="B101" s="391"/>
      <c r="C101" s="10"/>
      <c r="AG101" s="11"/>
    </row>
    <row r="102" spans="2:33" x14ac:dyDescent="0.2">
      <c r="B102" s="391"/>
      <c r="C102" s="10"/>
      <c r="AG102" s="11"/>
    </row>
    <row r="103" spans="2:33" x14ac:dyDescent="0.2">
      <c r="B103" s="391"/>
      <c r="C103" s="10"/>
      <c r="AG103" s="11"/>
    </row>
    <row r="104" spans="2:33" x14ac:dyDescent="0.2">
      <c r="B104" s="391"/>
      <c r="C104" s="10"/>
      <c r="AG104" s="11"/>
    </row>
    <row r="105" spans="2:33" x14ac:dyDescent="0.2">
      <c r="B105" s="391"/>
      <c r="C105" s="10"/>
      <c r="AG105" s="11"/>
    </row>
    <row r="106" spans="2:33" x14ac:dyDescent="0.2">
      <c r="B106" s="391"/>
      <c r="C106" s="10"/>
      <c r="AG106" s="11"/>
    </row>
    <row r="107" spans="2:33" x14ac:dyDescent="0.2">
      <c r="B107" s="391"/>
      <c r="C107" s="10"/>
      <c r="AG107" s="11"/>
    </row>
    <row r="108" spans="2:33" x14ac:dyDescent="0.2">
      <c r="B108" s="391"/>
      <c r="C108" s="10"/>
      <c r="AG108" s="11"/>
    </row>
    <row r="109" spans="2:33" x14ac:dyDescent="0.2">
      <c r="B109" s="391"/>
      <c r="C109" s="10"/>
      <c r="AG109" s="11"/>
    </row>
    <row r="110" spans="2:33" x14ac:dyDescent="0.2">
      <c r="B110" s="391"/>
      <c r="C110" s="10"/>
      <c r="AG110" s="11"/>
    </row>
    <row r="111" spans="2:33" x14ac:dyDescent="0.2">
      <c r="B111" s="391"/>
      <c r="C111" s="10"/>
      <c r="AG111" s="11"/>
    </row>
    <row r="112" spans="2:33" ht="16" thickBot="1" x14ac:dyDescent="0.25">
      <c r="B112" s="392"/>
      <c r="C112" s="12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4"/>
    </row>
    <row r="113" spans="2:33" ht="16" thickBot="1" x14ac:dyDescent="0.25"/>
    <row r="114" spans="2:33" ht="14.5" customHeight="1" x14ac:dyDescent="0.2">
      <c r="B114" s="390" t="s">
        <v>15</v>
      </c>
      <c r="C114" s="7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9"/>
    </row>
    <row r="115" spans="2:33" ht="16" thickBot="1" x14ac:dyDescent="0.25">
      <c r="B115" s="391"/>
      <c r="C115" s="10"/>
      <c r="AG115" s="11"/>
    </row>
    <row r="116" spans="2:33" ht="16" thickBot="1" x14ac:dyDescent="0.25">
      <c r="B116" s="391"/>
      <c r="C116" s="10"/>
      <c r="D116" s="30" t="s">
        <v>9</v>
      </c>
      <c r="E116" s="30" t="s">
        <v>8</v>
      </c>
      <c r="F116" s="31"/>
      <c r="Q116" s="30" t="s">
        <v>6</v>
      </c>
      <c r="R116" s="31" t="s">
        <v>9</v>
      </c>
      <c r="AG116" s="11"/>
    </row>
    <row r="117" spans="2:33" ht="16" thickBot="1" x14ac:dyDescent="0.25">
      <c r="B117" s="391"/>
      <c r="C117" s="10"/>
      <c r="D117" s="30" t="s">
        <v>6</v>
      </c>
      <c r="E117" s="31" t="s">
        <v>10</v>
      </c>
      <c r="F117" s="31" t="s">
        <v>7</v>
      </c>
      <c r="Q117" s="32" t="s">
        <v>10</v>
      </c>
      <c r="R117" s="9"/>
      <c r="AG117" s="11"/>
    </row>
    <row r="118" spans="2:33" ht="16" thickBot="1" x14ac:dyDescent="0.25">
      <c r="B118" s="391"/>
      <c r="C118" s="10"/>
      <c r="D118" s="32" t="s">
        <v>40</v>
      </c>
      <c r="E118" s="8"/>
      <c r="F118" s="9"/>
      <c r="Q118" s="32" t="s">
        <v>7</v>
      </c>
      <c r="R118" s="14"/>
      <c r="AG118" s="11"/>
    </row>
    <row r="119" spans="2:33" ht="16" thickBot="1" x14ac:dyDescent="0.25">
      <c r="B119" s="391"/>
      <c r="C119" s="10"/>
      <c r="D119" s="32" t="s">
        <v>7</v>
      </c>
      <c r="E119" s="13"/>
      <c r="F119" s="14"/>
      <c r="AG119" s="11"/>
    </row>
    <row r="120" spans="2:33" x14ac:dyDescent="0.2">
      <c r="B120" s="391"/>
      <c r="C120" s="10"/>
      <c r="AG120" s="11"/>
    </row>
    <row r="121" spans="2:33" ht="16" thickBot="1" x14ac:dyDescent="0.25">
      <c r="B121" s="391"/>
      <c r="C121" s="10"/>
      <c r="AG121" s="11"/>
    </row>
    <row r="122" spans="2:33" ht="16" thickBot="1" x14ac:dyDescent="0.25">
      <c r="B122" s="391"/>
      <c r="C122" s="10"/>
      <c r="AG122" s="11"/>
    </row>
    <row r="123" spans="2:33" x14ac:dyDescent="0.2">
      <c r="B123" s="391"/>
      <c r="C123" s="10"/>
      <c r="AG123" s="11"/>
    </row>
    <row r="124" spans="2:33" x14ac:dyDescent="0.2">
      <c r="B124" s="391"/>
      <c r="C124" s="10"/>
      <c r="AG124" s="11"/>
    </row>
    <row r="125" spans="2:33" x14ac:dyDescent="0.2">
      <c r="B125" s="391"/>
      <c r="C125" s="10"/>
      <c r="AG125" s="11"/>
    </row>
    <row r="126" spans="2:33" x14ac:dyDescent="0.2">
      <c r="B126" s="391"/>
      <c r="C126" s="10"/>
      <c r="AG126" s="11"/>
    </row>
    <row r="127" spans="2:33" x14ac:dyDescent="0.2">
      <c r="B127" s="391"/>
      <c r="C127" s="10"/>
      <c r="AG127" s="11"/>
    </row>
    <row r="128" spans="2:33" x14ac:dyDescent="0.2">
      <c r="B128" s="391"/>
      <c r="C128" s="10"/>
      <c r="AG128" s="11"/>
    </row>
    <row r="129" spans="2:33" x14ac:dyDescent="0.2">
      <c r="B129" s="391"/>
      <c r="C129" s="10"/>
      <c r="AG129" s="11"/>
    </row>
    <row r="130" spans="2:33" x14ac:dyDescent="0.2">
      <c r="B130" s="391"/>
      <c r="C130" s="10"/>
      <c r="AG130" s="11"/>
    </row>
    <row r="131" spans="2:33" x14ac:dyDescent="0.2">
      <c r="B131" s="391"/>
      <c r="C131" s="10"/>
      <c r="AG131" s="11"/>
    </row>
    <row r="132" spans="2:33" x14ac:dyDescent="0.2">
      <c r="B132" s="391"/>
      <c r="C132" s="10"/>
      <c r="AG132" s="11"/>
    </row>
    <row r="133" spans="2:33" x14ac:dyDescent="0.2">
      <c r="B133" s="391"/>
      <c r="C133" s="10"/>
      <c r="AG133" s="11"/>
    </row>
    <row r="134" spans="2:33" x14ac:dyDescent="0.2">
      <c r="B134" s="391"/>
      <c r="C134" s="10"/>
      <c r="AG134" s="11"/>
    </row>
    <row r="135" spans="2:33" x14ac:dyDescent="0.2">
      <c r="B135" s="391"/>
      <c r="C135" s="10"/>
      <c r="AG135" s="11"/>
    </row>
    <row r="136" spans="2:33" x14ac:dyDescent="0.2">
      <c r="B136" s="391"/>
      <c r="C136" s="10"/>
      <c r="AG136" s="11"/>
    </row>
    <row r="137" spans="2:33" x14ac:dyDescent="0.2">
      <c r="B137" s="391"/>
      <c r="C137" s="10"/>
      <c r="AG137" s="11"/>
    </row>
    <row r="138" spans="2:33" x14ac:dyDescent="0.2">
      <c r="B138" s="391"/>
      <c r="C138" s="10"/>
      <c r="AG138" s="11"/>
    </row>
    <row r="139" spans="2:33" x14ac:dyDescent="0.2">
      <c r="B139" s="391"/>
      <c r="C139" s="10"/>
      <c r="AG139" s="11"/>
    </row>
    <row r="140" spans="2:33" ht="16" thickBot="1" x14ac:dyDescent="0.25">
      <c r="B140" s="392"/>
      <c r="C140" s="12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4"/>
    </row>
  </sheetData>
  <mergeCells count="5">
    <mergeCell ref="B2:B28"/>
    <mergeCell ref="B30:B56"/>
    <mergeCell ref="B58:B84"/>
    <mergeCell ref="B86:B112"/>
    <mergeCell ref="B114:B140"/>
  </mergeCells>
  <pageMargins left="0.511811024" right="0.511811024" top="0.78740157499999996" bottom="0.78740157499999996" header="0.31496062000000002" footer="0.31496062000000002"/>
  <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24</vt:i4>
      </vt:variant>
    </vt:vector>
  </HeadingPairs>
  <TitlesOfParts>
    <vt:vector size="24" baseType="lpstr">
      <vt:lpstr>DASHBOARD</vt:lpstr>
      <vt:lpstr>QR Code</vt:lpstr>
      <vt:lpstr>PLANO DE AÇÃO GERAL</vt:lpstr>
      <vt:lpstr>BALANÇO</vt:lpstr>
      <vt:lpstr>Endividamento</vt:lpstr>
      <vt:lpstr>Fluxo de Caixa</vt:lpstr>
      <vt:lpstr>DRE</vt:lpstr>
      <vt:lpstr>Base DRE</vt:lpstr>
      <vt:lpstr>Base DRE Arquivo</vt:lpstr>
      <vt:lpstr>Precificação</vt:lpstr>
      <vt:lpstr>MARKUP</vt:lpstr>
      <vt:lpstr>INDUSTRIA</vt:lpstr>
      <vt:lpstr>TABELA DE PREÇOS</vt:lpstr>
      <vt:lpstr>SERVIÇO</vt:lpstr>
      <vt:lpstr>CUSTO FIXO</vt:lpstr>
      <vt:lpstr>CUSTO VARIAVEL</vt:lpstr>
      <vt:lpstr>1.Financeiro</vt:lpstr>
      <vt:lpstr>2.Comercial</vt:lpstr>
      <vt:lpstr>3.Marketing</vt:lpstr>
      <vt:lpstr>4.Operacional</vt:lpstr>
      <vt:lpstr>ANÁLISE HISTORICA</vt:lpstr>
      <vt:lpstr>5.Recursos Humanos</vt:lpstr>
      <vt:lpstr>6.Indicadores de Performance</vt:lpstr>
      <vt:lpstr>Graficos Tasks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 Alves Da Silva</dc:creator>
  <cp:lastModifiedBy>Microsoft Office User</cp:lastModifiedBy>
  <cp:lastPrinted>2023-10-04T14:05:38Z</cp:lastPrinted>
  <dcterms:created xsi:type="dcterms:W3CDTF">2023-09-25T22:49:25Z</dcterms:created>
  <dcterms:modified xsi:type="dcterms:W3CDTF">2026-03-25T23:36:55Z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2f19bc-c0ef-436a-be43-be1adb274cf3_Enabled">
    <vt:lpwstr>true</vt:lpwstr>
  </property>
  <property fmtid="{D5CDD505-2E9C-101B-9397-08002B2CF9AE}" pid="3" name="MSIP_Label_022f19bc-c0ef-436a-be43-be1adb274cf3_SetDate">
    <vt:lpwstr>2023-09-26T01:27:21Z</vt:lpwstr>
  </property>
  <property fmtid="{D5CDD505-2E9C-101B-9397-08002B2CF9AE}" pid="4" name="MSIP_Label_022f19bc-c0ef-436a-be43-be1adb274cf3_Method">
    <vt:lpwstr>Standard</vt:lpwstr>
  </property>
  <property fmtid="{D5CDD505-2E9C-101B-9397-08002B2CF9AE}" pid="5" name="MSIP_Label_022f19bc-c0ef-436a-be43-be1adb274cf3_Name">
    <vt:lpwstr>Interno</vt:lpwstr>
  </property>
  <property fmtid="{D5CDD505-2E9C-101B-9397-08002B2CF9AE}" pid="6" name="MSIP_Label_022f19bc-c0ef-436a-be43-be1adb274cf3_SiteId">
    <vt:lpwstr>93546618-e20a-4fd3-a884-9e33ca7234a7</vt:lpwstr>
  </property>
  <property fmtid="{D5CDD505-2E9C-101B-9397-08002B2CF9AE}" pid="7" name="MSIP_Label_022f19bc-c0ef-436a-be43-be1adb274cf3_ActionId">
    <vt:lpwstr>52103601-d7ae-49af-8e3b-0fad178462ee</vt:lpwstr>
  </property>
  <property fmtid="{D5CDD505-2E9C-101B-9397-08002B2CF9AE}" pid="8" name="MSIP_Label_022f19bc-c0ef-436a-be43-be1adb274cf3_ContentBits">
    <vt:lpwstr>1</vt:lpwstr>
  </property>
</Properties>
</file>