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drawings/drawing14.xml" ContentType="application/vnd.openxmlformats-officedocument.drawing+xml"/>
  <Override PartName="/xl/comments4.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Cache/pivotCacheRecords8.xml" ContentType="application/vnd.openxmlformats-officedocument.spreadsheetml.pivotCacheRecords+xml"/>
  <Override PartName="/xl/pivotCache/pivotCacheRecords9.xml" ContentType="application/vnd.openxmlformats-officedocument.spreadsheetml.pivotCacheRecords+xml"/>
  <Override PartName="/xl/pivotCache/pivotCacheRecords10.xml" ContentType="application/vnd.openxmlformats-officedocument.spreadsheetml.pivotCacheRecord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DASHBOARD" sheetId="2" r:id="rId6"/>
    <sheet name="QR Code" sheetId="3" r:id="rId7"/>
    <sheet name="PLANO DE AÇÃO GERAL" sheetId="4" r:id="rId8"/>
    <sheet name="BALANÇO" sheetId="5" r:id="rId9"/>
    <sheet name="Endividamento" sheetId="6" r:id="rId10"/>
    <sheet name="Fluxo de Caixa" sheetId="7" r:id="rId11"/>
    <sheet name="DRE" sheetId="8" r:id="rId12"/>
    <sheet name="Base DRE" sheetId="9" r:id="rId13"/>
    <sheet name="Base DRE Arquivo" sheetId="10" r:id="rId14"/>
    <sheet name="Precificação" sheetId="11" r:id="rId15"/>
    <sheet name="MARKUP" sheetId="12" r:id="rId16"/>
    <sheet name="INDUSTRIA" sheetId="13" r:id="rId17"/>
    <sheet name="TABELA DE PREÇOS" sheetId="14" r:id="rId18"/>
    <sheet name="SERVIÇO" sheetId="15" r:id="rId19"/>
    <sheet name="CUSTO FIXO" sheetId="16" r:id="rId20"/>
    <sheet name="CUSTO VARIAVEL" sheetId="17" r:id="rId21"/>
    <sheet name="1.Financeiro" sheetId="18" r:id="rId22"/>
    <sheet name="2.Comercial" sheetId="19" r:id="rId23"/>
    <sheet name="3.Marketing" sheetId="20" r:id="rId24"/>
    <sheet name="4.Operacional" sheetId="21" r:id="rId25"/>
    <sheet name="ANÁLISE HISTORICA" sheetId="22" r:id="rId26"/>
    <sheet name="5.Recursos Humanos" sheetId="23" r:id="rId27"/>
    <sheet name="6.Indicadores de Performance" sheetId="24" r:id="rId28"/>
    <sheet name="Graficos Tasks - Tabela dinâmic" sheetId="25" r:id="rId29"/>
    <sheet name="Graficos Tasks - Tabela dinâmi1" sheetId="26" r:id="rId30"/>
    <sheet name="Graficos Tasks - Tabela dinâmi2" sheetId="27" r:id="rId31"/>
    <sheet name="Graficos Tasks - Tabela dinâmi3" sheetId="28" r:id="rId32"/>
    <sheet name="Graficos Tasks - Tabela dinâmi4" sheetId="29" r:id="rId33"/>
    <sheet name="Graficos Tasks - Tabela dinâmi5" sheetId="30" r:id="rId34"/>
    <sheet name="Graficos Tasks - Tabela dinâmi6" sheetId="31" r:id="rId35"/>
    <sheet name="Graficos Tasks - Tabela dinâmi7" sheetId="32" r:id="rId36"/>
    <sheet name="Graficos Tasks - Tabela dinâmi8" sheetId="33" r:id="rId37"/>
    <sheet name="Graficos Tasks - Tabela dinâmi9" sheetId="34" r:id="rId38"/>
    <sheet name="Graficos Tasks - Table 1" sheetId="35" r:id="rId39"/>
    <sheet name="Graficos Tasks - Drawings" sheetId="36" r:id="rId40"/>
  </sheets>
  <pivotCaches>
    <pivotCache cacheId="0" r:id="rId41"/>
    <pivotCache cacheId="1" r:id="rId42"/>
    <pivotCache cacheId="2" r:id="rId43"/>
    <pivotCache cacheId="3" r:id="rId44"/>
    <pivotCache cacheId="4" r:id="rId45"/>
    <pivotCache cacheId="5" r:id="rId46"/>
    <pivotCache cacheId="6" r:id="rId47"/>
    <pivotCache cacheId="7" r:id="rId48"/>
    <pivotCache cacheId="8" r:id="rId49"/>
    <pivotCache cacheId="9" r:id="rId50"/>
  </pivotCaches>
</workbook>
</file>

<file path=xl/comments1.xml><?xml version="1.0" encoding="utf-8"?>
<comments xmlns="http://schemas.openxmlformats.org/spreadsheetml/2006/main">
  <authors>
    <author>Microsoft Office User</author>
  </authors>
  <commentList>
    <comment ref="I9" authorId="0">
      <text>
        <r>
          <rPr>
            <sz val="11"/>
            <color indexed="8"/>
            <rFont val="Helvetica Neue"/>
          </rPr>
          <t xml:space="preserve">Microsoft Office User:
Para realizar o cálculo do salário de funcionários é o valor pago ao funcionário acrecidos de 70%
</t>
        </r>
      </text>
    </comment>
  </commentList>
</comments>
</file>

<file path=xl/comments2.xml><?xml version="1.0" encoding="utf-8"?>
<comments xmlns="http://schemas.openxmlformats.org/spreadsheetml/2006/main">
  <authors>
    <author>Microsoft Office User</author>
  </authors>
  <commentList>
    <comment ref="I9" authorId="0">
      <text>
        <r>
          <rPr>
            <sz val="11"/>
            <color indexed="8"/>
            <rFont val="Helvetica Neue"/>
          </rPr>
          <t xml:space="preserve">Microsoft Office User:
Para realizar o cálculo do salário de funcionários é o valor pago ao funcionário acrecidos de 70%
</t>
        </r>
      </text>
    </comment>
  </commentList>
</comments>
</file>

<file path=xl/comments3.xml><?xml version="1.0" encoding="utf-8"?>
<comments xmlns="http://schemas.openxmlformats.org/spreadsheetml/2006/main">
  <authors>
    <author>Microsoft Office User</author>
    <author>Paulo Henrique Alves Da Silva</author>
  </authors>
  <commentList>
    <comment ref="I9" authorId="0">
      <text>
        <r>
          <rPr>
            <sz val="11"/>
            <color indexed="8"/>
            <rFont val="Helvetica Neue"/>
          </rPr>
          <t xml:space="preserve">Microsoft Office User:
Para realizar o cálculo do salário de funcionários é o valor pago ao funcionário acrecidos de 70%
</t>
        </r>
      </text>
    </comment>
    <comment ref="I27" authorId="1">
      <text>
        <r>
          <rPr>
            <sz val="11"/>
            <color indexed="8"/>
            <rFont val="Helvetica Neue"/>
          </rPr>
          <t>Paulo Henrique Alves Da Silva:
REPRESENTA A QUANTIDADE DE HORAS DE PRODUÇÃO EM RELAÇÃO DESPESA FIXA
8 horas, 5 dias e 4 semanas
(representa 160 horas)</t>
        </r>
      </text>
    </comment>
    <comment ref="I33" authorId="1">
      <text>
        <r>
          <rPr>
            <sz val="11"/>
            <color indexed="8"/>
            <rFont val="Helvetica Neue"/>
          </rPr>
          <t xml:space="preserve">Paulo Henrique Alves Da Silva:
DADO IMPORTANTE </t>
        </r>
      </text>
    </comment>
  </commentList>
</comments>
</file>

<file path=xl/comments4.xml><?xml version="1.0" encoding="utf-8"?>
<comments xmlns="http://schemas.openxmlformats.org/spreadsheetml/2006/main">
  <authors>
    <author>Microsoft Office User</author>
  </authors>
  <commentList>
    <comment ref="C8" authorId="0">
      <text>
        <r>
          <rPr>
            <sz val="11"/>
            <color indexed="8"/>
            <rFont val="Helvetica Neue"/>
          </rPr>
          <t xml:space="preserve">Microsoft Office User:
Para realizar o cálculo do salário de funcionários é o valor pago ao funcionário acrecidos de 70%
</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<sst xmlns="http://schemas.openxmlformats.org/spreadsheetml/2006/main" uniqueCount="902">
  <si>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</si>
  <si>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</si>
  <si>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</si>
  <si>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</si>
  <si>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DASHBOARD</t>
  </si>
  <si>
    <t>Table 1</t>
  </si>
  <si>
    <t>QR Code</t>
  </si>
  <si>
    <t>PLANO DE AÇÃO GERAL</t>
  </si>
  <si>
    <t>PLANO DE AÇÃO</t>
  </si>
  <si>
    <t>Item</t>
  </si>
  <si>
    <t>Ação</t>
  </si>
  <si>
    <t>Responsável</t>
  </si>
  <si>
    <t>PRAZO</t>
  </si>
  <si>
    <t>DATA EXEC</t>
  </si>
  <si>
    <t>Status</t>
  </si>
  <si>
    <t>Melhoria Esperada</t>
  </si>
  <si>
    <t>Observação</t>
  </si>
  <si>
    <t>AGUARDANDO</t>
  </si>
  <si>
    <t>BALANÇO</t>
  </si>
  <si>
    <t>ATIVO</t>
  </si>
  <si>
    <t>PASSIVO</t>
  </si>
  <si>
    <t xml:space="preserve">Total do Ativo </t>
  </si>
  <si>
    <t xml:space="preserve">Total Passivo </t>
  </si>
  <si>
    <t xml:space="preserve">Ativo </t>
  </si>
  <si>
    <t>Disponíveis</t>
  </si>
  <si>
    <t>Clientes a Receber ( - taxas)</t>
  </si>
  <si>
    <t>Passivo</t>
  </si>
  <si>
    <t>Fornecedores</t>
  </si>
  <si>
    <t>Conta Corrente</t>
  </si>
  <si>
    <t>Contas fixas a pagar</t>
  </si>
  <si>
    <t>Empréstimos</t>
  </si>
  <si>
    <t>Funcionários (última folha + 70%)</t>
  </si>
  <si>
    <t>Recursos Estocados</t>
  </si>
  <si>
    <t>Estoque</t>
  </si>
  <si>
    <t>Investimentos (aplicação)</t>
  </si>
  <si>
    <t>TOTAL DO ATIVO</t>
  </si>
  <si>
    <t>TOTAL DO PASSIVO</t>
  </si>
  <si>
    <t>PATRIMÔNIO LÍQUIDO</t>
  </si>
  <si>
    <t>Endividamento</t>
  </si>
  <si>
    <t xml:space="preserve">SALDO DEVEDOR TOTAL </t>
  </si>
  <si>
    <t>MODALIDADE</t>
  </si>
  <si>
    <t>Numero</t>
  </si>
  <si>
    <t xml:space="preserve">VALOR CONTRATADO </t>
  </si>
  <si>
    <t>SALDO DEVEDOR</t>
  </si>
  <si>
    <t>TX</t>
  </si>
  <si>
    <t>VENCIMENTO</t>
  </si>
  <si>
    <t>PARCELA</t>
  </si>
  <si>
    <t>PARCELAS PAGAS</t>
  </si>
  <si>
    <t>PROXIMAS PARCELAS</t>
  </si>
  <si>
    <t>ULTIMA PARCELA</t>
  </si>
  <si>
    <t>Banco 01</t>
  </si>
  <si>
    <t>XXXXX</t>
  </si>
  <si>
    <t>Banco 02</t>
  </si>
  <si>
    <t>Banco 03</t>
  </si>
  <si>
    <t>Banco 04</t>
  </si>
  <si>
    <t xml:space="preserve">TOTAL  </t>
  </si>
  <si>
    <t>Fluxo de Caixa</t>
  </si>
  <si>
    <t>SALDO INICIAL DO PLAN</t>
  </si>
  <si>
    <t>PLANEJADO</t>
  </si>
  <si>
    <t>RECEITAS</t>
  </si>
  <si>
    <t>RECEBIVEIS MENSAL</t>
  </si>
  <si>
    <t>VENDAS A VISTA</t>
  </si>
  <si>
    <t>VENDAS EM 30 DIAS</t>
  </si>
  <si>
    <t>VENDAS EM 60 DIAS</t>
  </si>
  <si>
    <t>RESERVA DE EMERGÊNCIA</t>
  </si>
  <si>
    <t>DESPESAS</t>
  </si>
  <si>
    <t>COMPROMISSO MENSAL</t>
  </si>
  <si>
    <t>%</t>
  </si>
  <si>
    <t>DESPESAS FIXAS</t>
  </si>
  <si>
    <t>DESPESAS VARIÁVEIS</t>
  </si>
  <si>
    <t>CUSTOS VARIÁVEIS</t>
  </si>
  <si>
    <t>DESPESAS FINANCEIRAS E OUTROS</t>
  </si>
  <si>
    <t>DISTRIBUIÇÃO DE LUCRO E PROLABORE</t>
  </si>
  <si>
    <t>RETIRADA PARA RESERVA DE EMERGÊNCIA</t>
  </si>
  <si>
    <t>RESULTADO RECEITAS - DESPESAS</t>
  </si>
  <si>
    <t>RESERVA DE EMERGENCIA (3 MESES DO CF)</t>
  </si>
  <si>
    <t>SALDO ACUMULADO</t>
  </si>
  <si>
    <t>PREVISÃO DE RECEBÍVEIS A PRAZO</t>
  </si>
  <si>
    <t>Á Vista</t>
  </si>
  <si>
    <t>30 Dias</t>
  </si>
  <si>
    <t>60 Dias</t>
  </si>
  <si>
    <t>FATURAMENTO TOTAL</t>
  </si>
  <si>
    <t>DRE</t>
  </si>
  <si>
    <t>SELECIONE O CENTRO DE CUSTO</t>
  </si>
  <si>
    <t>*</t>
  </si>
  <si>
    <r>
      <rPr>
        <sz val="20"/>
        <color indexed="15"/>
        <rFont val="Calibri"/>
      </rPr>
      <t>*</t>
    </r>
  </si>
  <si>
    <t>DEMONSTRATIVO DE RESULTADO</t>
  </si>
  <si>
    <t>CONSOLIDADO</t>
  </si>
  <si>
    <t>( = ) Receitas Operacionais</t>
  </si>
  <si>
    <t>1.</t>
  </si>
  <si>
    <t>( + ) Receita de Vendas de Produtos e Serviços</t>
  </si>
  <si>
    <t>RECEITA</t>
  </si>
  <si>
    <t>Receita de Vendas - Produtos</t>
  </si>
  <si>
    <t>Receita de Vendas - Serviços</t>
  </si>
  <si>
    <t>Receita de Aluguéis Recebidos</t>
  </si>
  <si>
    <t>( = ) Receita Bruta de Vendas</t>
  </si>
  <si>
    <t>2.</t>
  </si>
  <si>
    <t>( - ) Deduções da Receita Bruta (Despesa Variável)</t>
  </si>
  <si>
    <t>Dedições e impostos</t>
  </si>
  <si>
    <t>DESPESA</t>
  </si>
  <si>
    <t>Comissão de Vendas</t>
  </si>
  <si>
    <t>Impostos sobre vendas (ISS, ICMS, etc.)</t>
  </si>
  <si>
    <t>( = ) Receita Líquida de Vendas</t>
  </si>
  <si>
    <t>3.</t>
  </si>
  <si>
    <t>( - ) Custos Operacionais (Custos Variáveis)</t>
  </si>
  <si>
    <t>Custos Variáveis</t>
  </si>
  <si>
    <t>Custo de Mercadoria Vendida (CMV)</t>
  </si>
  <si>
    <t>Matéria-prima Consumida</t>
  </si>
  <si>
    <t>Frete sobre vendas</t>
  </si>
  <si>
    <t>( = ) Lucro Bruto</t>
  </si>
  <si>
    <t>4.</t>
  </si>
  <si>
    <t>( - ) Despesas Operacionais (Custos Fixos)</t>
  </si>
  <si>
    <t>4.1</t>
  </si>
  <si>
    <t>Custos Fixos - Despesa Com Pessoal</t>
  </si>
  <si>
    <t>Salários e Encargos Administrativos</t>
  </si>
  <si>
    <t>Salários e Encargos do Comercial</t>
  </si>
  <si>
    <t>Provisões (13º, férias, etc.)</t>
  </si>
  <si>
    <t>4.2</t>
  </si>
  <si>
    <t>Custos Fixos - Despesa Administrativa</t>
  </si>
  <si>
    <t>Aluguel</t>
  </si>
  <si>
    <t>Contabilidade</t>
  </si>
  <si>
    <t>Consultorias</t>
  </si>
  <si>
    <t>Licenças e Softwares e TI</t>
  </si>
  <si>
    <t>Marketing e Publicidade</t>
  </si>
  <si>
    <t>Ferramentas de CRM ou automação</t>
  </si>
  <si>
    <t>Viagens e Refeições Comerciais</t>
  </si>
  <si>
    <t>Energia Elétrica</t>
  </si>
  <si>
    <t>Água</t>
  </si>
  <si>
    <t>Internet e Telefonia</t>
  </si>
  <si>
    <t>Manutenção de Equipamentos</t>
  </si>
  <si>
    <t>4.3</t>
  </si>
  <si>
    <t>Custos Fixos - Despesa Com Sócios</t>
  </si>
  <si>
    <t>Pró-Labore</t>
  </si>
  <si>
    <t>( = ) Lucro / Prejuízo Operacional</t>
  </si>
  <si>
    <t>EBITDA</t>
  </si>
  <si>
    <t>5.</t>
  </si>
  <si>
    <t>Receitas e Despesas Financeiras</t>
  </si>
  <si>
    <t>5.1</t>
  </si>
  <si>
    <t>Despesas Financeiras</t>
  </si>
  <si>
    <t>Juros sobre Empréstimos</t>
  </si>
  <si>
    <t>Tarifas Bancárias</t>
  </si>
  <si>
    <t>Multas e Encargos</t>
  </si>
  <si>
    <t>Descontos Concedidos</t>
  </si>
  <si>
    <t>5.2</t>
  </si>
  <si>
    <t>Receitas Financeiras</t>
  </si>
  <si>
    <t>Receita Financeira</t>
  </si>
  <si>
    <t>6.</t>
  </si>
  <si>
    <t>Outras Receitas e Despesas Não Operacionais</t>
  </si>
  <si>
    <t>6.1</t>
  </si>
  <si>
    <t>Receitas não operacionais</t>
  </si>
  <si>
    <t>Outras Receitas Operacionais</t>
  </si>
  <si>
    <t>6.2</t>
  </si>
  <si>
    <t>Despesas não operacionais</t>
  </si>
  <si>
    <t>Lucro / Prejuízo Líquido</t>
  </si>
  <si>
    <t>7.</t>
  </si>
  <si>
    <t>Despesas e Receitas com Investimentos e Empréstimos</t>
  </si>
  <si>
    <t>7.1</t>
  </si>
  <si>
    <t>Investimentos</t>
  </si>
  <si>
    <t>7.2</t>
  </si>
  <si>
    <t>Pagamentos de Fornecedor Atrasado</t>
  </si>
  <si>
    <t>7.3</t>
  </si>
  <si>
    <t>Empréstimos e Dívidas</t>
  </si>
  <si>
    <t>Empréstimos e Financiamentos</t>
  </si>
  <si>
    <t>8.</t>
  </si>
  <si>
    <t>Despesas a Identificar</t>
  </si>
  <si>
    <t>Distribuição de Lucros</t>
  </si>
  <si>
    <t>Lançamentos a Identificar</t>
  </si>
  <si>
    <t>Lucro / Prejuízo Final</t>
  </si>
  <si>
    <t>Base DRE</t>
  </si>
  <si>
    <t>TODOS</t>
  </si>
  <si>
    <t>Data</t>
  </si>
  <si>
    <t>Descrição</t>
  </si>
  <si>
    <t>Documento</t>
  </si>
  <si>
    <t>Valor (R$)</t>
  </si>
  <si>
    <t>Saldo (R$)</t>
  </si>
  <si>
    <t>Banco</t>
  </si>
  <si>
    <t>Tipo Conta</t>
  </si>
  <si>
    <t>Mês</t>
  </si>
  <si>
    <t>Tipo</t>
  </si>
  <si>
    <t>Centro de Custo</t>
  </si>
  <si>
    <t>CATEGORIA</t>
  </si>
  <si>
    <t>TIPO</t>
  </si>
  <si>
    <t>COD</t>
  </si>
  <si>
    <t>CENTRO DE CUSTO</t>
  </si>
  <si>
    <t>Lançamentos</t>
  </si>
  <si>
    <t>Categorias</t>
  </si>
  <si>
    <t>Receita</t>
  </si>
  <si>
    <t>Pessoal</t>
  </si>
  <si>
    <t>DEBITO CONVENIOS 02558157000162 VIVO</t>
  </si>
  <si>
    <t>Empresa</t>
  </si>
  <si>
    <t>LIQUIDACAO BOLETO 01703365000145 ESPERANTO COMER</t>
  </si>
  <si>
    <t>LIQUIDACAO BOLETO 22037446000123 HYGIBRAS COMERC</t>
  </si>
  <si>
    <t xml:space="preserve">LIQUIDACAO BOLETO 00489050000184 JJGC INDUSTRIA </t>
  </si>
  <si>
    <t>RECEBIMENTO PIX 06299336854 LUCIA DE FATIMA COST</t>
  </si>
  <si>
    <t>Custo Variável</t>
  </si>
  <si>
    <t>TARIFA COM R LIQUIDACAO</t>
  </si>
  <si>
    <t>SUB CR VISA | EVOLUSERVI | 0001-26</t>
  </si>
  <si>
    <t>SUB CR MASTER | EVOLUSERVI | 0001-26</t>
  </si>
  <si>
    <t>SUB DB MASTER | SUMUP | 0001-26</t>
  </si>
  <si>
    <t>TED 19540550000121 ASAAS GESTAO FINANCEIRA S.A.</t>
  </si>
  <si>
    <t>Despesa Administrativa</t>
  </si>
  <si>
    <t>SEGURO PRESTAMISTA</t>
  </si>
  <si>
    <t>LIQ.COBRANCA SIMPLES</t>
  </si>
  <si>
    <t>PAGAMENTO PIX 11369419000131 GELCOM</t>
  </si>
  <si>
    <t>PAGAMENTO PIX 44466916861 Izadora Toloti Da Silv</t>
  </si>
  <si>
    <t>PAGAMENTO PIX 45950682807 Larissa Franco Amaro</t>
  </si>
  <si>
    <t>Despesa Comercial</t>
  </si>
  <si>
    <t>PAGAMENTO PIX 42439634875 Nathalia Cristina Tave</t>
  </si>
  <si>
    <t>PAGAMENTO PIX 38814883831 FABIANA GARCIA</t>
  </si>
  <si>
    <t>PAGAMENTO PIX 41305135000142 TRIANGULO ENGENHARI</t>
  </si>
  <si>
    <t>PAGAMENTO PIX 20018692826 ADEMIR JOSE CARNEIRO</t>
  </si>
  <si>
    <t>Despesa Operacional</t>
  </si>
  <si>
    <t>PAGAMENTO PIX 02639887831 EUNICE GOMES DOS SANTO</t>
  </si>
  <si>
    <t>CUSTAS DE PROTESTO</t>
  </si>
  <si>
    <t>TARIFA DE PROTESTO</t>
  </si>
  <si>
    <t>SUB DB ELO | EVOLUSERVI | 0001-26</t>
  </si>
  <si>
    <t>Despesa Financeira</t>
  </si>
  <si>
    <t>PAGAMENTO PIX 53238195883 Thayná Bachiego Cossol</t>
  </si>
  <si>
    <t>PAGAMENTO PIX 50316590843 TAMARA GABRIELE DOMING</t>
  </si>
  <si>
    <t>PAGAMENTO PIX 38052340829 ANA CLAUDIA DE OLIVEIR</t>
  </si>
  <si>
    <t xml:space="preserve">PAGAMENTO PIX SICREDI 25481403854 MIRIAM RAQUEL </t>
  </si>
  <si>
    <t>Outros</t>
  </si>
  <si>
    <t>PAGAMENTO PIX 54774767883 Rafaela Claudino da Si</t>
  </si>
  <si>
    <t>SUB DB MASTER | EVOLUSERVI | 0001-26</t>
  </si>
  <si>
    <t>RECEBIMENTO PIX 01664924850 MARTA F.MASSARO</t>
  </si>
  <si>
    <t>RECEBIMENTO PIX 05241466835 MARIA HELENA PEDRINA</t>
  </si>
  <si>
    <t>MANUTENCAO DE TITULOS</t>
  </si>
  <si>
    <t>SUB CR VISA | SUMUP | 0001-26</t>
  </si>
  <si>
    <t>RECEBIMENTO PIX 39766716811 Debora Paina Alonso</t>
  </si>
  <si>
    <t>PAGAMENTO PIX 09804828448 JOSE FERNANDO ALVES MA</t>
  </si>
  <si>
    <t>PAGAMENTO PIX SICREDI 37405075000162 AJ MOVEIS E</t>
  </si>
  <si>
    <t>PAGAMENTO PIX 29618754000191 GRAN TEC MANUTENCAO</t>
  </si>
  <si>
    <t>RECEBIMENTO PIX SICREDI 12448725000126 A M M ODO</t>
  </si>
  <si>
    <t>PAGAMENTO PIX 07275920000161 LENOVO TECNOLOGIA B</t>
  </si>
  <si>
    <t>PAGAMENTO PIX 38607389840 Rui Carvalho Nasciment</t>
  </si>
  <si>
    <t>PAGAMENTO PIX 12007975661 GABRIEL DE PAULA RODRI</t>
  </si>
  <si>
    <t>DEVOLUCAO PIX 12007975661 GABRIEL DE PAULA RODRI</t>
  </si>
  <si>
    <t>PAGAMENTO PIX 71850406804 JOAO EDUARDO MORAES</t>
  </si>
  <si>
    <t>PAGAMENTO PIX 64565587000169 GABRIEL DE PAULA RO</t>
  </si>
  <si>
    <t>DEBITO CONVENIOS 40432544000147 CLARSP11G</t>
  </si>
  <si>
    <t>RECEBIMENTO PIX 71850406804 JOAO EDUARDO MORAES</t>
  </si>
  <si>
    <t>LIQUIDACAO BOLETO 29915312000107 BIONNOVATION BI</t>
  </si>
  <si>
    <t xml:space="preserve">LIQUIDACAO BOLETO 21279354000197 ODONTO PREMIUM </t>
  </si>
  <si>
    <t>COMPRA DEBITO MASTER FEST PAO MOCOCA BR</t>
  </si>
  <si>
    <t>RECEBIMENTO PIX 68700300810 NELSON COSTI FILHO</t>
  </si>
  <si>
    <t>PAGAMENTO PIX 10573521000191 PIX Marketplace</t>
  </si>
  <si>
    <t>PAGAMENTO PIX SICREDI 33930045818 ANDRE FERREIRA</t>
  </si>
  <si>
    <t>RECEB. COB HIBRIDA (I) 39656334817SUSIMARI FURLA</t>
  </si>
  <si>
    <t>TARIFA LIQUIDACAO PIXCOB</t>
  </si>
  <si>
    <t xml:space="preserve">LIQUIDACAO BOLETO 47000211000198 ECO ESCRITORIO </t>
  </si>
  <si>
    <t>LIQUIDACAO BOLETO SICREDI 37405075000162 AJ MOVE</t>
  </si>
  <si>
    <t>SUB CR MASTER | SUMUP | 0001-26</t>
  </si>
  <si>
    <t>LIQUIDACAO BOLETO 45233574000148 SIND EMPREG EST</t>
  </si>
  <si>
    <t>LIQUIDACAO BOLETO SICREDI 15299200000164 RESIDEN</t>
  </si>
  <si>
    <t>LIQUIDACAO BOLETO 46396925000102 ASSOCIACAO COME</t>
  </si>
  <si>
    <t>PLANO INT CAPITAL</t>
  </si>
  <si>
    <t>DEBITO CONVENIOS 53859112000169 CPFLJA-CB</t>
  </si>
  <si>
    <t>PAGAMENTO PIX 06330387000120 MAXIMUS INDUSTRIA E</t>
  </si>
  <si>
    <t>PAGAMENTO PIX 43416001000124 43.416.001 TALITA M</t>
  </si>
  <si>
    <t>PAGAMENTO PIX 10293774000101 CHAVEIRO VENTANIA L</t>
  </si>
  <si>
    <t>PAGAMENTO PIX 42075759000183 42 075 759 LUCAS DE</t>
  </si>
  <si>
    <t>DEB.CTA.FATURA</t>
  </si>
  <si>
    <t>LIQUIDACAO BOLETO 04657685000102 M M AMBIENTAL</t>
  </si>
  <si>
    <t>RECEB. COB HIBRIDA (I) 04099118878BENEDITO APARE</t>
  </si>
  <si>
    <t>TARIFA BAIXA DE TITULOS</t>
  </si>
  <si>
    <t xml:space="preserve">RECEBIMENTO PIX 30059106875 ALESSANDRA URIAS DA </t>
  </si>
  <si>
    <t>LIQUIDACAO BOLETO 00814559000155 SURYA DENTAL CO</t>
  </si>
  <si>
    <t>PAGAMENTO PIX SICREDI 21207005000160 JUNQUEIRA E</t>
  </si>
  <si>
    <t>PAGAMENTO PIX 11972256000187 11972256 LUCAS FRAN</t>
  </si>
  <si>
    <t>COMPRA DEBITO MASTER GABRIEL MIACHON SANTO MOCOC</t>
  </si>
  <si>
    <t>PAGAMENTO PIX 42563672000155 PAGALEVE INSTITUICA</t>
  </si>
  <si>
    <t>PAGAMENTO PIX 06347409000165 SBF COMERCIO DE PRO</t>
  </si>
  <si>
    <t>PAGTO FATURA MASTER</t>
  </si>
  <si>
    <t>RECEB. COB HIBRIDA (I) 09672381883NELSON TEODORO</t>
  </si>
  <si>
    <t>PAGAMENTO PIX 38184368860 MARCELA PUCIARELLI MAD</t>
  </si>
  <si>
    <t>PAGAMENTO PIX 54342725000197 FERNANDA TEIXEIRA G</t>
  </si>
  <si>
    <t>RECEBIMENTO PIX 16833154805 LUIS ANTONIO DONIZET</t>
  </si>
  <si>
    <t>RECEBIMENTO PIX 57308043000156 FF SUPERVISAO E F</t>
  </si>
  <si>
    <t>PAGAMENTO PIX 00360305000104 CEF MATRIZ</t>
  </si>
  <si>
    <t>DEBITO ARRECADACAO 00394460005887 DARFC0385</t>
  </si>
  <si>
    <t>DEBITO ARRECADACAO</t>
  </si>
  <si>
    <t>LIQUIDACAO BOLETO 33164021000100 TOKIO MARINE SE</t>
  </si>
  <si>
    <t>LIQUIDACAO BOLETO 46601853000180 SILVEIRA TREINA</t>
  </si>
  <si>
    <t>COMPRA DEBITO MASTER CasaDeBolos MOCOCA BR</t>
  </si>
  <si>
    <t>PAGAMENTO PIX 08749840000163 PREVINI - CONSULTOR</t>
  </si>
  <si>
    <t>PAGAMENTO PIX 25129666000175 25.129.666 BRUNO BO</t>
  </si>
  <si>
    <t>RECEBIMENTO PIX SICREDI 25481403854 MIRIAM RAQUE</t>
  </si>
  <si>
    <t>PAGAMENTO PIX SICREDI 41894931000168 STAFF MONIT</t>
  </si>
  <si>
    <t>DEBITO CONVENIOS 03795072000160 PMOCOCASP</t>
  </si>
  <si>
    <t>RECEBIMENTO PIX SICREDI 44832368001163 DIOCESE D</t>
  </si>
  <si>
    <t xml:space="preserve">PAGAMENTO PIX SICREDI 44832368001163 DIOCESE DE </t>
  </si>
  <si>
    <t>RECEBIMENTO PIX 26830798850 KATIA CRISTINA DE SO</t>
  </si>
  <si>
    <t>DEBITO CONVENIOS 03795072000160 SABESP SP</t>
  </si>
  <si>
    <t>RECEB. COB HIBRIDA (I) 07225233866MARIA LUIZA DE</t>
  </si>
  <si>
    <t>DEBITO CONVENIOS ID 510001784357 CPFL JAGUARI 53</t>
  </si>
  <si>
    <t>PAGAMENTO PIX 05847773102 Ghabryel Lochetti Fern</t>
  </si>
  <si>
    <t>RECEBIMENTO PIX 53913820841 EDUARDO ELIAS MACHAD</t>
  </si>
  <si>
    <t>LIQUIDACAO BOLETO 47331822000119 ASSOCIACAO PAUL</t>
  </si>
  <si>
    <t xml:space="preserve">PAGAMENTO PIX 17890509000150 DIGITAL CENTER CAD </t>
  </si>
  <si>
    <t>LIQUIDACAO BOLETO 61600839000155 CENTRO DE INT E</t>
  </si>
  <si>
    <t>Base DRE Arquivo</t>
  </si>
  <si>
    <t>DATA</t>
  </si>
  <si>
    <t>DOCUMENTO</t>
  </si>
  <si>
    <t>HISTÓRICO</t>
  </si>
  <si>
    <t>VALOR</t>
  </si>
  <si>
    <t>MÊS</t>
  </si>
  <si>
    <t>Classificação</t>
  </si>
  <si>
    <t>CAT</t>
  </si>
  <si>
    <t>obs</t>
  </si>
  <si>
    <t>Item Original</t>
  </si>
  <si>
    <t>Categoria</t>
  </si>
  <si>
    <t>Descrição Sugerida</t>
  </si>
  <si>
    <t>Frequência Estimada</t>
  </si>
  <si>
    <t>03/02/2025</t>
  </si>
  <si>
    <t>Pix</t>
  </si>
  <si>
    <t>PIX EMITIDO OUTRA IF</t>
  </si>
  <si>
    <t>certificado digital notas</t>
  </si>
  <si>
    <t>FEV</t>
  </si>
  <si>
    <t>Despesa Fixa</t>
  </si>
  <si>
    <t>Administrativa</t>
  </si>
  <si>
    <t>Certificado digital para emissão de NF</t>
  </si>
  <si>
    <t>Anual</t>
  </si>
  <si>
    <t>PIX RECEBIDO - OUTRA IF</t>
  </si>
  <si>
    <t>venda</t>
  </si>
  <si>
    <t>VENDA</t>
  </si>
  <si>
    <t>financiamento casa que aluga</t>
  </si>
  <si>
    <t>Investimento</t>
  </si>
  <si>
    <t>Financiamento</t>
  </si>
  <si>
    <t>Financiamento de imóvel alugado</t>
  </si>
  <si>
    <t>Mensal</t>
  </si>
  <si>
    <t>ESTORNO E DEVOLUÇÃO</t>
  </si>
  <si>
    <t xml:space="preserve">devoluçao mercado livre </t>
  </si>
  <si>
    <t>serviço mulck</t>
  </si>
  <si>
    <t>Despesa Variável</t>
  </si>
  <si>
    <t>Operacional</t>
  </si>
  <si>
    <t>Serviço eventual (verificar finalidade)</t>
  </si>
  <si>
    <t>Eventual</t>
  </si>
  <si>
    <t>financiamento CASA INVESTIMENTO</t>
  </si>
  <si>
    <t>financiamento placa solar</t>
  </si>
  <si>
    <t>Parcelas de placas solares</t>
  </si>
  <si>
    <t>serviço de Terceiro</t>
  </si>
  <si>
    <t>Munk</t>
  </si>
  <si>
    <t>salario pai</t>
  </si>
  <si>
    <t>Pró-labore pai</t>
  </si>
  <si>
    <t>1675015</t>
  </si>
  <si>
    <t>DÉB.EMPRÉSTIMO</t>
  </si>
  <si>
    <t>fornecedor</t>
  </si>
  <si>
    <t>Custo Direto</t>
  </si>
  <si>
    <t>Pagamento de fornecedor</t>
  </si>
  <si>
    <t>Conforme demanda</t>
  </si>
  <si>
    <t>PIX RECEBIDO - OUTRA IF - MESMA TIT.</t>
  </si>
  <si>
    <t>telefone</t>
  </si>
  <si>
    <t>Comunicação</t>
  </si>
  <si>
    <t>Conta de telefone</t>
  </si>
  <si>
    <t>prolabore</t>
  </si>
  <si>
    <t>explicar para Jussara</t>
  </si>
  <si>
    <t>internet</t>
  </si>
  <si>
    <t>Conta de internet</t>
  </si>
  <si>
    <t>38351258</t>
  </si>
  <si>
    <t>DÉB.TIT.COMPE EFETIVADO</t>
  </si>
  <si>
    <t>taxa conta</t>
  </si>
  <si>
    <t>Bancária</t>
  </si>
  <si>
    <t>Tarifas bancárias</t>
  </si>
  <si>
    <t>38351930</t>
  </si>
  <si>
    <t>juros</t>
  </si>
  <si>
    <t>Financeira</t>
  </si>
  <si>
    <t>Juros diversos sobre contas ou dívidas</t>
  </si>
  <si>
    <t>Mensal/Eventual</t>
  </si>
  <si>
    <t>38351942</t>
  </si>
  <si>
    <t>IPTU casa aluguel</t>
  </si>
  <si>
    <t>Tributária</t>
  </si>
  <si>
    <t>IPTU da casa alugada</t>
  </si>
  <si>
    <t>38351959</t>
  </si>
  <si>
    <t>escritorio mensal</t>
  </si>
  <si>
    <t>Aluguel ou estrutura de escritório</t>
  </si>
  <si>
    <t>38351973</t>
  </si>
  <si>
    <t>salario pai (3.150,00 salario jussara)</t>
  </si>
  <si>
    <t>Salário Jussara e/ou pró-labore pai</t>
  </si>
  <si>
    <t>38352077</t>
  </si>
  <si>
    <t>DÉB.CONV.TELECOMUNICAÇÕES</t>
  </si>
  <si>
    <t>salario funcionarios</t>
  </si>
  <si>
    <t>Salários da equipe</t>
  </si>
  <si>
    <t>fornecedor estornou</t>
  </si>
  <si>
    <t>Ajuste de Receita</t>
  </si>
  <si>
    <t>Reembolso</t>
  </si>
  <si>
    <t>Estorno de fornecedor</t>
  </si>
  <si>
    <t>taxa de boleto</t>
  </si>
  <si>
    <t>Taxas por emissão de boletos</t>
  </si>
  <si>
    <t>Conforme emissão</t>
  </si>
  <si>
    <t>CPFL</t>
  </si>
  <si>
    <t>Energia</t>
  </si>
  <si>
    <t>Conta de energia elétrica</t>
  </si>
  <si>
    <t>emprestado</t>
  </si>
  <si>
    <t>Empréstimo</t>
  </si>
  <si>
    <t>Valor emprestado a terceiros</t>
  </si>
  <si>
    <t>129</t>
  </si>
  <si>
    <t>DÉBITO PACOTE SERVIÇOS</t>
  </si>
  <si>
    <t>emprestimo</t>
  </si>
  <si>
    <t>Empréstimo recebido</t>
  </si>
  <si>
    <t>IOF/3-2</t>
  </si>
  <si>
    <t xml:space="preserve">DÉB.IOF                                 </t>
  </si>
  <si>
    <t>guardei na caixinha</t>
  </si>
  <si>
    <t>Reserva</t>
  </si>
  <si>
    <t>Valor separado em caixa</t>
  </si>
  <si>
    <t>escritorio contabilidade</t>
  </si>
  <si>
    <t>Contábil</t>
  </si>
  <si>
    <t>Escritório ou serviço de contabilidade</t>
  </si>
  <si>
    <t>04/02/2025</t>
  </si>
  <si>
    <t>38369735</t>
  </si>
  <si>
    <t>TRANSF.RECEBIDA - PIX SICOOB</t>
  </si>
  <si>
    <t>aluguel</t>
  </si>
  <si>
    <t>IPTU casa/serralheria</t>
  </si>
  <si>
    <t>IPTU do imóvel da serralheria</t>
  </si>
  <si>
    <t>agua salario pai</t>
  </si>
  <si>
    <t>Pessoal/Utilidade</t>
  </si>
  <si>
    <t>Água vinculada ao pró-labore do pai</t>
  </si>
  <si>
    <t>IPTU Casa Investimento</t>
  </si>
  <si>
    <t>PERGUNTAR PARA JUSSARA</t>
  </si>
  <si>
    <t>agua serralheria</t>
  </si>
  <si>
    <t>Utilidade</t>
  </si>
  <si>
    <t>Conta de água da serralheria</t>
  </si>
  <si>
    <t>celular internet</t>
  </si>
  <si>
    <t>Planos de celular e internet</t>
  </si>
  <si>
    <t>financiamento</t>
  </si>
  <si>
    <t>Financiamento genérico (verificar qual)</t>
  </si>
  <si>
    <t>05/02/2025</t>
  </si>
  <si>
    <t>funcionarios</t>
  </si>
  <si>
    <t>Mensalidade Contabilidade</t>
  </si>
  <si>
    <t>financiamento placa</t>
  </si>
  <si>
    <t>Referente à parcela de placas solares</t>
  </si>
  <si>
    <t>38396284</t>
  </si>
  <si>
    <t>DÉB.TRANSF.CONTAS DIF.TIT. INTERCREDIS</t>
  </si>
  <si>
    <t>agua</t>
  </si>
  <si>
    <t>Conta de água geral</t>
  </si>
  <si>
    <t>IPTU</t>
  </si>
  <si>
    <t>Imposto predial</t>
  </si>
  <si>
    <t>posto</t>
  </si>
  <si>
    <t>Transporte</t>
  </si>
  <si>
    <t>Combustível / deslocamentos</t>
  </si>
  <si>
    <t>Variável</t>
  </si>
  <si>
    <t>funcionario</t>
  </si>
  <si>
    <t>Salário de funcionário</t>
  </si>
  <si>
    <t>seguro casa</t>
  </si>
  <si>
    <t>Seguro</t>
  </si>
  <si>
    <t>Seguro de imóvel</t>
  </si>
  <si>
    <t>Anual ou mensal</t>
  </si>
  <si>
    <t>06/02/2025</t>
  </si>
  <si>
    <t>contabilidade</t>
  </si>
  <si>
    <t>Honorários contábeis</t>
  </si>
  <si>
    <t>emprestado, salario pai e fornecedor</t>
  </si>
  <si>
    <t>Diversos</t>
  </si>
  <si>
    <t>Agrupamento</t>
  </si>
  <si>
    <t>Mistura de empréstimo, pró-labore e fornecedores</t>
  </si>
  <si>
    <t>Reavaliar</t>
  </si>
  <si>
    <t xml:space="preserve">salario pai </t>
  </si>
  <si>
    <t>325057597</t>
  </si>
  <si>
    <t>CRÉD.TED-STR</t>
  </si>
  <si>
    <t>aposentadoria</t>
  </si>
  <si>
    <t xml:space="preserve">salario funcionarios </t>
  </si>
  <si>
    <t xml:space="preserve">escritorio contabilidade </t>
  </si>
  <si>
    <t xml:space="preserve">agua salario pai </t>
  </si>
  <si>
    <t xml:space="preserve">agua serralheria </t>
  </si>
  <si>
    <t xml:space="preserve">salario funcionario </t>
  </si>
  <si>
    <t>4411</t>
  </si>
  <si>
    <t>CRED.TRANSF.CONTAS INTERCREDIS</t>
  </si>
  <si>
    <t>celulares internet</t>
  </si>
  <si>
    <t>07/02/2025</t>
  </si>
  <si>
    <t>3455320</t>
  </si>
  <si>
    <t>CRÉD.LIQUIDAÇÃO COBRANÇA</t>
  </si>
  <si>
    <t xml:space="preserve">taxa conta </t>
  </si>
  <si>
    <t xml:space="preserve">seguro casa </t>
  </si>
  <si>
    <t>38438101</t>
  </si>
  <si>
    <t xml:space="preserve">emprestado, salario pai e fornecedor </t>
  </si>
  <si>
    <t>ESTORNO PIX EMITIDO</t>
  </si>
  <si>
    <t>3459935</t>
  </si>
  <si>
    <t>TARIFA COBRANÇA</t>
  </si>
  <si>
    <t>10/02/2025</t>
  </si>
  <si>
    <t>11/02/2025</t>
  </si>
  <si>
    <t xml:space="preserve">34    </t>
  </si>
  <si>
    <t>DEP.DINHEIRO</t>
  </si>
  <si>
    <t>38534856</t>
  </si>
  <si>
    <t>DÉB.CONV.EN.ELÉTRICA E GÁS</t>
  </si>
  <si>
    <t>38534922</t>
  </si>
  <si>
    <t>12/02/2025</t>
  </si>
  <si>
    <t>38556899</t>
  </si>
  <si>
    <t>38557062</t>
  </si>
  <si>
    <t>38557161</t>
  </si>
  <si>
    <t>1869888</t>
  </si>
  <si>
    <t>CRÉD.EMPRÉSTIMO</t>
  </si>
  <si>
    <t>38558623</t>
  </si>
  <si>
    <t>3472002</t>
  </si>
  <si>
    <t>13/02/2025</t>
  </si>
  <si>
    <t>APLICAÇÃO</t>
  </si>
  <si>
    <t>14/02/2025</t>
  </si>
  <si>
    <t>17/02/2025</t>
  </si>
  <si>
    <t>3188</t>
  </si>
  <si>
    <t>38657517</t>
  </si>
  <si>
    <t>DÉB.CONV.TRIBUTOS FEDERAIS - RFB</t>
  </si>
  <si>
    <t>38657590</t>
  </si>
  <si>
    <t>18/02/2025</t>
  </si>
  <si>
    <t>19/02/2025</t>
  </si>
  <si>
    <t>38683751</t>
  </si>
  <si>
    <t>38696576</t>
  </si>
  <si>
    <t>20/02/2025</t>
  </si>
  <si>
    <t>3488730</t>
  </si>
  <si>
    <t>21/02/2025</t>
  </si>
  <si>
    <t>38748767</t>
  </si>
  <si>
    <t>24/02/2025</t>
  </si>
  <si>
    <t>3495759</t>
  </si>
  <si>
    <t>25/02/2025</t>
  </si>
  <si>
    <t>38809206</t>
  </si>
  <si>
    <t>agua casa Pai</t>
  </si>
  <si>
    <t>38813578</t>
  </si>
  <si>
    <t>26/02/2025</t>
  </si>
  <si>
    <t>38831051</t>
  </si>
  <si>
    <t>38835306</t>
  </si>
  <si>
    <t>27/02/2025</t>
  </si>
  <si>
    <t>3506393</t>
  </si>
  <si>
    <t>28/02/2025</t>
  </si>
  <si>
    <t>38884806</t>
  </si>
  <si>
    <t xml:space="preserve">gastou com dinheiro fisico </t>
  </si>
  <si>
    <t xml:space="preserve">entrou dinheiro fisico </t>
  </si>
  <si>
    <t>05/03/2025</t>
  </si>
  <si>
    <t>38896476</t>
  </si>
  <si>
    <t>MAR</t>
  </si>
  <si>
    <t>38897950</t>
  </si>
  <si>
    <t>38898001</t>
  </si>
  <si>
    <t>38898012</t>
  </si>
  <si>
    <t>38898019</t>
  </si>
  <si>
    <t>38898084</t>
  </si>
  <si>
    <t>38898106</t>
  </si>
  <si>
    <t>38898109</t>
  </si>
  <si>
    <t>DÉB.TIT. COBRANÇA EFETIVADO</t>
  </si>
  <si>
    <t>38898206</t>
  </si>
  <si>
    <t>38898217</t>
  </si>
  <si>
    <t>06/03/2025</t>
  </si>
  <si>
    <t>38964821</t>
  </si>
  <si>
    <t>combustivel</t>
  </si>
  <si>
    <t>Posto</t>
  </si>
  <si>
    <t>07/03/2025</t>
  </si>
  <si>
    <t>39002609</t>
  </si>
  <si>
    <t>10/03/2025</t>
  </si>
  <si>
    <t>327695856</t>
  </si>
  <si>
    <t>11/03/2025</t>
  </si>
  <si>
    <t>3531325</t>
  </si>
  <si>
    <t>01869888</t>
  </si>
  <si>
    <t>12/03/2025</t>
  </si>
  <si>
    <t>39131776</t>
  </si>
  <si>
    <t>13/03/2025</t>
  </si>
  <si>
    <t>14/03/2025</t>
  </si>
  <si>
    <t>17/03/2025</t>
  </si>
  <si>
    <t>39219546</t>
  </si>
  <si>
    <t>39219594</t>
  </si>
  <si>
    <t>39219630</t>
  </si>
  <si>
    <t>39219694</t>
  </si>
  <si>
    <t>39219732</t>
  </si>
  <si>
    <t>39219782</t>
  </si>
  <si>
    <t>39219813</t>
  </si>
  <si>
    <t>39219856</t>
  </si>
  <si>
    <t>39219897</t>
  </si>
  <si>
    <t>39221056</t>
  </si>
  <si>
    <t>seguro casa Pai</t>
  </si>
  <si>
    <t>18/03/2025</t>
  </si>
  <si>
    <t>39246637</t>
  </si>
  <si>
    <t>39246649</t>
  </si>
  <si>
    <t>19/03/2025</t>
  </si>
  <si>
    <t>39258728</t>
  </si>
  <si>
    <t>20/03/2025</t>
  </si>
  <si>
    <t>39293503</t>
  </si>
  <si>
    <t>21/03/2025</t>
  </si>
  <si>
    <t xml:space="preserve">25        </t>
  </si>
  <si>
    <t>SAQUE NA AGENCIA</t>
  </si>
  <si>
    <t>24/03/2025</t>
  </si>
  <si>
    <t>39355921</t>
  </si>
  <si>
    <t>25/03/2025</t>
  </si>
  <si>
    <t>26/03/2025</t>
  </si>
  <si>
    <t>39400338</t>
  </si>
  <si>
    <t>27/03/2025</t>
  </si>
  <si>
    <t>TRANFERENCIA ENTRE CONTAS</t>
  </si>
  <si>
    <t xml:space="preserve">depositou para sacar </t>
  </si>
  <si>
    <t>28/03/2025</t>
  </si>
  <si>
    <t>31/03/2025</t>
  </si>
  <si>
    <t>2102202511</t>
  </si>
  <si>
    <t>CRÉD.DISTRIBUIÇÃO SOBRAS/VALORES</t>
  </si>
  <si>
    <t>RENDIMENTOS E DIVIDENDOS</t>
  </si>
  <si>
    <t>39466300</t>
  </si>
  <si>
    <t>39476128</t>
  </si>
  <si>
    <t>TRANSF.REALIZADA PIX SICOOB</t>
  </si>
  <si>
    <t xml:space="preserve">saiu dinheiro fisico ( fornecedor e salario pai ) </t>
  </si>
  <si>
    <t>Salario Jussara</t>
  </si>
  <si>
    <t>Precificação</t>
  </si>
  <si>
    <r>
      <rPr>
        <sz val="26"/>
        <color indexed="8"/>
        <rFont val="Calibri"/>
      </rPr>
      <t>PREÇO DE SERVIÇO</t>
    </r>
  </si>
  <si>
    <r>
      <rPr>
        <sz val="26"/>
        <color indexed="8"/>
        <rFont val="Calibri"/>
      </rPr>
      <t>PREÇO POR MARKUP</t>
    </r>
  </si>
  <si>
    <r>
      <rPr>
        <sz val="26"/>
        <color indexed="8"/>
        <rFont val="Calibri"/>
      </rPr>
      <t>PREÇO DE INDUSTRIA E PRODUTO</t>
    </r>
  </si>
  <si>
    <r>
      <rPr>
        <sz val="26"/>
        <color indexed="8"/>
        <rFont val="Calibri"/>
      </rPr>
      <t>CUSTO FIXO</t>
    </r>
  </si>
  <si>
    <r>
      <rPr>
        <sz val="26"/>
        <color indexed="8"/>
        <rFont val="Calibri"/>
      </rPr>
      <t>CUSTO VARIAVEL</t>
    </r>
  </si>
  <si>
    <t>MARKUP</t>
  </si>
  <si>
    <t>VALOR DE VENDA DO PRODUTO</t>
  </si>
  <si>
    <t>Obs. Onde a célula estiver na cor cinza, tem fórmula</t>
  </si>
  <si>
    <t>CUSTOS E DESPESAS VARIÁVEIS</t>
  </si>
  <si>
    <t>% do preço</t>
  </si>
  <si>
    <t>R$</t>
  </si>
  <si>
    <t>TOTAL</t>
  </si>
  <si>
    <t>IMPOSTOS E DESP. VENDA MÉDIO CATEGORIA</t>
  </si>
  <si>
    <t>COMPROMISSO FIXO MENSAL</t>
  </si>
  <si>
    <r>
      <rPr>
        <sz val="14"/>
        <color indexed="8"/>
        <rFont val="Calibri"/>
      </rPr>
      <t>1. Impostos %</t>
    </r>
  </si>
  <si>
    <r>
      <rPr>
        <sz val="14"/>
        <color indexed="8"/>
        <rFont val="Calibri"/>
      </rPr>
      <t>1. Aluguéis</t>
    </r>
  </si>
  <si>
    <r>
      <rPr>
        <sz val="14"/>
        <color indexed="8"/>
        <rFont val="Calibri"/>
      </rPr>
      <t>2. Taxa Cartão</t>
    </r>
  </si>
  <si>
    <r>
      <rPr>
        <sz val="14"/>
        <color indexed="8"/>
        <rFont val="Calibri"/>
      </rPr>
      <t>2. Salários e Benefícios Funcionários</t>
    </r>
  </si>
  <si>
    <r>
      <rPr>
        <sz val="14"/>
        <color indexed="8"/>
        <rFont val="Calibri"/>
      </rPr>
      <t>3. Comissões</t>
    </r>
  </si>
  <si>
    <r>
      <rPr>
        <sz val="14"/>
        <color indexed="8"/>
        <rFont val="Calibri"/>
      </rPr>
      <t>3. Pró Labore e Benefícios Sócios</t>
    </r>
  </si>
  <si>
    <r>
      <rPr>
        <sz val="14"/>
        <color indexed="8"/>
        <rFont val="Calibri"/>
      </rPr>
      <t>4. Inadimplencia</t>
    </r>
  </si>
  <si>
    <r>
      <rPr>
        <sz val="14"/>
        <color indexed="8"/>
        <rFont val="Calibri"/>
      </rPr>
      <t xml:space="preserve">4. Despesas de Viagem </t>
    </r>
  </si>
  <si>
    <r>
      <rPr>
        <sz val="14"/>
        <color indexed="8"/>
        <rFont val="Calibri"/>
      </rPr>
      <t>5. Taxa boleto</t>
    </r>
  </si>
  <si>
    <r>
      <rPr>
        <sz val="14"/>
        <color indexed="8"/>
        <rFont val="Calibri"/>
      </rPr>
      <t>5. Contabilidade</t>
    </r>
  </si>
  <si>
    <r>
      <rPr>
        <sz val="14"/>
        <color indexed="8"/>
        <rFont val="Calibri"/>
      </rPr>
      <t>6. Perda/Extravio/Não Receb.</t>
    </r>
  </si>
  <si>
    <r>
      <rPr>
        <sz val="14"/>
        <color indexed="8"/>
        <rFont val="Calibri"/>
      </rPr>
      <t>6. Luz/Água/Gás/Telefone</t>
    </r>
  </si>
  <si>
    <r>
      <rPr>
        <sz val="14"/>
        <color indexed="8"/>
        <rFont val="Calibri"/>
      </rPr>
      <t>7. Outro</t>
    </r>
  </si>
  <si>
    <r>
      <rPr>
        <sz val="14"/>
        <color indexed="8"/>
        <rFont val="Calibri"/>
      </rPr>
      <t>7. Manutenção, Segurança e Limpeza</t>
    </r>
  </si>
  <si>
    <r>
      <rPr>
        <sz val="14"/>
        <color indexed="8"/>
        <rFont val="Calibri"/>
      </rPr>
      <t>8. Outro</t>
    </r>
  </si>
  <si>
    <r>
      <rPr>
        <sz val="14"/>
        <color indexed="8"/>
        <rFont val="Calibri"/>
      </rPr>
      <t xml:space="preserve">8. Carros e Seguros </t>
    </r>
  </si>
  <si>
    <r>
      <rPr>
        <sz val="14"/>
        <color indexed="8"/>
        <rFont val="Calibri"/>
      </rPr>
      <t>9. Desp. Financeiras (juros/taxas/tarifas)</t>
    </r>
  </si>
  <si>
    <r>
      <rPr>
        <sz val="14"/>
        <color indexed="8"/>
        <rFont val="Calibri"/>
      </rPr>
      <t>10. Desp. Administrativas</t>
    </r>
  </si>
  <si>
    <t>CUSTO UNITÁRIO MÉDIO CATEGORIA</t>
  </si>
  <si>
    <r>
      <rPr>
        <sz val="14"/>
        <color indexed="8"/>
        <rFont val="Calibri"/>
      </rPr>
      <t xml:space="preserve">Material no Geral </t>
    </r>
  </si>
  <si>
    <r>
      <rPr>
        <sz val="14"/>
        <color indexed="8"/>
        <rFont val="Calibri"/>
      </rPr>
      <t>11. Valor de Compra</t>
    </r>
  </si>
  <si>
    <r>
      <rPr>
        <sz val="14"/>
        <color indexed="8"/>
        <rFont val="Calibri"/>
      </rPr>
      <t>12. Equipamentos</t>
    </r>
  </si>
  <si>
    <r>
      <rPr>
        <sz val="14"/>
        <color indexed="8"/>
        <rFont val="Calibri"/>
      </rPr>
      <t>13. Materiais</t>
    </r>
  </si>
  <si>
    <r>
      <rPr>
        <sz val="14"/>
        <color indexed="8"/>
        <rFont val="Calibri"/>
      </rPr>
      <t>14. Insumos</t>
    </r>
  </si>
  <si>
    <r>
      <rPr>
        <sz val="14"/>
        <color indexed="8"/>
        <rFont val="Calibri"/>
      </rPr>
      <t>15. Outro</t>
    </r>
  </si>
  <si>
    <t>PONTO DE EQUILIBRIO DA VENDA</t>
  </si>
  <si>
    <r>
      <rPr>
        <sz val="14"/>
        <color indexed="8"/>
        <rFont val="Calibri"/>
      </rPr>
      <t>16. Outro</t>
    </r>
  </si>
  <si>
    <t>Quantidade de vendas</t>
  </si>
  <si>
    <r>
      <rPr>
        <sz val="14"/>
        <color indexed="8"/>
        <rFont val="Calibri"/>
      </rPr>
      <t>17. Outro</t>
    </r>
  </si>
  <si>
    <r>
      <rPr>
        <sz val="14"/>
        <color indexed="8"/>
        <rFont val="Calibri"/>
      </rPr>
      <t>18. Outro</t>
    </r>
  </si>
  <si>
    <t>CUSTO DO PPRODUTO</t>
  </si>
  <si>
    <r>
      <rPr>
        <sz val="14"/>
        <color indexed="8"/>
        <rFont val="Calibri"/>
      </rPr>
      <t>19. Outro</t>
    </r>
  </si>
  <si>
    <r>
      <rPr>
        <sz val="14"/>
        <color indexed="8"/>
        <rFont val="Calibri"/>
      </rPr>
      <t>20. Outro</t>
    </r>
  </si>
  <si>
    <t>CUSTO FIXO</t>
  </si>
  <si>
    <r>
      <rPr>
        <sz val="14"/>
        <color indexed="8"/>
        <rFont val="Calibri"/>
      </rPr>
      <t>21. Outro</t>
    </r>
  </si>
  <si>
    <r>
      <rPr>
        <sz val="14"/>
        <color indexed="8"/>
        <rFont val="Calibri"/>
      </rPr>
      <t>22. Outros</t>
    </r>
  </si>
  <si>
    <t>LUCRO DA EMPRESA</t>
  </si>
  <si>
    <t>Margem de Contribuição</t>
  </si>
  <si>
    <t xml:space="preserve">O PONTO DE EQUILIBRIO DA VENDA REPRESENTA O QUANDO VOCË PRECISA VENDER PARA PAGAR TODAS AS CONTAS FIXAS DA EMPRESA, TODO VALOR FATURADO ACIMA DESSE VALOR REPRESENTA A MARGEM DE LUCRO LIQUIDA.  </t>
  </si>
  <si>
    <t>POSITIVA</t>
  </si>
  <si>
    <t>INDUSTRIA</t>
  </si>
  <si>
    <r>
      <rPr>
        <sz val="14"/>
        <color indexed="8"/>
        <rFont val="Calibri"/>
      </rPr>
      <t>9. Outro</t>
    </r>
  </si>
  <si>
    <t xml:space="preserve">CAPACIDADE DE PRODUÇÃO </t>
  </si>
  <si>
    <t xml:space="preserve">CUSTO INDIRETO POR PRODUTO </t>
  </si>
  <si>
    <t xml:space="preserve">VALOR MÍNINO DO ORÇAMENTO </t>
  </si>
  <si>
    <t>MARGEM DE LUCRO</t>
  </si>
  <si>
    <t xml:space="preserve">MARGEM DE CONTRIBUIÇÃO </t>
  </si>
  <si>
    <t>TABELA DE PREÇOS</t>
  </si>
  <si>
    <t xml:space="preserve">QUANTIDADE DE HORAS por mês </t>
  </si>
  <si>
    <t>TOTAL DE HORAS subtraindo 20% de faltas, atrasos e ociosidade</t>
  </si>
  <si>
    <t xml:space="preserve">CUSTO DA HORA </t>
  </si>
  <si>
    <t>CADEIRAS</t>
  </si>
  <si>
    <t>ALTERAR AS CELULAS AMARELAS</t>
  </si>
  <si>
    <t>horas</t>
  </si>
  <si>
    <t>PROCEDIMENTO</t>
  </si>
  <si>
    <t>MINUTOS</t>
  </si>
  <si>
    <t>VALOR A COBRAR</t>
  </si>
  <si>
    <t xml:space="preserve">QUANTIDADE DE HORAS </t>
  </si>
  <si>
    <t>CUSTO TOTAL DE HORAS</t>
  </si>
  <si>
    <t>2. Taxa Cartão</t>
  </si>
  <si>
    <t>IMPOSTO</t>
  </si>
  <si>
    <t xml:space="preserve">Material </t>
  </si>
  <si>
    <t>DENTISTA</t>
  </si>
  <si>
    <t>Laboratório</t>
  </si>
  <si>
    <t>LUCRO</t>
  </si>
  <si>
    <t>DENTÍSTICA</t>
  </si>
  <si>
    <t xml:space="preserve">Raspagem   </t>
  </si>
  <si>
    <t xml:space="preserve">30% de Lucro </t>
  </si>
  <si>
    <t>Faceta Estética em Resina Composta Foto</t>
  </si>
  <si>
    <t>Fechamento de Diastema por Dente</t>
  </si>
  <si>
    <t>Reanatomização</t>
  </si>
  <si>
    <t>Rest. em Ionômero de Vidro ( definitiva )</t>
  </si>
  <si>
    <t>Rest. em Resina Comp. Foto Classe I</t>
  </si>
  <si>
    <t>Rest. em Resina Comp. Foto Classe II 01 Face</t>
  </si>
  <si>
    <t>Rest. em Resina Comp. Foto Classe II 02 Faces</t>
  </si>
  <si>
    <t>Rest. em Resina Comp. Foto Classe II 03 Faces</t>
  </si>
  <si>
    <t>Rest. em Resina Comp. Foto Classe III</t>
  </si>
  <si>
    <t>Rest. em Resina Comp. Foto Classe IV</t>
  </si>
  <si>
    <t>Rest. em Resina Comp. Foto Classe V</t>
  </si>
  <si>
    <t>Restauração Inlay em Resina Composta</t>
  </si>
  <si>
    <t>Restauração Onlay em Resina Composta</t>
  </si>
  <si>
    <t>Selante (sempre vender 4 ou mais)</t>
  </si>
  <si>
    <t>Selante Invasivo</t>
  </si>
  <si>
    <t>ENDODONTIA</t>
  </si>
  <si>
    <t>Retratamento Endodôntico / Necro 01 Conduto</t>
  </si>
  <si>
    <t>Retratamento Endodôntico / Necro 02 Condutos</t>
  </si>
  <si>
    <t>Retratamento Endodôntico / Necro 03 Condutos</t>
  </si>
  <si>
    <t>Retratamento Endodôntico / Necro 04 Condutos</t>
  </si>
  <si>
    <t>Tratamento Endodôntico 01 Conduto - Bio</t>
  </si>
  <si>
    <t>Tratamento Endodôntico 02 Condutos - Bio</t>
  </si>
  <si>
    <t>Tratamento Endodôntico 03 Condutos - Bio</t>
  </si>
  <si>
    <t>Tratamento Endodôntico 04 Condutos - Bio</t>
  </si>
  <si>
    <t>Urgência Endodôntica</t>
  </si>
  <si>
    <t>PERIODONTIA</t>
  </si>
  <si>
    <t>Acesso Cirúrgico</t>
  </si>
  <si>
    <t>Aumento de Coroa Clínica</t>
  </si>
  <si>
    <t>Cirurgia à Retalho</t>
  </si>
  <si>
    <t>Cunha Distal</t>
  </si>
  <si>
    <t>Enxerto com Endogain + Bone Ceramic</t>
  </si>
  <si>
    <t>Enxerto Conjuntivo Subepitelial</t>
  </si>
  <si>
    <t>Enxerto Gengival Livre</t>
  </si>
  <si>
    <t>Enxerto Gengival Pediculado (Retalho Deslizante)</t>
  </si>
  <si>
    <t>Gengivectomia</t>
  </si>
  <si>
    <t>Imobilização Dentária por Dente</t>
  </si>
  <si>
    <t>Raspagem e Alisamento Radicular (Tartarotomia)</t>
  </si>
  <si>
    <t>Sondagem + periograma + Instrução de higiene Oral</t>
  </si>
  <si>
    <t>Tratamento de Abscesso Periodontal</t>
  </si>
  <si>
    <t>Tunelização</t>
  </si>
  <si>
    <t>PRÓTESE CONVENCIONAL</t>
  </si>
  <si>
    <t xml:space="preserve">Enceramento </t>
  </si>
  <si>
    <t>Conserto em Prótese Total ou Parcial</t>
  </si>
  <si>
    <t>Coroa em zircônia (otimizar tempo)</t>
  </si>
  <si>
    <t>Coroa E-MAX (otimizar tempo)</t>
  </si>
  <si>
    <t>Coroa Metalocerâmica sobre implante (otimizar tempo)</t>
  </si>
  <si>
    <t xml:space="preserve">Coroa Provisória Prensada em Resina </t>
  </si>
  <si>
    <t>Elemento Pilar Prótese Fixa - Metalo Cerâmica</t>
  </si>
  <si>
    <t>Elemento Suspenso Prótese Fixa - Metalo Cerâmica</t>
  </si>
  <si>
    <t>Faceta Laminada em Porcelana</t>
  </si>
  <si>
    <t>instalação de componente - prótese cimentada sobre implante</t>
  </si>
  <si>
    <t>instalação de componente -</t>
  </si>
  <si>
    <t>instalação de componente overdenture</t>
  </si>
  <si>
    <t>Manutenção de Protocolo</t>
  </si>
  <si>
    <t>Modelo de Estudo</t>
  </si>
  <si>
    <t>Núcleo de Preenchimento Pino de fibra de vidro</t>
  </si>
  <si>
    <t>Placa Miorrelaxante</t>
  </si>
  <si>
    <t>PPR à Grampo</t>
  </si>
  <si>
    <t>PPR com Encaixe de Precisão</t>
  </si>
  <si>
    <t>PPR Provisória</t>
  </si>
  <si>
    <t>Prótese Fixa Adesiva</t>
  </si>
  <si>
    <t>Prótese Provisória sobre Implante (condicionamento gengival)</t>
  </si>
  <si>
    <t>Prótese Total Imediata (Sempre associada à protocolo)</t>
  </si>
  <si>
    <t>Prótese Total Inferior</t>
  </si>
  <si>
    <t>Prótese Total sobre Implante (Overdenture)</t>
  </si>
  <si>
    <t>Prótese Total Superior</t>
  </si>
  <si>
    <t>Provisório (Associado à tratamentos maiores)</t>
  </si>
  <si>
    <t>Recolocação de Coroas</t>
  </si>
  <si>
    <t>Reembasamento em Prótese Total ou Parcial (Somente Tonon)</t>
  </si>
  <si>
    <t>Remoção de Coroa</t>
  </si>
  <si>
    <t>Remoção de Núcleo</t>
  </si>
  <si>
    <t>Restauração Inlay em Porcelana Pura</t>
  </si>
  <si>
    <t>Restauração Onlay em Porcelana Pura</t>
  </si>
  <si>
    <t>Troca de Borracha de O'ring</t>
  </si>
  <si>
    <t>CIRURGIA</t>
  </si>
  <si>
    <t>Drenagem de Abscesso</t>
  </si>
  <si>
    <t xml:space="preserve">Enxerto Ósseo </t>
  </si>
  <si>
    <t>Exo + Membrana para RTG</t>
  </si>
  <si>
    <t>Exodontia de Raiz Residual</t>
  </si>
  <si>
    <t>Exodontia Incluso</t>
  </si>
  <si>
    <t>Exodontia Semi-incluso</t>
  </si>
  <si>
    <t>Exodontia Simples</t>
  </si>
  <si>
    <t>Frenectomia Labial Superior</t>
  </si>
  <si>
    <t>Frenectomia Lingual</t>
  </si>
  <si>
    <t>Tratamento cirúrgico Peri-implantite</t>
  </si>
  <si>
    <t>ORTODONTIA</t>
  </si>
  <si>
    <t>Controle Mensal - Aparelho Fixo</t>
  </si>
  <si>
    <t>Controle Mensal - Aparelho Móvel</t>
  </si>
  <si>
    <t>RADIOLOGIA</t>
  </si>
  <si>
    <t>Radiografia Interproximal</t>
  </si>
  <si>
    <t>Radiografia Periapical</t>
  </si>
  <si>
    <t>HARMONIZAÇÃO OROFACIAL</t>
  </si>
  <si>
    <t>IMPLANTE - FASE PROTÉTICA</t>
  </si>
  <si>
    <t>IMPLANTE - FASE CIRÚRGICA</t>
  </si>
  <si>
    <t>Cirurgia de Implante</t>
  </si>
  <si>
    <t>Guia Cirúrgico</t>
  </si>
  <si>
    <t>Levantamento de Seio Maxilar</t>
  </si>
  <si>
    <t>Protocolo implantes</t>
  </si>
  <si>
    <t>tratamento peri-implantite</t>
  </si>
  <si>
    <t>URGÊNCIAS</t>
  </si>
  <si>
    <t>Consulta Emergência (horário normal)</t>
  </si>
  <si>
    <t>Consulta Emergência (noturna, sáb., dom., feriado)</t>
  </si>
  <si>
    <t>SERVIÇO</t>
  </si>
  <si>
    <t>INSIRA O VALOR DO PRODUTO / SERVIÇO</t>
  </si>
  <si>
    <r>
      <rPr>
        <sz val="14"/>
        <color indexed="8"/>
        <rFont val="Calibri"/>
      </rPr>
      <t>10. Outros</t>
    </r>
  </si>
  <si>
    <t>EQUIPES</t>
  </si>
  <si>
    <t>QUANTIDADE DE HORAS por mês (Capacidade de Execução)</t>
  </si>
  <si>
    <t>MARGEM DE LUCRO DO ORÇAMENTO</t>
  </si>
  <si>
    <t>PONTO DE EQUILIBRIO DE SERVIÇO</t>
  </si>
  <si>
    <t>1. Aluguéis</t>
  </si>
  <si>
    <t>2. Salários e Benefícios Funcionários</t>
  </si>
  <si>
    <t>3. Pró Labore e Benefícios Sócios</t>
  </si>
  <si>
    <t xml:space="preserve">4. Despesas de Viagem </t>
  </si>
  <si>
    <t>5. Contabilidade</t>
  </si>
  <si>
    <t>6. Luz/Água/Gás/Telefone</t>
  </si>
  <si>
    <t>7. Manutenção, Segurança e Limpeza</t>
  </si>
  <si>
    <t xml:space="preserve">8. Carros e Seguros </t>
  </si>
  <si>
    <t>9. Desp. Financeiras (juros/taxas/tarifas)</t>
  </si>
  <si>
    <t>10. Desp. Administrativas</t>
  </si>
  <si>
    <t xml:space="preserve">Material no Geral </t>
  </si>
  <si>
    <t>CUSTO VARIAVEL</t>
  </si>
  <si>
    <t>1. Impostos %</t>
  </si>
  <si>
    <t>3. Comissões</t>
  </si>
  <si>
    <t>4. Inadimplencia</t>
  </si>
  <si>
    <t>5. Taxa boleto</t>
  </si>
  <si>
    <t>6. Perda/Extravio/Não Receb.</t>
  </si>
  <si>
    <t>7. Outro</t>
  </si>
  <si>
    <t>8. Outro</t>
  </si>
  <si>
    <t>9. Outro</t>
  </si>
  <si>
    <t>10. Outros</t>
  </si>
  <si>
    <t>11. Valor de Compra</t>
  </si>
  <si>
    <t>12. Equipamentos</t>
  </si>
  <si>
    <t>13. Materiais</t>
  </si>
  <si>
    <t>14. Insumos</t>
  </si>
  <si>
    <t>15. Outro</t>
  </si>
  <si>
    <t>16. Outro</t>
  </si>
  <si>
    <t>17. Outro</t>
  </si>
  <si>
    <t>18. Outro</t>
  </si>
  <si>
    <t>19. Outro</t>
  </si>
  <si>
    <t>20. Outro</t>
  </si>
  <si>
    <t>21. Outro</t>
  </si>
  <si>
    <t>22. Outros</t>
  </si>
  <si>
    <t>1.Financeiro</t>
  </si>
  <si>
    <t>INDICADORES FINANCEIROS</t>
  </si>
  <si>
    <t>1. Direção</t>
  </si>
  <si>
    <t>1. Meta</t>
  </si>
  <si>
    <t>3. Iniciativas</t>
  </si>
  <si>
    <t>5. Meta</t>
  </si>
  <si>
    <t>Janeiro</t>
  </si>
  <si>
    <t>Fevereiro</t>
  </si>
  <si>
    <t>Março</t>
  </si>
  <si>
    <t>Abril</t>
  </si>
  <si>
    <t>Maio</t>
  </si>
  <si>
    <t>Junho</t>
  </si>
  <si>
    <t>Julho</t>
  </si>
  <si>
    <t>Agosto</t>
  </si>
  <si>
    <t>Setembro</t>
  </si>
  <si>
    <t>Outubro</t>
  </si>
  <si>
    <t>Novembro</t>
  </si>
  <si>
    <t>Dezembro</t>
  </si>
  <si>
    <t>ANUALIZADO</t>
  </si>
  <si>
    <t>AUMENTAR</t>
  </si>
  <si>
    <t>REDUZIR</t>
  </si>
  <si>
    <t>Iniciativa 1</t>
  </si>
  <si>
    <t>Projetada</t>
  </si>
  <si>
    <t>Realizada</t>
  </si>
  <si>
    <t>Iniciativa 2</t>
  </si>
  <si>
    <t>Iniciativa 3</t>
  </si>
  <si>
    <t>Iniciativa 4</t>
  </si>
  <si>
    <t>Iniciativa</t>
  </si>
  <si>
    <t>Prazo</t>
  </si>
  <si>
    <t>Objetivo</t>
  </si>
  <si>
    <t>Aguardando</t>
  </si>
  <si>
    <t>2.Comercial</t>
  </si>
  <si>
    <t>INDICADORES COMERCIAIS</t>
  </si>
  <si>
    <t xml:space="preserve"> </t>
  </si>
  <si>
    <t>3.Marketing</t>
  </si>
  <si>
    <t>INDICADORES MARKETING</t>
  </si>
  <si>
    <t>4.Operacional</t>
  </si>
  <si>
    <t>INDICADORES OPERACIONAL</t>
  </si>
  <si>
    <t>ANÁLISE HISTORICA</t>
  </si>
  <si>
    <t>Analise Histórica</t>
  </si>
  <si>
    <t>HISTORICO 2025</t>
  </si>
  <si>
    <t>JAN</t>
  </si>
  <si>
    <t>ABR</t>
  </si>
  <si>
    <t>MAI</t>
  </si>
  <si>
    <t>JUN</t>
  </si>
  <si>
    <t>JUL</t>
  </si>
  <si>
    <t>AGO</t>
  </si>
  <si>
    <t>SET</t>
  </si>
  <si>
    <t>OUT</t>
  </si>
  <si>
    <t>NOV</t>
  </si>
  <si>
    <t>DEZ</t>
  </si>
  <si>
    <t>MÉDIA</t>
  </si>
  <si>
    <t>META 2026</t>
  </si>
  <si>
    <t>5.Recursos Humanos</t>
  </si>
  <si>
    <t>INDICADORES RECURSOS HUMANOS</t>
  </si>
  <si>
    <t>6.Indicadores de Performance</t>
  </si>
  <si>
    <t>Graficos Tasks</t>
  </si>
  <si>
    <t>Tabela dinâmica10</t>
  </si>
  <si>
    <t>Graficos Tasks - Tabela dinâmic</t>
  </si>
  <si>
    <t>Grand Total</t>
  </si>
  <si>
    <t>(blank)</t>
  </si>
  <si>
    <t>Tabela dinâmica6</t>
  </si>
  <si>
    <t>Graficos Tasks - Tabela dinâmi1</t>
  </si>
  <si>
    <t>Item (Count All)</t>
  </si>
  <si>
    <t>Tabela dinâmica3</t>
  </si>
  <si>
    <t>Graficos Tasks - Tabela dinâmi2</t>
  </si>
  <si>
    <t>Tabela dinâmica4</t>
  </si>
  <si>
    <t>Graficos Tasks - Tabela dinâmi3</t>
  </si>
  <si>
    <t>Tabela dinâmica2</t>
  </si>
  <si>
    <t>Graficos Tasks - Tabela dinâmi4</t>
  </si>
  <si>
    <t>Tabela dinâmica7</t>
  </si>
  <si>
    <t>Graficos Tasks - Tabela dinâmi5</t>
  </si>
  <si>
    <t>Tabela dinâmica9</t>
  </si>
  <si>
    <t>Graficos Tasks - Tabela dinâmi6</t>
  </si>
  <si>
    <t>Tabela dinâmica8</t>
  </si>
  <si>
    <t>Graficos Tasks - Tabela dinâmi7</t>
  </si>
  <si>
    <t>Tabela dinâmica5</t>
  </si>
  <si>
    <t>Graficos Tasks - Tabela dinâmi8</t>
  </si>
  <si>
    <t>Tabela dinâmica1</t>
  </si>
  <si>
    <t>Graficos Tasks - Tabela dinâmi9</t>
  </si>
  <si>
    <t>Graficos Tasks - Table 1</t>
  </si>
  <si>
    <t>Financeiro</t>
  </si>
  <si>
    <t>Comercial</t>
  </si>
  <si>
    <t>Marketing</t>
  </si>
  <si>
    <t>Recursos Humanos</t>
  </si>
  <si>
    <t>“All Drawings from the Sheet”</t>
  </si>
  <si>
    <t>Graficos Tasks - Drawings</t>
  </si>
</sst>
</file>

<file path=xl/styles.xml><?xml version="1.0" encoding="utf-8"?>
<styleSheet xmlns="http://schemas.openxmlformats.org/spreadsheetml/2006/main">
  <numFmts count="9">
    <numFmt numFmtId="0" formatCode="General"/>
    <numFmt numFmtId="59" formatCode="&quot; R$ &quot;* #,##0.00&quot; &quot;;&quot;-R$ &quot;* #,##0.00&quot; &quot;;&quot; R$ &quot;* &quot;-&quot;??&quot; &quot;"/>
    <numFmt numFmtId="60" formatCode="&quot;R$ &quot;#,##0.00"/>
    <numFmt numFmtId="61" formatCode="&quot;R$ &quot;#,##0.00;&quot;-R$ &quot;#,##0.00"/>
    <numFmt numFmtId="62" formatCode="#,##0.00&quot; &quot;;(#,##0.00)"/>
    <numFmt numFmtId="63" formatCode="0.0%"/>
    <numFmt numFmtId="64" formatCode="&quot; &quot;* #,##0.00&quot; &quot;;&quot;-&quot;* #,##0.00&quot; &quot;;&quot; &quot;* &quot;-&quot;??&quot; &quot;"/>
    <numFmt numFmtId="65" formatCode="&quot; R$&quot;* #,##0.00&quot; &quot;;&quot;-R$&quot;* #,##0.00&quot; &quot;;&quot; R$&quot;* &quot;-&quot;??&quot; &quot;"/>
    <numFmt numFmtId="66" formatCode="#,#0,0.0&quot; M³&quot;"/>
  </numFmts>
  <fonts count="4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9"/>
      <color indexed="15"/>
      <name val="Calibri"/>
    </font>
    <font>
      <sz val="10"/>
      <color indexed="15"/>
      <name val="Calibri"/>
    </font>
    <font>
      <sz val="11"/>
      <color indexed="15"/>
      <name val="Calibri"/>
    </font>
    <font>
      <sz val="16"/>
      <color indexed="15"/>
      <name val="Calibri"/>
    </font>
    <font>
      <shadow val="1"/>
      <sz val="12"/>
      <color indexed="8"/>
      <name val="Calibri"/>
    </font>
    <font>
      <sz val="12"/>
      <color indexed="15"/>
      <name val="Calibri"/>
    </font>
    <font>
      <b val="1"/>
      <sz val="14"/>
      <color indexed="15"/>
      <name val="Calibri"/>
    </font>
    <font>
      <b val="1"/>
      <sz val="12"/>
      <color indexed="15"/>
      <name val="Calibri"/>
    </font>
    <font>
      <sz val="14"/>
      <color indexed="15"/>
      <name val="Calibri"/>
    </font>
    <font>
      <b val="1"/>
      <sz val="14"/>
      <color indexed="8"/>
      <name val="Calibri"/>
    </font>
    <font>
      <sz val="12"/>
      <color indexed="26"/>
      <name val="Calibri"/>
    </font>
    <font>
      <b val="1"/>
      <sz val="11"/>
      <color indexed="8"/>
      <name val="Calibri"/>
    </font>
    <font>
      <b val="1"/>
      <sz val="11"/>
      <color indexed="15"/>
      <name val="Calibri"/>
    </font>
    <font>
      <b val="1"/>
      <sz val="16"/>
      <color indexed="15"/>
      <name val="Calibri"/>
    </font>
    <font>
      <sz val="16"/>
      <color indexed="8"/>
      <name val="Calibri"/>
    </font>
    <font>
      <sz val="36"/>
      <color indexed="15"/>
      <name val="Calibri"/>
    </font>
    <font>
      <sz val="18"/>
      <color indexed="8"/>
      <name val="Calibri"/>
    </font>
    <font>
      <b val="1"/>
      <sz val="16"/>
      <color indexed="8"/>
      <name val="Calibri"/>
    </font>
    <font>
      <sz val="8"/>
      <color indexed="15"/>
      <name val="Calibri"/>
    </font>
    <font>
      <sz val="20"/>
      <color indexed="15"/>
      <name val="Calibri"/>
    </font>
    <font>
      <b val="1"/>
      <sz val="12"/>
      <color indexed="8"/>
      <name val="Calibri"/>
    </font>
    <font>
      <sz val="10"/>
      <color indexed="8"/>
      <name val="Helvetica Neue"/>
    </font>
    <font>
      <b val="1"/>
      <i val="1"/>
      <sz val="24"/>
      <color indexed="15"/>
      <name val="Calibri"/>
    </font>
    <font>
      <sz val="24"/>
      <color indexed="15"/>
      <name val="Calibri"/>
    </font>
    <font>
      <b val="1"/>
      <sz val="10"/>
      <color indexed="8"/>
      <name val="Arial"/>
    </font>
    <font>
      <sz val="10"/>
      <color indexed="8"/>
      <name val="Arial"/>
    </font>
    <font>
      <sz val="10"/>
      <color indexed="31"/>
      <name val="Arial"/>
    </font>
    <font>
      <sz val="10"/>
      <color indexed="11"/>
      <name val="Arial"/>
    </font>
    <font>
      <sz val="26"/>
      <color indexed="8"/>
      <name val="Calibri"/>
    </font>
    <font>
      <b val="1"/>
      <i val="1"/>
      <sz val="24"/>
      <color indexed="8"/>
      <name val="Calibri"/>
    </font>
    <font>
      <b val="1"/>
      <sz val="14"/>
      <color indexed="38"/>
      <name val="Calibri"/>
    </font>
    <font>
      <i val="1"/>
      <sz val="14"/>
      <color indexed="8"/>
      <name val="Calibri"/>
    </font>
    <font>
      <sz val="11"/>
      <color indexed="8"/>
      <name val="Helvetica Neue"/>
    </font>
    <font>
      <b val="1"/>
      <sz val="14"/>
      <color indexed="50"/>
      <name val="Calibri"/>
    </font>
    <font>
      <b val="1"/>
      <sz val="10"/>
      <color indexed="15"/>
      <name val="Arial"/>
    </font>
    <font>
      <sz val="10"/>
      <color indexed="11"/>
      <name val="Calibri"/>
    </font>
    <font>
      <sz val="1"/>
      <color indexed="11"/>
      <name val="Calibri"/>
    </font>
    <font>
      <sz val="12"/>
      <color indexed="59"/>
      <name val="Calibri"/>
    </font>
    <font>
      <sz val="28"/>
      <color indexed="8"/>
      <name val="Calibri"/>
    </font>
    <font>
      <sz val="12"/>
      <color indexed="17"/>
      <name val="Calibri"/>
    </font>
    <font>
      <sz val="12"/>
      <color indexed="12"/>
      <name val="Calibri"/>
    </font>
  </fonts>
  <fills count="3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5"/>
        <bgColor auto="1"/>
      </patternFill>
    </fill>
    <fill>
      <patternFill patternType="solid">
        <fgColor indexed="18"/>
        <bgColor auto="1"/>
      </patternFill>
    </fill>
    <fill>
      <patternFill patternType="solid">
        <fgColor indexed="8"/>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2"/>
        <bgColor auto="1"/>
      </patternFill>
    </fill>
    <fill>
      <patternFill patternType="solid">
        <fgColor indexed="33"/>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49"/>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7"/>
        <bgColor auto="1"/>
      </patternFill>
    </fill>
    <fill>
      <patternFill patternType="solid">
        <fgColor indexed="58"/>
        <bgColor auto="1"/>
      </patternFill>
    </fill>
    <fill>
      <patternFill patternType="solid">
        <fgColor indexed="50"/>
        <bgColor auto="1"/>
      </patternFill>
    </fill>
    <fill>
      <patternFill patternType="solid">
        <fgColor indexed="26"/>
        <bgColor auto="1"/>
      </patternFill>
    </fill>
  </fills>
  <borders count="12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13"/>
      </left>
      <right/>
      <top style="thin">
        <color indexed="8"/>
      </top>
      <bottom/>
      <diagonal/>
    </border>
    <border>
      <left/>
      <right/>
      <top style="thin">
        <color indexed="8"/>
      </top>
      <bottom/>
      <diagonal/>
    </border>
    <border>
      <left/>
      <right style="thin">
        <color indexed="13"/>
      </right>
      <top style="thin">
        <color indexed="8"/>
      </top>
      <bottom/>
      <diagonal/>
    </border>
    <border>
      <left style="thin">
        <color indexed="13"/>
      </left>
      <right/>
      <top/>
      <bottom style="thin">
        <color indexed="8"/>
      </bottom>
      <diagonal/>
    </border>
    <border>
      <left/>
      <right/>
      <top/>
      <bottom style="thin">
        <color indexed="8"/>
      </bottom>
      <diagonal/>
    </border>
    <border>
      <left/>
      <right style="thin">
        <color indexed="13"/>
      </right>
      <top/>
      <bottom style="thin">
        <color indexed="8"/>
      </bottom>
      <diagonal/>
    </border>
    <border>
      <left style="thin">
        <color indexed="8"/>
      </left>
      <right style="thin">
        <color indexed="8"/>
      </right>
      <top style="thin">
        <color indexed="8"/>
      </top>
      <bottom style="thin">
        <color indexed="8"/>
      </bottom>
      <diagonal/>
    </border>
    <border>
      <left/>
      <right/>
      <top/>
      <bottom style="medium">
        <color indexed="8"/>
      </bottom>
      <diagonal/>
    </border>
    <border>
      <left/>
      <right style="medium">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diagonal/>
    </border>
    <border>
      <left style="medium">
        <color indexed="8"/>
      </left>
      <right style="thin">
        <color indexed="13"/>
      </right>
      <top/>
      <bottom/>
      <diagonal/>
    </border>
    <border>
      <left/>
      <right/>
      <top style="medium">
        <color indexed="8"/>
      </top>
      <bottom/>
      <diagonal/>
    </border>
    <border>
      <left style="medium">
        <color indexed="8"/>
      </left>
      <right style="medium">
        <color indexed="8"/>
      </right>
      <top style="medium">
        <color indexed="8"/>
      </top>
      <bottom/>
      <diagonal/>
    </border>
    <border>
      <left style="medium">
        <color indexed="8"/>
      </left>
      <right/>
      <top/>
      <bottom/>
      <diagonal/>
    </border>
    <border>
      <left style="medium">
        <color indexed="8"/>
      </left>
      <right style="medium">
        <color indexed="8"/>
      </right>
      <top/>
      <bottom style="medium">
        <color indexed="8"/>
      </bottom>
      <diagonal/>
    </border>
    <border>
      <left style="thin">
        <color indexed="13"/>
      </left>
      <right style="thin">
        <color indexed="8"/>
      </right>
      <top/>
      <bottom/>
      <diagonal/>
    </border>
    <border>
      <left style="thin">
        <color indexed="13"/>
      </left>
      <right style="thin">
        <color indexed="8"/>
      </right>
      <top/>
      <bottom style="thin">
        <color indexed="13"/>
      </bottom>
      <diagonal/>
    </border>
    <border>
      <left style="medium">
        <color indexed="8"/>
      </left>
      <right style="medium">
        <color indexed="8"/>
      </right>
      <top style="medium">
        <color indexed="8"/>
      </top>
      <bottom style="medium">
        <color indexed="8"/>
      </bottom>
      <diagonal/>
    </border>
    <border>
      <left/>
      <right style="thin">
        <color indexed="34"/>
      </right>
      <top/>
      <bottom/>
      <diagonal/>
    </border>
    <border>
      <left style="thin">
        <color indexed="34"/>
      </left>
      <right style="thin">
        <color indexed="34"/>
      </right>
      <top/>
      <bottom style="thin">
        <color indexed="34"/>
      </bottom>
      <diagonal/>
    </border>
    <border>
      <left style="thin">
        <color indexed="34"/>
      </left>
      <right style="thin">
        <color indexed="13"/>
      </right>
      <top/>
      <bottom/>
      <diagonal/>
    </border>
    <border>
      <left/>
      <right/>
      <top style="thin">
        <color indexed="34"/>
      </top>
      <bottom/>
      <diagonal/>
    </border>
    <border>
      <left/>
      <right style="thin">
        <color indexed="8"/>
      </right>
      <top/>
      <bottom/>
      <diagonal/>
    </border>
    <border>
      <left style="thin">
        <color indexed="8"/>
      </left>
      <right/>
      <top/>
      <bottom/>
      <diagonal/>
    </border>
    <border>
      <left/>
      <right/>
      <top style="thin">
        <color indexed="13"/>
      </top>
      <bottom style="medium">
        <color indexed="8"/>
      </bottom>
      <diagonal/>
    </border>
    <border>
      <left style="thin">
        <color indexed="8"/>
      </left>
      <right style="thin">
        <color indexed="8"/>
      </right>
      <top/>
      <bottom/>
      <diagonal/>
    </border>
    <border>
      <left/>
      <right/>
      <top style="thin">
        <color indexed="8"/>
      </top>
      <bottom style="thin">
        <color indexed="13"/>
      </bottom>
      <diagonal/>
    </border>
    <border>
      <left/>
      <right style="thin">
        <color indexed="8"/>
      </right>
      <top style="thin">
        <color indexed="8"/>
      </top>
      <bottom style="thin">
        <color indexed="13"/>
      </bottom>
      <diagonal/>
    </border>
    <border>
      <left style="thin">
        <color indexed="8"/>
      </left>
      <right/>
      <top/>
      <bottom style="thin">
        <color indexed="13"/>
      </bottom>
      <diagonal/>
    </border>
    <border>
      <left style="thin">
        <color indexed="13"/>
      </left>
      <right/>
      <top style="thin">
        <color indexed="13"/>
      </top>
      <bottom style="thin">
        <color indexed="8"/>
      </bottom>
      <diagonal/>
    </border>
    <border>
      <left/>
      <right/>
      <top style="thin">
        <color indexed="13"/>
      </top>
      <bottom style="thin">
        <color indexed="8"/>
      </bottom>
      <diagonal/>
    </border>
    <border>
      <left/>
      <right style="thin">
        <color indexed="13"/>
      </right>
      <top/>
      <bottom style="medium">
        <color indexed="8"/>
      </bottom>
      <diagonal/>
    </border>
    <border>
      <left style="thin">
        <color indexed="13"/>
      </left>
      <right style="medium">
        <color indexed="8"/>
      </right>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style="thin">
        <color indexed="13"/>
      </right>
      <top style="medium">
        <color indexed="8"/>
      </top>
      <bottom/>
      <diagonal/>
    </border>
    <border>
      <left/>
      <right style="medium">
        <color indexed="8"/>
      </right>
      <top/>
      <bottom style="thin">
        <color indexed="13"/>
      </bottom>
      <diagonal/>
    </border>
    <border>
      <left style="medium">
        <color indexed="8"/>
      </left>
      <right/>
      <top/>
      <bottom style="thin">
        <color indexed="13"/>
      </bottom>
      <diagonal/>
    </border>
    <border>
      <left/>
      <right/>
      <top/>
      <bottom style="thin">
        <color indexed="48"/>
      </bottom>
      <diagonal/>
    </border>
    <border>
      <left style="thin">
        <color indexed="8"/>
      </left>
      <right style="thin">
        <color indexed="48"/>
      </right>
      <top style="thin">
        <color indexed="48"/>
      </top>
      <bottom style="thin">
        <color indexed="48"/>
      </bottom>
      <diagonal/>
    </border>
    <border>
      <left style="thin">
        <color indexed="48"/>
      </left>
      <right/>
      <top/>
      <bottom/>
      <diagonal/>
    </border>
    <border>
      <left style="thin">
        <color indexed="8"/>
      </left>
      <right style="thin">
        <color indexed="13"/>
      </right>
      <top/>
      <bottom/>
      <diagonal/>
    </border>
    <border>
      <left/>
      <right/>
      <top style="thin">
        <color indexed="8"/>
      </top>
      <bottom style="hair">
        <color indexed="34"/>
      </bottom>
      <diagonal/>
    </border>
    <border>
      <left/>
      <right/>
      <top style="thin">
        <color indexed="48"/>
      </top>
      <bottom style="hair">
        <color indexed="34"/>
      </bottom>
      <diagonal/>
    </border>
    <border>
      <left/>
      <right/>
      <top/>
      <bottom style="hair">
        <color indexed="34"/>
      </bottom>
      <diagonal/>
    </border>
    <border>
      <left style="thin">
        <color indexed="13"/>
      </left>
      <right style="hair">
        <color indexed="34"/>
      </right>
      <top/>
      <bottom/>
      <diagonal/>
    </border>
    <border>
      <left style="hair">
        <color indexed="34"/>
      </left>
      <right style="hair">
        <color indexed="34"/>
      </right>
      <top style="hair">
        <color indexed="34"/>
      </top>
      <bottom style="hair">
        <color indexed="34"/>
      </bottom>
      <diagonal/>
    </border>
    <border>
      <left style="hair">
        <color indexed="34"/>
      </left>
      <right/>
      <top style="hair">
        <color indexed="34"/>
      </top>
      <bottom style="hair">
        <color indexed="34"/>
      </bottom>
      <diagonal/>
    </border>
    <border>
      <left/>
      <right style="hair">
        <color indexed="34"/>
      </right>
      <top/>
      <bottom/>
      <diagonal/>
    </border>
    <border>
      <left style="hair">
        <color indexed="34"/>
      </left>
      <right style="thin">
        <color indexed="13"/>
      </right>
      <top/>
      <bottom/>
      <diagonal/>
    </border>
    <border>
      <left style="thin">
        <color indexed="13"/>
      </left>
      <right style="thin">
        <color indexed="34"/>
      </right>
      <top/>
      <bottom/>
      <diagonal/>
    </border>
    <border>
      <left style="thin">
        <color indexed="34"/>
      </left>
      <right/>
      <top style="hair">
        <color indexed="34"/>
      </top>
      <bottom style="hair">
        <color indexed="34"/>
      </bottom>
      <diagonal/>
    </border>
    <border>
      <left/>
      <right/>
      <top style="hair">
        <color indexed="34"/>
      </top>
      <bottom style="hair">
        <color indexed="34"/>
      </bottom>
      <diagonal/>
    </border>
    <border>
      <left/>
      <right/>
      <top style="hair">
        <color indexed="34"/>
      </top>
      <bottom/>
      <diagonal/>
    </border>
    <border>
      <left/>
      <right style="thin">
        <color indexed="34"/>
      </right>
      <top style="hair">
        <color indexed="34"/>
      </top>
      <bottom style="hair">
        <color indexed="34"/>
      </bottom>
      <diagonal/>
    </border>
    <border>
      <left style="thin">
        <color indexed="34"/>
      </left>
      <right style="thin">
        <color indexed="34"/>
      </right>
      <top style="hair">
        <color indexed="34"/>
      </top>
      <bottom style="hair">
        <color indexed="34"/>
      </bottom>
      <diagonal/>
    </border>
    <border>
      <left style="hair">
        <color indexed="34"/>
      </left>
      <right style="thin">
        <color indexed="34"/>
      </right>
      <top/>
      <bottom/>
      <diagonal/>
    </border>
    <border>
      <left style="thin">
        <color indexed="34"/>
      </left>
      <right/>
      <top/>
      <bottom/>
      <diagonal/>
    </border>
    <border>
      <left style="hair">
        <color indexed="34"/>
      </left>
      <right style="hair">
        <color indexed="34"/>
      </right>
      <top style="hair">
        <color indexed="34"/>
      </top>
      <bottom style="thin">
        <color indexed="34"/>
      </bottom>
      <diagonal/>
    </border>
    <border>
      <left style="hair">
        <color indexed="34"/>
      </left>
      <right style="thin">
        <color indexed="34"/>
      </right>
      <top/>
      <bottom style="thin">
        <color indexed="34"/>
      </bottom>
      <diagonal/>
    </border>
    <border>
      <left style="thin">
        <color indexed="34"/>
      </left>
      <right/>
      <top style="thin">
        <color indexed="34"/>
      </top>
      <bottom style="hair">
        <color indexed="34"/>
      </bottom>
      <diagonal/>
    </border>
    <border>
      <left/>
      <right/>
      <top style="hair">
        <color indexed="34"/>
      </top>
      <bottom style="thin">
        <color indexed="8"/>
      </bottom>
      <diagonal/>
    </border>
    <border>
      <left/>
      <right style="thin">
        <color indexed="8"/>
      </right>
      <top style="thin">
        <color indexed="8"/>
      </top>
      <bottom/>
      <diagonal/>
    </border>
    <border>
      <left/>
      <right/>
      <top style="thin">
        <color indexed="8"/>
      </top>
      <bottom style="medium">
        <color indexed="8"/>
      </bottom>
      <diagonal/>
    </border>
    <border>
      <left style="medium">
        <color indexed="8"/>
      </left>
      <right style="thin">
        <color indexed="13"/>
      </right>
      <top/>
      <bottom style="thin">
        <color indexed="13"/>
      </bottom>
      <diagonal/>
    </border>
    <border>
      <left style="thin">
        <color indexed="34"/>
      </left>
      <right style="thin">
        <color indexed="34"/>
      </right>
      <top style="thin">
        <color indexed="8"/>
      </top>
      <bottom/>
      <diagonal/>
    </border>
    <border>
      <left style="thin">
        <color indexed="34"/>
      </left>
      <right style="thin">
        <color indexed="34"/>
      </right>
      <top/>
      <bottom/>
      <diagonal/>
    </border>
    <border>
      <left style="hair">
        <color indexed="34"/>
      </left>
      <right/>
      <top/>
      <bottom/>
      <diagonal/>
    </border>
    <border>
      <left style="thin">
        <color indexed="13"/>
      </left>
      <right style="hair">
        <color indexed="34"/>
      </right>
      <top/>
      <bottom style="thin">
        <color indexed="13"/>
      </bottom>
      <diagonal/>
    </border>
    <border>
      <left style="hair">
        <color indexed="34"/>
      </left>
      <right/>
      <top/>
      <bottom style="thin">
        <color indexed="13"/>
      </bottom>
      <diagonal/>
    </border>
    <border>
      <left style="hair">
        <color indexed="34"/>
      </left>
      <right style="thin">
        <color indexed="34"/>
      </right>
      <top/>
      <bottom style="thin">
        <color indexed="13"/>
      </bottom>
      <diagonal/>
    </border>
    <border>
      <left style="thin">
        <color indexed="34"/>
      </left>
      <right/>
      <top/>
      <bottom style="thin">
        <color indexed="13"/>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medium">
        <color indexed="8"/>
      </top>
      <bottom/>
      <diagonal/>
    </border>
    <border>
      <left style="thin">
        <color indexed="8"/>
      </left>
      <right style="medium">
        <color indexed="8"/>
      </right>
      <top/>
      <bottom/>
      <diagonal/>
    </border>
    <border>
      <left style="thin">
        <color indexed="8"/>
      </left>
      <right style="medium">
        <color indexed="8"/>
      </right>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61"/>
      </left>
      <right style="thin">
        <color indexed="62"/>
      </right>
      <top style="thin">
        <color indexed="61"/>
      </top>
      <bottom style="medium">
        <color indexed="62"/>
      </bottom>
      <diagonal/>
    </border>
    <border>
      <left style="thin">
        <color indexed="62"/>
      </left>
      <right style="thin">
        <color indexed="62"/>
      </right>
      <top style="thin">
        <color indexed="61"/>
      </top>
      <bottom style="medium">
        <color indexed="62"/>
      </bottom>
      <diagonal/>
    </border>
    <border>
      <left style="thin">
        <color indexed="62"/>
      </left>
      <right style="thin">
        <color indexed="61"/>
      </right>
      <top style="thin">
        <color indexed="61"/>
      </top>
      <bottom style="medium">
        <color indexed="62"/>
      </bottom>
      <diagonal/>
    </border>
    <border>
      <left style="thin">
        <color indexed="61"/>
      </left>
      <right style="thin">
        <color indexed="62"/>
      </right>
      <top style="medium">
        <color indexed="62"/>
      </top>
      <bottom style="thin">
        <color indexed="62"/>
      </bottom>
      <diagonal/>
    </border>
    <border>
      <left style="thin">
        <color indexed="61"/>
      </left>
      <right/>
      <top style="thin">
        <color indexed="62"/>
      </top>
      <bottom style="thin">
        <color indexed="62"/>
      </bottom>
      <diagonal/>
    </border>
    <border>
      <left/>
      <right/>
      <top style="thin">
        <color indexed="62"/>
      </top>
      <bottom style="thin">
        <color indexed="62"/>
      </bottom>
      <diagonal/>
    </border>
    <border>
      <left/>
      <right style="thin">
        <color indexed="61"/>
      </right>
      <top style="thin">
        <color indexed="62"/>
      </top>
      <bottom style="thin">
        <color indexed="62"/>
      </bottom>
      <diagonal/>
    </border>
    <border>
      <left style="thin">
        <color indexed="61"/>
      </left>
      <right style="thin">
        <color indexed="63"/>
      </right>
      <top style="thin">
        <color indexed="62"/>
      </top>
      <bottom style="thin">
        <color indexed="61"/>
      </bottom>
      <diagonal/>
    </border>
    <border>
      <left style="thin">
        <color indexed="63"/>
      </left>
      <right style="thin">
        <color indexed="63"/>
      </right>
      <top style="thin">
        <color indexed="62"/>
      </top>
      <bottom style="thin">
        <color indexed="61"/>
      </bottom>
      <diagonal/>
    </border>
    <border>
      <left style="thin">
        <color indexed="63"/>
      </left>
      <right style="thin">
        <color indexed="61"/>
      </right>
      <top style="thin">
        <color indexed="62"/>
      </top>
      <bottom style="thin">
        <color indexed="61"/>
      </bottom>
      <diagonal/>
    </border>
    <border>
      <left style="thin">
        <color indexed="61"/>
      </left>
      <right style="thin">
        <color indexed="62"/>
      </right>
      <top style="thin">
        <color indexed="61"/>
      </top>
      <bottom style="thin">
        <color indexed="62"/>
      </bottom>
      <diagonal/>
    </border>
    <border>
      <left style="thin">
        <color indexed="62"/>
      </left>
      <right style="thin">
        <color indexed="61"/>
      </right>
      <top style="thin">
        <color indexed="61"/>
      </top>
      <bottom style="thin">
        <color indexed="62"/>
      </bottom>
      <diagonal/>
    </border>
    <border>
      <left style="thin">
        <color indexed="13"/>
      </left>
      <right style="thin">
        <color indexed="13"/>
      </right>
      <top style="thin">
        <color indexed="13"/>
      </top>
      <bottom style="thin">
        <color indexed="13"/>
      </bottom>
      <diagonal/>
    </border>
    <border>
      <left style="thin">
        <color indexed="13"/>
      </left>
      <right/>
      <top style="medium">
        <color indexed="8"/>
      </top>
      <bottom style="medium">
        <color indexed="8"/>
      </bottom>
      <diagonal/>
    </border>
    <border>
      <left/>
      <right style="thin">
        <color indexed="13"/>
      </right>
      <top style="medium">
        <color indexed="8"/>
      </top>
      <bottom style="medium">
        <color indexed="8"/>
      </bottom>
      <diagonal/>
    </border>
    <border>
      <left style="medium">
        <color indexed="8"/>
      </left>
      <right style="medium">
        <color indexed="8"/>
      </right>
      <top style="thin">
        <color indexed="13"/>
      </top>
      <bottom/>
      <diagonal/>
    </border>
    <border>
      <left style="thin">
        <color indexed="13"/>
      </left>
      <right style="thin">
        <color indexed="13"/>
      </right>
      <top/>
      <bottom/>
      <diagonal/>
    </border>
    <border>
      <left style="medium">
        <color indexed="8"/>
      </left>
      <right style="medium">
        <color indexed="8"/>
      </right>
      <top/>
      <bottom style="thin">
        <color indexed="13"/>
      </bottom>
      <diagonal/>
    </border>
  </borders>
  <cellStyleXfs count="1">
    <xf numFmtId="0" fontId="0" applyNumberFormat="0" applyFont="1" applyFill="0" applyBorder="0" applyAlignment="1" applyProtection="0">
      <alignment vertical="bottom"/>
    </xf>
  </cellStyleXfs>
  <cellXfs count="66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fillId="4" applyNumberFormat="1" applyFont="1" applyFill="1"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5" borderId="5"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applyNumberFormat="1" applyFont="1" applyFill="1" applyBorder="0" applyAlignment="1" applyProtection="0">
      <alignment vertical="bottom"/>
    </xf>
    <xf numFmtId="0" fontId="0" applyNumberFormat="1" applyFont="1" applyFill="0" applyBorder="0" applyAlignment="1" applyProtection="0">
      <alignment vertical="bottom"/>
    </xf>
    <xf numFmtId="49" fontId="15" fillId="6" borderId="10" applyNumberFormat="1" applyFont="1" applyFill="1" applyBorder="1" applyAlignment="1" applyProtection="0">
      <alignment horizontal="center" vertical="center" wrapText="1"/>
    </xf>
    <xf numFmtId="0" fontId="15" fillId="6" borderId="11" applyNumberFormat="0" applyFont="1" applyFill="1" applyBorder="1" applyAlignment="1" applyProtection="0">
      <alignment horizontal="center" vertical="center" wrapText="1"/>
    </xf>
    <xf numFmtId="0" fontId="15" fillId="6" borderId="12" applyNumberFormat="0" applyFont="1" applyFill="1" applyBorder="1" applyAlignment="1" applyProtection="0">
      <alignment horizontal="center" vertical="center" wrapText="1"/>
    </xf>
    <xf numFmtId="0" fontId="0" fillId="7" borderId="13" applyNumberFormat="0" applyFont="1" applyFill="1" applyBorder="1" applyAlignment="1" applyProtection="0">
      <alignment vertical="bottom" wrapText="1"/>
    </xf>
    <xf numFmtId="0" fontId="0" fillId="7" borderId="14" applyNumberFormat="0" applyFont="1" applyFill="1" applyBorder="1" applyAlignment="1" applyProtection="0">
      <alignment vertical="bottom" wrapText="1"/>
    </xf>
    <xf numFmtId="0" fontId="0" fillId="7" borderId="14" applyNumberFormat="0" applyFont="1" applyFill="1" applyBorder="1" applyAlignment="1" applyProtection="0">
      <alignment vertical="center" wrapText="1"/>
    </xf>
    <xf numFmtId="0" fontId="0" fillId="7" borderId="15" applyNumberFormat="0" applyFont="1" applyFill="1" applyBorder="1" applyAlignment="1" applyProtection="0">
      <alignment vertical="bottom" wrapText="1"/>
    </xf>
    <xf numFmtId="0" fontId="0" fillId="7" borderId="4" applyNumberFormat="0" applyFont="1" applyFill="1" applyBorder="1" applyAlignment="1" applyProtection="0">
      <alignment vertical="bottom" wrapText="1"/>
    </xf>
    <xf numFmtId="0" fontId="0" fillId="7" borderId="5" applyNumberFormat="0" applyFont="1" applyFill="1" applyBorder="1" applyAlignment="1" applyProtection="0">
      <alignment vertical="bottom" wrapText="1"/>
    </xf>
    <xf numFmtId="0" fontId="0" fillId="7" borderId="5" applyNumberFormat="0" applyFont="1" applyFill="1" applyBorder="1" applyAlignment="1" applyProtection="0">
      <alignment vertical="center" wrapText="1"/>
    </xf>
    <xf numFmtId="0" fontId="0" fillId="7" borderId="6" applyNumberFormat="0" applyFont="1" applyFill="1" applyBorder="1" applyAlignment="1" applyProtection="0">
      <alignment vertical="bottom" wrapText="1"/>
    </xf>
    <xf numFmtId="0" fontId="0" fillId="7" borderId="16" applyNumberFormat="0" applyFont="1" applyFill="1" applyBorder="1" applyAlignment="1" applyProtection="0">
      <alignment vertical="bottom" wrapText="1"/>
    </xf>
    <xf numFmtId="0" fontId="0" fillId="7" borderId="17" applyNumberFormat="0" applyFont="1" applyFill="1" applyBorder="1" applyAlignment="1" applyProtection="0">
      <alignment vertical="bottom" wrapText="1"/>
    </xf>
    <xf numFmtId="0" fontId="0" fillId="7" borderId="17" applyNumberFormat="0" applyFont="1" applyFill="1" applyBorder="1" applyAlignment="1" applyProtection="0">
      <alignment vertical="center" wrapText="1"/>
    </xf>
    <xf numFmtId="0" fontId="0" fillId="7" borderId="18" applyNumberFormat="0" applyFont="1" applyFill="1" applyBorder="1" applyAlignment="1" applyProtection="0">
      <alignment vertical="bottom" wrapText="1"/>
    </xf>
    <xf numFmtId="49" fontId="0" fillId="6" borderId="19" applyNumberFormat="1" applyFont="1" applyFill="1" applyBorder="1" applyAlignment="1" applyProtection="0">
      <alignment vertical="center" wrapText="1"/>
    </xf>
    <xf numFmtId="0" fontId="1" fillId="8" borderId="19" applyNumberFormat="0" applyFont="1" applyFill="1" applyBorder="1" applyAlignment="1" applyProtection="0">
      <alignment horizontal="center" vertical="bottom" wrapText="1"/>
    </xf>
    <xf numFmtId="0" fontId="0" fillId="8" borderId="19" applyNumberFormat="0" applyFont="1" applyFill="1" applyBorder="1" applyAlignment="1" applyProtection="0">
      <alignment vertical="bottom" wrapText="1"/>
    </xf>
    <xf numFmtId="14" fontId="1" fillId="8" borderId="19" applyNumberFormat="1" applyFont="1" applyFill="1" applyBorder="1" applyAlignment="1" applyProtection="0">
      <alignment horizontal="center" vertical="bottom" wrapText="1"/>
    </xf>
    <xf numFmtId="0" fontId="1" fillId="9" borderId="19" applyNumberFormat="0" applyFont="1" applyFill="1" applyBorder="1" applyAlignment="1" applyProtection="0">
      <alignment horizontal="center" vertical="center" wrapText="1"/>
    </xf>
    <xf numFmtId="0" fontId="16" fillId="8" borderId="19" applyNumberFormat="0" applyFont="1" applyFill="1" applyBorder="1" applyAlignment="1" applyProtection="0">
      <alignment horizontal="center" vertical="bottom" wrapText="1"/>
    </xf>
    <xf numFmtId="0" fontId="16" fillId="8" borderId="19" applyNumberFormat="0" applyFont="1" applyFill="1" applyBorder="1" applyAlignment="1" applyProtection="0">
      <alignment horizontal="left" vertical="bottom" wrapText="1"/>
    </xf>
    <xf numFmtId="14" fontId="16" fillId="8" borderId="19" applyNumberFormat="1" applyFont="1" applyFill="1" applyBorder="1" applyAlignment="1" applyProtection="0">
      <alignment horizontal="center" vertical="bottom" wrapText="1"/>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fillId="8" borderId="2"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fillId="10" borderId="5" applyNumberFormat="0" applyFont="1" applyFill="1" applyBorder="1" applyAlignment="1" applyProtection="0">
      <alignment vertical="bottom"/>
    </xf>
    <xf numFmtId="0" fontId="0" fillId="10" borderId="6"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fillId="8" borderId="20" applyNumberFormat="0" applyFont="1" applyFill="1" applyBorder="1" applyAlignment="1" applyProtection="0">
      <alignment vertical="bottom"/>
    </xf>
    <xf numFmtId="0" fontId="0" borderId="6"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17" borderId="22" applyNumberFormat="1" applyFont="1" applyFill="0" applyBorder="1" applyAlignment="1" applyProtection="0">
      <alignment horizontal="center" vertical="bottom"/>
    </xf>
    <xf numFmtId="0" fontId="17" borderId="23" applyNumberFormat="0" applyFont="1" applyFill="0" applyBorder="1" applyAlignment="1" applyProtection="0">
      <alignment horizontal="center" vertical="bottom"/>
    </xf>
    <xf numFmtId="0" fontId="17" fillId="8" borderId="24" applyNumberFormat="0" applyFont="1" applyFill="1" applyBorder="1" applyAlignment="1" applyProtection="0">
      <alignment horizontal="center"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fillId="11" borderId="27" applyNumberFormat="0" applyFont="1" applyFill="1" applyBorder="1" applyAlignment="1" applyProtection="0">
      <alignment vertical="bottom"/>
    </xf>
    <xf numFmtId="0" fontId="17" fillId="11" borderId="23" applyNumberFormat="0" applyFont="1" applyFill="1" applyBorder="1" applyAlignment="1" applyProtection="0">
      <alignment vertical="bottom"/>
    </xf>
    <xf numFmtId="49" fontId="17" fillId="11" borderId="23" applyNumberFormat="1" applyFont="1" applyFill="1" applyBorder="1" applyAlignment="1" applyProtection="0">
      <alignment vertical="bottom"/>
    </xf>
    <xf numFmtId="59" fontId="17" fillId="11" borderId="23" applyNumberFormat="1" applyFont="1" applyFill="1" applyBorder="1" applyAlignment="1" applyProtection="0">
      <alignment vertical="bottom"/>
    </xf>
    <xf numFmtId="0" fontId="0" fillId="12" borderId="27" applyNumberFormat="0" applyFont="1" applyFill="1" applyBorder="1" applyAlignment="1" applyProtection="0">
      <alignment vertical="bottom"/>
    </xf>
    <xf numFmtId="49" fontId="18" fillId="12" borderId="23" applyNumberFormat="1" applyFont="1" applyFill="1" applyBorder="1" applyAlignment="1" applyProtection="0">
      <alignment vertical="bottom"/>
    </xf>
    <xf numFmtId="59" fontId="18" fillId="12" borderId="23" applyNumberFormat="1" applyFont="1" applyFill="1" applyBorder="1" applyAlignment="1" applyProtection="0">
      <alignment vertical="bottom"/>
    </xf>
    <xf numFmtId="49" fontId="17" fillId="11" borderId="21" applyNumberFormat="1" applyFont="1" applyFill="1" applyBorder="1" applyAlignment="1" applyProtection="0">
      <alignment horizontal="center" vertical="center"/>
    </xf>
    <xf numFmtId="49" fontId="19" fillId="13" borderId="28" applyNumberFormat="1" applyFont="1" applyFill="1" applyBorder="1" applyAlignment="1" applyProtection="0">
      <alignment horizontal="center" vertical="center"/>
    </xf>
    <xf numFmtId="49" fontId="0" borderId="28" applyNumberFormat="1" applyFont="1" applyFill="0" applyBorder="1" applyAlignment="1" applyProtection="0">
      <alignment vertical="bottom"/>
    </xf>
    <xf numFmtId="59" fontId="0" fillId="8" borderId="28" applyNumberFormat="1" applyFont="1" applyFill="1" applyBorder="1" applyAlignment="1" applyProtection="0">
      <alignment vertical="bottom"/>
    </xf>
    <xf numFmtId="0" fontId="0" borderId="29" applyNumberFormat="0" applyFont="1" applyFill="0" applyBorder="1" applyAlignment="1" applyProtection="0">
      <alignment vertical="bottom"/>
    </xf>
    <xf numFmtId="49" fontId="19" fillId="12" borderId="21" applyNumberFormat="1" applyFont="1" applyFill="1" applyBorder="1" applyAlignment="1" applyProtection="0">
      <alignment horizontal="center" vertical="center"/>
    </xf>
    <xf numFmtId="0" fontId="17" fillId="11" borderId="21" applyNumberFormat="0" applyFont="1" applyFill="1" applyBorder="1" applyAlignment="1" applyProtection="0">
      <alignment horizontal="center" vertical="center"/>
    </xf>
    <xf numFmtId="0" fontId="19" fillId="13" borderId="25" applyNumberFormat="0" applyFont="1" applyFill="1" applyBorder="1" applyAlignment="1" applyProtection="0">
      <alignment horizontal="center" vertical="center"/>
    </xf>
    <xf numFmtId="49" fontId="0" borderId="25" applyNumberFormat="1" applyFont="1" applyFill="0" applyBorder="1" applyAlignment="1" applyProtection="0">
      <alignment vertical="bottom"/>
    </xf>
    <xf numFmtId="59" fontId="0" fillId="8" borderId="25" applyNumberFormat="1" applyFont="1" applyFill="1" applyBorder="1" applyAlignment="1" applyProtection="0">
      <alignment vertical="bottom"/>
    </xf>
    <xf numFmtId="0" fontId="19" fillId="12" borderId="21" applyNumberFormat="0" applyFont="1" applyFill="1" applyBorder="1" applyAlignment="1" applyProtection="0">
      <alignment horizontal="center" vertical="center"/>
    </xf>
    <xf numFmtId="0" fontId="19" fillId="13" borderId="30" applyNumberFormat="0" applyFont="1" applyFill="1" applyBorder="1" applyAlignment="1" applyProtection="0">
      <alignment horizontal="center" vertical="center"/>
    </xf>
    <xf numFmtId="0" fontId="0" borderId="30" applyNumberFormat="0" applyFont="1" applyFill="0" applyBorder="1" applyAlignment="1" applyProtection="0">
      <alignment vertical="bottom"/>
    </xf>
    <xf numFmtId="59" fontId="0" fillId="8" borderId="30" applyNumberFormat="1" applyFont="1" applyFill="1" applyBorder="1" applyAlignment="1" applyProtection="0">
      <alignment vertical="bottom"/>
    </xf>
    <xf numFmtId="0" fontId="17" fillId="11" borderId="5" applyNumberFormat="0" applyFont="1" applyFill="1" applyBorder="1" applyAlignment="1" applyProtection="0">
      <alignment horizontal="center" vertical="center"/>
    </xf>
    <xf numFmtId="0" fontId="20" borderId="23"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fillId="8" borderId="23" applyNumberFormat="0" applyFont="1" applyFill="1" applyBorder="1" applyAlignment="1" applyProtection="0">
      <alignment vertical="bottom"/>
    </xf>
    <xf numFmtId="49" fontId="19" fillId="13" borderId="28" applyNumberFormat="1" applyFont="1" applyFill="1" applyBorder="1" applyAlignment="1" applyProtection="0">
      <alignment horizontal="center" vertical="center" wrapText="1"/>
    </xf>
    <xf numFmtId="49" fontId="0" fillId="8" borderId="28" applyNumberFormat="1" applyFont="1" applyFill="1" applyBorder="1" applyAlignment="1" applyProtection="0">
      <alignment vertical="center"/>
    </xf>
    <xf numFmtId="59" fontId="0" fillId="8" borderId="28" applyNumberFormat="1" applyFont="1" applyFill="1" applyBorder="1" applyAlignment="1" applyProtection="0">
      <alignment vertical="center"/>
    </xf>
    <xf numFmtId="0" fontId="19" fillId="13" borderId="25" applyNumberFormat="0" applyFont="1" applyFill="1" applyBorder="1" applyAlignment="1" applyProtection="0">
      <alignment horizontal="center" vertical="center" wrapText="1"/>
    </xf>
    <xf numFmtId="49" fontId="17" borderId="22" applyNumberFormat="1" applyFont="1" applyFill="0" applyBorder="1" applyAlignment="1" applyProtection="0">
      <alignment horizontal="left" vertical="bottom"/>
    </xf>
    <xf numFmtId="0" fontId="17" borderId="23" applyNumberFormat="0" applyFont="1" applyFill="0" applyBorder="1" applyAlignment="1" applyProtection="0">
      <alignment horizontal="left" vertical="bottom"/>
    </xf>
    <xf numFmtId="59" fontId="17" fillId="8" borderId="24" applyNumberFormat="1" applyFont="1" applyFill="1" applyBorder="1" applyAlignment="1" applyProtection="0">
      <alignment vertical="bottom"/>
    </xf>
    <xf numFmtId="0" fontId="19" fillId="13" borderId="30" applyNumberFormat="0" applyFont="1" applyFill="1" applyBorder="1" applyAlignment="1" applyProtection="0">
      <alignment horizontal="center" vertical="center" wrapText="1"/>
    </xf>
    <xf numFmtId="0" fontId="0" borderId="27" applyNumberFormat="0" applyFont="1" applyFill="0" applyBorder="1" applyAlignment="1" applyProtection="0">
      <alignment vertical="bottom"/>
    </xf>
    <xf numFmtId="0" fontId="0" fillId="8" borderId="27" applyNumberFormat="0" applyFont="1" applyFill="1" applyBorder="1" applyAlignment="1" applyProtection="0">
      <alignment vertical="bottom"/>
    </xf>
    <xf numFmtId="0" fontId="0" fillId="8" borderId="5" applyNumberFormat="0" applyFont="1" applyFill="1"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fillId="8" borderId="8" applyNumberFormat="0" applyFont="1" applyFill="1" applyBorder="1" applyAlignment="1" applyProtection="0">
      <alignment vertical="bottom"/>
    </xf>
    <xf numFmtId="59" fontId="0" fillId="8" borderId="8" applyNumberFormat="1" applyFont="1" applyFill="1"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5" fillId="14" borderId="5" applyNumberFormat="1" applyFont="1" applyFill="1" applyBorder="1" applyAlignment="1" applyProtection="0">
      <alignment vertical="bottom"/>
    </xf>
    <xf numFmtId="0" fontId="0" fillId="14" borderId="5" applyNumberFormat="0" applyFont="1" applyFill="1" applyBorder="1" applyAlignment="1" applyProtection="0">
      <alignment vertical="bottom"/>
    </xf>
    <xf numFmtId="60" fontId="15" fillId="14" borderId="5" applyNumberFormat="1" applyFont="1" applyFill="1" applyBorder="1" applyAlignment="1" applyProtection="0">
      <alignment horizontal="left" vertical="bottom"/>
    </xf>
    <xf numFmtId="0" fontId="2" borderId="5" applyNumberFormat="0" applyFont="1" applyFill="0" applyBorder="1" applyAlignment="1" applyProtection="0">
      <alignment vertical="bottom"/>
    </xf>
    <xf numFmtId="0" fontId="2" fillId="8" borderId="5" applyNumberFormat="0" applyFont="1" applyFill="1" applyBorder="1" applyAlignment="1" applyProtection="0">
      <alignment vertical="bottom"/>
    </xf>
    <xf numFmtId="0" fontId="2" borderId="6" applyNumberFormat="0" applyFont="1" applyFill="0" applyBorder="1" applyAlignment="1" applyProtection="0">
      <alignment vertical="bottom"/>
    </xf>
    <xf numFmtId="61" fontId="2" borderId="5" applyNumberFormat="1" applyFont="1" applyFill="0" applyBorder="1" applyAlignment="1" applyProtection="0">
      <alignment horizontal="left" vertical="bottom"/>
    </xf>
    <xf numFmtId="60" fontId="2" borderId="5" applyNumberFormat="1" applyFont="1" applyFill="0" applyBorder="1" applyAlignment="1" applyProtection="0">
      <alignment horizontal="left" vertical="bottom"/>
    </xf>
    <xf numFmtId="0" fontId="2" borderId="17" applyNumberFormat="0" applyFont="1" applyFill="0" applyBorder="1" applyAlignment="1" applyProtection="0">
      <alignment vertical="bottom"/>
    </xf>
    <xf numFmtId="61" fontId="2" borderId="17" applyNumberFormat="1" applyFont="1" applyFill="0" applyBorder="1" applyAlignment="1" applyProtection="0">
      <alignment horizontal="left" vertical="bottom"/>
    </xf>
    <xf numFmtId="0" fontId="2" fillId="8" borderId="17" applyNumberFormat="0" applyFont="1" applyFill="1" applyBorder="1" applyAlignment="1" applyProtection="0">
      <alignment vertical="bottom"/>
    </xf>
    <xf numFmtId="60" fontId="2" borderId="17" applyNumberFormat="1" applyFont="1" applyFill="0" applyBorder="1" applyAlignment="1" applyProtection="0">
      <alignment horizontal="left" vertical="bottom"/>
    </xf>
    <xf numFmtId="4" fontId="2" fillId="8" borderId="17" applyNumberFormat="1" applyFont="1" applyFill="1" applyBorder="1" applyAlignment="1" applyProtection="0">
      <alignment vertical="bottom"/>
    </xf>
    <xf numFmtId="0" fontId="2" borderId="18" applyNumberFormat="0" applyFont="1" applyFill="0" applyBorder="1" applyAlignment="1" applyProtection="0">
      <alignment vertical="bottom"/>
    </xf>
    <xf numFmtId="0" fontId="0" borderId="31" applyNumberFormat="0" applyFont="1" applyFill="0" applyBorder="1" applyAlignment="1" applyProtection="0">
      <alignment vertical="bottom"/>
    </xf>
    <xf numFmtId="49" fontId="15" fillId="14" borderId="19" applyNumberFormat="1" applyFont="1" applyFill="1" applyBorder="1" applyAlignment="1" applyProtection="0">
      <alignment vertical="center" wrapText="1"/>
    </xf>
    <xf numFmtId="49" fontId="15" fillId="14" borderId="19" applyNumberFormat="1" applyFont="1" applyFill="1" applyBorder="1" applyAlignment="1" applyProtection="0">
      <alignment horizontal="center" vertical="center" wrapText="1"/>
    </xf>
    <xf numFmtId="49" fontId="2" borderId="19" applyNumberFormat="1" applyFont="1" applyFill="0" applyBorder="1" applyAlignment="1" applyProtection="0">
      <alignment vertical="bottom"/>
    </xf>
    <xf numFmtId="49" fontId="2" borderId="19" applyNumberFormat="1" applyFont="1" applyFill="0" applyBorder="1" applyAlignment="1" applyProtection="0">
      <alignment horizontal="center" vertical="bottom"/>
    </xf>
    <xf numFmtId="61" fontId="2" borderId="19" applyNumberFormat="1" applyFont="1" applyFill="0" applyBorder="1" applyAlignment="1" applyProtection="0">
      <alignment horizontal="center" vertical="bottom"/>
    </xf>
    <xf numFmtId="10" fontId="2" fillId="8" borderId="19" applyNumberFormat="1" applyFont="1" applyFill="1" applyBorder="1" applyAlignment="1" applyProtection="0">
      <alignment horizontal="center" vertical="bottom"/>
    </xf>
    <xf numFmtId="0" fontId="2" borderId="19" applyNumberFormat="0" applyFont="1" applyFill="0" applyBorder="1" applyAlignment="1" applyProtection="0">
      <alignment horizontal="center" vertical="bottom"/>
    </xf>
    <xf numFmtId="14" fontId="2" fillId="8" borderId="19" applyNumberFormat="1" applyFont="1" applyFill="1" applyBorder="1" applyAlignment="1" applyProtection="0">
      <alignment horizontal="center" vertical="bottom"/>
    </xf>
    <xf numFmtId="14" fontId="2" borderId="19" applyNumberFormat="1" applyFont="1" applyFill="0" applyBorder="1" applyAlignment="1" applyProtection="0">
      <alignment horizontal="center" vertical="bottom"/>
    </xf>
    <xf numFmtId="4" fontId="2" borderId="19" applyNumberFormat="1" applyFont="1" applyFill="0" applyBorder="1" applyAlignment="1" applyProtection="0">
      <alignment horizontal="center" vertical="bottom"/>
    </xf>
    <xf numFmtId="60" fontId="2" borderId="19" applyNumberFormat="1" applyFont="1" applyFill="0" applyBorder="1" applyAlignment="1" applyProtection="0">
      <alignment horizontal="center" vertical="bottom"/>
    </xf>
    <xf numFmtId="0" fontId="2" borderId="19" applyNumberFormat="0" applyFont="1" applyFill="0" applyBorder="1" applyAlignment="1" applyProtection="0">
      <alignment vertical="bottom"/>
    </xf>
    <xf numFmtId="0" fontId="2" fillId="8" borderId="19" applyNumberFormat="0" applyFont="1" applyFill="1" applyBorder="1" applyAlignment="1" applyProtection="0">
      <alignment horizontal="center" vertical="bottom"/>
    </xf>
    <xf numFmtId="0" fontId="0" borderId="32" applyNumberFormat="0" applyFont="1" applyFill="0" applyBorder="1" applyAlignment="1" applyProtection="0">
      <alignment vertical="bottom"/>
    </xf>
    <xf numFmtId="49" fontId="15" borderId="19" applyNumberFormat="1" applyFont="1" applyFill="0" applyBorder="1" applyAlignment="1" applyProtection="0">
      <alignment vertical="bottom"/>
    </xf>
    <xf numFmtId="0" fontId="15" borderId="19" applyNumberFormat="0" applyFont="1" applyFill="0" applyBorder="1" applyAlignment="1" applyProtection="0">
      <alignment horizontal="center" vertical="bottom"/>
    </xf>
    <xf numFmtId="61" fontId="15" borderId="19" applyNumberFormat="1" applyFont="1" applyFill="0" applyBorder="1" applyAlignment="1" applyProtection="0">
      <alignment horizontal="center" vertical="bottom"/>
    </xf>
    <xf numFmtId="0" fontId="15" fillId="8" borderId="19"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15" borderId="33" applyNumberFormat="0" applyFont="1" applyFill="0" applyBorder="1" applyAlignment="1" applyProtection="0">
      <alignment vertical="bottom"/>
    </xf>
    <xf numFmtId="49" fontId="15" borderId="29" applyNumberFormat="1" applyFont="1" applyFill="0" applyBorder="1" applyAlignment="1" applyProtection="0">
      <alignment vertical="bottom"/>
    </xf>
    <xf numFmtId="0" fontId="15" borderId="5" applyNumberFormat="0" applyFont="1" applyFill="0" applyBorder="1" applyAlignment="1" applyProtection="0">
      <alignment vertical="bottom"/>
    </xf>
    <xf numFmtId="59" fontId="15" borderId="5" applyNumberFormat="1" applyFont="1" applyFill="0" applyBorder="1" applyAlignment="1" applyProtection="0">
      <alignment vertical="bottom"/>
    </xf>
    <xf numFmtId="49" fontId="22" fillId="8" borderId="28" applyNumberFormat="1" applyFont="1" applyFill="1" applyBorder="1" applyAlignment="1" applyProtection="0">
      <alignment horizontal="center" vertical="center"/>
    </xf>
    <xf numFmtId="49" fontId="15" fillId="15" borderId="29" applyNumberFormat="1" applyFont="1" applyFill="1" applyBorder="1" applyAlignment="1" applyProtection="0">
      <alignment vertical="bottom"/>
    </xf>
    <xf numFmtId="0" fontId="15" fillId="15" borderId="5" applyNumberFormat="0" applyFont="1" applyFill="1" applyBorder="1" applyAlignment="1" applyProtection="0">
      <alignment vertical="bottom"/>
    </xf>
    <xf numFmtId="17" fontId="15" fillId="15" borderId="5" applyNumberFormat="1" applyFont="1" applyFill="1" applyBorder="1" applyAlignment="1" applyProtection="0">
      <alignment horizontal="center" vertical="bottom"/>
    </xf>
    <xf numFmtId="0" fontId="22" fillId="8" borderId="25" applyNumberFormat="0" applyFont="1" applyFill="1" applyBorder="1" applyAlignment="1" applyProtection="0">
      <alignment horizontal="center" vertical="center"/>
    </xf>
    <xf numFmtId="49" fontId="12" fillId="16" borderId="29" applyNumberFormat="1" applyFont="1" applyFill="1" applyBorder="1" applyAlignment="1" applyProtection="0">
      <alignment vertical="bottom"/>
    </xf>
    <xf numFmtId="0" fontId="12" fillId="16" borderId="34" applyNumberFormat="0" applyFont="1" applyFill="1" applyBorder="1" applyAlignment="1" applyProtection="0">
      <alignment vertical="bottom"/>
    </xf>
    <xf numFmtId="59" fontId="12" fillId="16" borderId="35" applyNumberFormat="1" applyFont="1" applyFill="1" applyBorder="1" applyAlignment="1" applyProtection="0">
      <alignment vertical="bottom"/>
    </xf>
    <xf numFmtId="0" fontId="0" borderId="36" applyNumberFormat="0" applyFont="1" applyFill="0" applyBorder="1" applyAlignment="1" applyProtection="0">
      <alignment vertical="bottom"/>
    </xf>
    <xf numFmtId="49" fontId="0" borderId="29" applyNumberFormat="1" applyFont="1" applyFill="0" applyBorder="1" applyAlignment="1" applyProtection="0">
      <alignment vertical="bottom"/>
    </xf>
    <xf numFmtId="59" fontId="0" borderId="37" applyNumberFormat="1" applyFont="1" applyFill="0" applyBorder="1" applyAlignment="1" applyProtection="0">
      <alignment vertical="bottom"/>
    </xf>
    <xf numFmtId="59" fontId="0" borderId="5" applyNumberFormat="1" applyFont="1" applyFill="0" applyBorder="1" applyAlignment="1" applyProtection="0">
      <alignment vertical="bottom"/>
    </xf>
    <xf numFmtId="49" fontId="0" fillId="17" borderId="29" applyNumberFormat="1" applyFont="1" applyFill="1" applyBorder="1" applyAlignment="1" applyProtection="0">
      <alignment vertical="bottom"/>
    </xf>
    <xf numFmtId="0" fontId="0" fillId="17" borderId="5" applyNumberFormat="0" applyFont="1" applyFill="1" applyBorder="1" applyAlignment="1" applyProtection="0">
      <alignment vertical="bottom"/>
    </xf>
    <xf numFmtId="59" fontId="0" fillId="17" borderId="5" applyNumberFormat="1" applyFont="1" applyFill="1" applyBorder="1" applyAlignment="1" applyProtection="0">
      <alignment vertical="bottom"/>
    </xf>
    <xf numFmtId="49" fontId="15" fillId="18" borderId="29" applyNumberFormat="1" applyFont="1" applyFill="1" applyBorder="1" applyAlignment="1" applyProtection="0">
      <alignment vertical="bottom"/>
    </xf>
    <xf numFmtId="0" fontId="15" fillId="18" borderId="5" applyNumberFormat="0" applyFont="1" applyFill="1" applyBorder="1" applyAlignment="1" applyProtection="0">
      <alignment vertical="bottom"/>
    </xf>
    <xf numFmtId="17" fontId="15" fillId="18" borderId="5" applyNumberFormat="1" applyFont="1" applyFill="1" applyBorder="1" applyAlignment="1" applyProtection="0">
      <alignment horizontal="center" vertical="bottom"/>
    </xf>
    <xf numFmtId="49" fontId="12" fillId="16" borderId="34" applyNumberFormat="1" applyFont="1" applyFill="1" applyBorder="1" applyAlignment="1" applyProtection="0">
      <alignment horizontal="center" vertical="bottom"/>
    </xf>
    <xf numFmtId="0" fontId="2" borderId="5" applyNumberFormat="0" applyFont="1" applyFill="0" applyBorder="1" applyAlignment="1" applyProtection="0">
      <alignment horizontal="center" vertical="bottom"/>
    </xf>
    <xf numFmtId="9" fontId="2" borderId="5" applyNumberFormat="1" applyFont="1" applyFill="0" applyBorder="1" applyAlignment="1" applyProtection="0">
      <alignment horizontal="center" vertical="bottom"/>
    </xf>
    <xf numFmtId="0" fontId="22" fillId="8" borderId="30" applyNumberFormat="0" applyFont="1" applyFill="1" applyBorder="1" applyAlignment="1" applyProtection="0">
      <alignment horizontal="center" vertical="center"/>
    </xf>
    <xf numFmtId="0" fontId="0" fillId="19" borderId="33" applyNumberFormat="0" applyFont="1" applyFill="1" applyBorder="1" applyAlignment="1" applyProtection="0">
      <alignment vertical="bottom"/>
    </xf>
    <xf numFmtId="49" fontId="12" fillId="20" borderId="29" applyNumberFormat="1" applyFont="1" applyFill="1" applyBorder="1" applyAlignment="1" applyProtection="0">
      <alignment vertical="bottom"/>
    </xf>
    <xf numFmtId="0" fontId="12" fillId="20" borderId="34" applyNumberFormat="0" applyFont="1" applyFill="1" applyBorder="1" applyAlignment="1" applyProtection="0">
      <alignment vertical="bottom"/>
    </xf>
    <xf numFmtId="59" fontId="12" fillId="20" borderId="35" applyNumberFormat="1" applyFont="1" applyFill="1" applyBorder="1" applyAlignment="1" applyProtection="0">
      <alignment vertical="bottom"/>
    </xf>
    <xf numFmtId="0" fontId="0" borderId="37"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38" applyNumberFormat="0" applyFont="1" applyFill="0" applyBorder="1" applyAlignment="1" applyProtection="0">
      <alignment vertical="bottom"/>
    </xf>
    <xf numFmtId="49" fontId="15" borderId="19" applyNumberFormat="1" applyFont="1" applyFill="0" applyBorder="1" applyAlignment="1" applyProtection="0">
      <alignment horizontal="center" vertical="bottom"/>
    </xf>
    <xf numFmtId="0" fontId="15" borderId="39" applyNumberFormat="0" applyFont="1" applyFill="0" applyBorder="1" applyAlignment="1" applyProtection="0">
      <alignment horizontal="center" vertical="bottom"/>
    </xf>
    <xf numFmtId="49" fontId="15" fillId="15" borderId="5" applyNumberFormat="1" applyFont="1" applyFill="1" applyBorder="1" applyAlignment="1" applyProtection="0">
      <alignment horizontal="center" vertical="bottom"/>
    </xf>
    <xf numFmtId="0" fontId="0" borderId="14" applyNumberFormat="0" applyFont="1" applyFill="0" applyBorder="1" applyAlignment="1" applyProtection="0">
      <alignment vertical="bottom"/>
    </xf>
    <xf numFmtId="49" fontId="23" fillId="21" borderId="5" applyNumberFormat="1" applyFont="1" applyFill="1" applyBorder="1" applyAlignment="1" applyProtection="0">
      <alignment horizontal="center" vertical="bottom"/>
    </xf>
    <xf numFmtId="49" fontId="15" fillId="21" borderId="5" applyNumberFormat="1" applyFont="1" applyFill="1" applyBorder="1" applyAlignment="1" applyProtection="0">
      <alignment vertical="bottom"/>
    </xf>
    <xf numFmtId="0" fontId="15" fillId="21" borderId="38" applyNumberFormat="0" applyFont="1" applyFill="1" applyBorder="1" applyAlignment="1" applyProtection="0">
      <alignment vertical="bottom"/>
    </xf>
    <xf numFmtId="59" fontId="15" fillId="21" borderId="19" applyNumberFormat="1" applyFont="1" applyFill="1" applyBorder="1" applyAlignment="1" applyProtection="0">
      <alignment vertical="bottom"/>
    </xf>
    <xf numFmtId="0" fontId="0" borderId="39" applyNumberFormat="0" applyFont="1" applyFill="0" applyBorder="1" applyAlignment="1" applyProtection="0">
      <alignment vertical="bottom"/>
    </xf>
    <xf numFmtId="9" fontId="15" fillId="21" borderId="5" applyNumberFormat="1" applyFont="1" applyFill="1" applyBorder="1" applyAlignment="1" applyProtection="0">
      <alignment vertical="bottom"/>
    </xf>
    <xf numFmtId="49" fontId="15" borderId="5" applyNumberFormat="1" applyFont="1" applyFill="0" applyBorder="1" applyAlignment="1" applyProtection="0">
      <alignment vertical="bottom"/>
    </xf>
    <xf numFmtId="59" fontId="2" borderId="14" applyNumberFormat="1" applyFont="1" applyFill="0" applyBorder="1" applyAlignment="1" applyProtection="0">
      <alignment vertical="bottom"/>
    </xf>
    <xf numFmtId="59" fontId="2" borderId="5" applyNumberFormat="1" applyFont="1" applyFill="0" applyBorder="1" applyAlignment="1" applyProtection="0">
      <alignment vertical="bottom"/>
    </xf>
    <xf numFmtId="9" fontId="15" fillId="21" borderId="8" applyNumberFormat="1" applyFont="1" applyFill="1" applyBorder="1" applyAlignment="1" applyProtection="0">
      <alignment vertical="bottom"/>
    </xf>
    <xf numFmtId="49" fontId="15" borderId="8" applyNumberFormat="1" applyFont="1" applyFill="0" applyBorder="1" applyAlignment="1" applyProtection="0">
      <alignment vertical="bottom"/>
    </xf>
    <xf numFmtId="0" fontId="15" borderId="8" applyNumberFormat="0" applyFont="1" applyFill="0" applyBorder="1" applyAlignment="1" applyProtection="0">
      <alignment vertical="bottom"/>
    </xf>
    <xf numFmtId="59" fontId="2" borderId="8" applyNumberFormat="1" applyFont="1" applyFill="0" applyBorder="1" applyAlignment="1" applyProtection="0">
      <alignment vertical="bottom"/>
    </xf>
    <xf numFmtId="0" fontId="0" applyNumberFormat="1" applyFont="1" applyFill="0" applyBorder="0" applyAlignment="1" applyProtection="0">
      <alignment vertical="bottom"/>
    </xf>
    <xf numFmtId="0" fontId="0" fillId="8" borderId="40" applyNumberFormat="0" applyFont="1" applyFill="1" applyBorder="1" applyAlignment="1" applyProtection="0">
      <alignment vertical="bottom"/>
    </xf>
    <xf numFmtId="0" fontId="0" fillId="8" borderId="3" applyNumberFormat="0" applyFont="1" applyFill="1" applyBorder="1" applyAlignment="1" applyProtection="0">
      <alignment vertical="bottom"/>
    </xf>
    <xf numFmtId="49" fontId="0" fillId="8" borderId="5" applyNumberFormat="1" applyFont="1" applyFill="1" applyBorder="1" applyAlignment="1" applyProtection="0">
      <alignment vertical="bottom"/>
    </xf>
    <xf numFmtId="0" fontId="0" fillId="8" borderId="21" applyNumberFormat="0" applyFont="1" applyFill="1" applyBorder="1" applyAlignment="1" applyProtection="0">
      <alignment vertical="bottom"/>
    </xf>
    <xf numFmtId="49" fontId="24" fillId="8" borderId="33" applyNumberFormat="1" applyFont="1" applyFill="1" applyBorder="1" applyAlignment="1" applyProtection="0">
      <alignment horizontal="center" vertical="bottom"/>
    </xf>
    <xf numFmtId="0" fontId="0" fillId="8" borderId="29" applyNumberFormat="0" applyFont="1" applyFill="1" applyBorder="1" applyAlignment="1" applyProtection="0">
      <alignment vertical="bottom"/>
    </xf>
    <xf numFmtId="0" fontId="0" fillId="8" borderId="6" applyNumberFormat="0" applyFont="1" applyFill="1" applyBorder="1" applyAlignment="1" applyProtection="0">
      <alignment vertical="bottom"/>
    </xf>
    <xf numFmtId="9" fontId="2" fillId="8" borderId="5" applyNumberFormat="1" applyFont="1" applyFill="1" applyBorder="1" applyAlignment="1" applyProtection="0">
      <alignment horizontal="center" vertical="bottom"/>
    </xf>
    <xf numFmtId="9" fontId="2" fillId="8" borderId="6" applyNumberFormat="1" applyFont="1" applyFill="1" applyBorder="1" applyAlignment="1" applyProtection="0">
      <alignment horizontal="center" vertical="bottom"/>
    </xf>
    <xf numFmtId="0" fontId="0" fillId="7" borderId="5" applyNumberFormat="0" applyFont="1" applyFill="1" applyBorder="1" applyAlignment="1" applyProtection="0">
      <alignment vertical="bottom"/>
    </xf>
    <xf numFmtId="9" fontId="0" fillId="7" borderId="5" applyNumberFormat="1" applyFont="1" applyFill="1" applyBorder="1" applyAlignment="1" applyProtection="0">
      <alignment horizontal="center" vertical="bottom"/>
    </xf>
    <xf numFmtId="0" fontId="25" fillId="7" borderId="5" applyNumberFormat="0" applyFont="1" applyFill="1" applyBorder="1" applyAlignment="1" applyProtection="0">
      <alignment vertical="center"/>
    </xf>
    <xf numFmtId="9" fontId="0" fillId="7" borderId="6" applyNumberFormat="1" applyFont="1" applyFill="1" applyBorder="1" applyAlignment="1" applyProtection="0">
      <alignment horizontal="center" vertical="bottom"/>
    </xf>
    <xf numFmtId="0" fontId="26" borderId="5" applyNumberFormat="0" applyFont="1" applyFill="0" applyBorder="1" applyAlignment="1" applyProtection="0">
      <alignment vertical="bottom"/>
    </xf>
    <xf numFmtId="49" fontId="26" borderId="5" applyNumberFormat="1" applyFont="1" applyFill="0" applyBorder="1" applyAlignment="1" applyProtection="0">
      <alignment vertical="bottom"/>
    </xf>
    <xf numFmtId="0" fontId="26" fillId="8" borderId="17" applyNumberFormat="1" applyFont="1" applyFill="1" applyBorder="1" applyAlignment="1" applyProtection="0">
      <alignment horizontal="center" vertical="bottom"/>
    </xf>
    <xf numFmtId="9" fontId="26" fillId="8" borderId="17" applyNumberFormat="1" applyFont="1" applyFill="1" applyBorder="1" applyAlignment="1" applyProtection="0">
      <alignment horizontal="center" vertical="bottom"/>
    </xf>
    <xf numFmtId="9" fontId="26" fillId="8" borderId="18" applyNumberFormat="1" applyFont="1" applyFill="1" applyBorder="1" applyAlignment="1" applyProtection="0">
      <alignment horizontal="center" vertical="bottom"/>
    </xf>
    <xf numFmtId="17" fontId="26" borderId="5" applyNumberFormat="1" applyFont="1" applyFill="0" applyBorder="1" applyAlignment="1" applyProtection="0">
      <alignment vertical="bottom"/>
    </xf>
    <xf numFmtId="17" fontId="17" fillId="8" borderId="14" applyNumberFormat="1" applyFont="1" applyFill="1" applyBorder="1" applyAlignment="1" applyProtection="0">
      <alignment horizontal="center" vertical="bottom"/>
    </xf>
    <xf numFmtId="49" fontId="17" fillId="8" borderId="14" applyNumberFormat="1" applyFont="1" applyFill="1" applyBorder="1" applyAlignment="1" applyProtection="0">
      <alignment horizontal="center" vertical="bottom"/>
    </xf>
    <xf numFmtId="49" fontId="17" fillId="8" borderId="15" applyNumberFormat="1" applyFont="1" applyFill="1" applyBorder="1" applyAlignment="1" applyProtection="0">
      <alignment horizontal="center" vertical="bottom"/>
    </xf>
    <xf numFmtId="0" fontId="17" fillId="22" borderId="5" applyNumberFormat="0" applyFont="1" applyFill="1" applyBorder="1" applyAlignment="1" applyProtection="0">
      <alignment vertical="bottom"/>
    </xf>
    <xf numFmtId="49" fontId="17" fillId="22" borderId="5" applyNumberFormat="1" applyFont="1" applyFill="1" applyBorder="1" applyAlignment="1" applyProtection="0">
      <alignment vertical="bottom"/>
    </xf>
    <xf numFmtId="62" fontId="17" fillId="22" borderId="5" applyNumberFormat="1" applyFont="1" applyFill="1" applyBorder="1" applyAlignment="1" applyProtection="0">
      <alignment vertical="bottom"/>
    </xf>
    <xf numFmtId="0" fontId="17" fillId="22" borderId="5" applyNumberFormat="0" applyFont="1" applyFill="1" applyBorder="1" applyAlignment="1" applyProtection="0">
      <alignment horizontal="center" vertical="bottom"/>
    </xf>
    <xf numFmtId="0" fontId="17" fillId="22" borderId="6" applyNumberFormat="0" applyFont="1" applyFill="1" applyBorder="1" applyAlignment="1" applyProtection="0">
      <alignment horizontal="center" vertical="bottom"/>
    </xf>
    <xf numFmtId="49" fontId="17" fillId="23" borderId="5" applyNumberFormat="1" applyFont="1" applyFill="1" applyBorder="1" applyAlignment="1" applyProtection="0">
      <alignment vertical="bottom"/>
    </xf>
    <xf numFmtId="62" fontId="17" fillId="23" borderId="5" applyNumberFormat="1" applyFont="1" applyFill="1" applyBorder="1" applyAlignment="1" applyProtection="0">
      <alignment vertical="bottom"/>
    </xf>
    <xf numFmtId="0" fontId="17" fillId="23" borderId="5" applyNumberFormat="0" applyFont="1" applyFill="1" applyBorder="1" applyAlignment="1" applyProtection="0">
      <alignment horizontal="center" vertical="bottom"/>
    </xf>
    <xf numFmtId="0" fontId="17" fillId="23" borderId="6" applyNumberFormat="0" applyFont="1" applyFill="1" applyBorder="1" applyAlignment="1" applyProtection="0">
      <alignment horizontal="center" vertical="bottom"/>
    </xf>
    <xf numFmtId="49" fontId="8"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62" fontId="0" fillId="8" borderId="5" applyNumberFormat="1" applyFont="1" applyFill="1" applyBorder="1" applyAlignment="1" applyProtection="0">
      <alignment vertical="bottom"/>
    </xf>
    <xf numFmtId="0" fontId="8" borderId="5" applyNumberFormat="0" applyFont="1" applyFill="0" applyBorder="1" applyAlignment="1" applyProtection="0">
      <alignment vertical="bottom"/>
    </xf>
    <xf numFmtId="10" fontId="0" borderId="4" applyNumberFormat="1" applyFont="1" applyFill="0" applyBorder="1" applyAlignment="1" applyProtection="0">
      <alignment vertical="bottom"/>
    </xf>
    <xf numFmtId="49" fontId="17" fillId="24" borderId="5" applyNumberFormat="1" applyFont="1" applyFill="1" applyBorder="1" applyAlignment="1" applyProtection="0">
      <alignment vertical="bottom"/>
    </xf>
    <xf numFmtId="62" fontId="17" fillId="24" borderId="5" applyNumberFormat="1" applyFont="1" applyFill="1" applyBorder="1" applyAlignment="1" applyProtection="0">
      <alignment vertical="bottom"/>
    </xf>
    <xf numFmtId="0" fontId="17" fillId="24" borderId="5" applyNumberFormat="0" applyFont="1" applyFill="1" applyBorder="1" applyAlignment="1" applyProtection="0">
      <alignment horizontal="center" vertical="bottom"/>
    </xf>
    <xf numFmtId="0" fontId="17" fillId="24" borderId="6" applyNumberFormat="0" applyFont="1" applyFill="1" applyBorder="1" applyAlignment="1" applyProtection="0">
      <alignment horizontal="center" vertical="bottom"/>
    </xf>
    <xf numFmtId="0" fontId="17" fillId="25" borderId="5" applyNumberFormat="0" applyFont="1" applyFill="1" applyBorder="1" applyAlignment="1" applyProtection="0">
      <alignment vertical="bottom"/>
    </xf>
    <xf numFmtId="49" fontId="17" fillId="25" borderId="5" applyNumberFormat="1" applyFont="1" applyFill="1" applyBorder="1" applyAlignment="1" applyProtection="0">
      <alignment vertical="bottom"/>
    </xf>
    <xf numFmtId="62" fontId="17" fillId="25" borderId="5" applyNumberFormat="1" applyFont="1" applyFill="1" applyBorder="1" applyAlignment="1" applyProtection="0">
      <alignment vertical="bottom"/>
    </xf>
    <xf numFmtId="0" fontId="17" fillId="25" borderId="5" applyNumberFormat="0" applyFont="1" applyFill="1" applyBorder="1" applyAlignment="1" applyProtection="0">
      <alignment horizontal="center" vertical="bottom"/>
    </xf>
    <xf numFmtId="0" fontId="17" fillId="25" borderId="6" applyNumberFormat="0" applyFont="1" applyFill="1" applyBorder="1" applyAlignment="1" applyProtection="0">
      <alignment horizontal="center" vertical="bottom"/>
    </xf>
    <xf numFmtId="0" fontId="27" borderId="5" applyNumberFormat="0" applyFont="1" applyFill="0" applyBorder="1" applyAlignment="1" applyProtection="0">
      <alignment vertical="bottom"/>
    </xf>
    <xf numFmtId="9" fontId="17" fillId="22" borderId="5" applyNumberFormat="1" applyFont="1" applyFill="1" applyBorder="1" applyAlignment="1" applyProtection="0">
      <alignment horizontal="center" vertical="bottom"/>
    </xf>
    <xf numFmtId="9" fontId="17" fillId="22" borderId="6" applyNumberFormat="1" applyFont="1" applyFill="1" applyBorder="1" applyAlignment="1" applyProtection="0">
      <alignment horizontal="center" vertical="bottom"/>
    </xf>
    <xf numFmtId="0" fontId="26" fillId="23" borderId="5" applyNumberFormat="0" applyFont="1" applyFill="1" applyBorder="1" applyAlignment="1" applyProtection="0">
      <alignment vertical="bottom"/>
    </xf>
    <xf numFmtId="49" fontId="26" fillId="23" borderId="5" applyNumberFormat="1" applyFont="1" applyFill="1" applyBorder="1" applyAlignment="1" applyProtection="0">
      <alignment vertical="bottom"/>
    </xf>
    <xf numFmtId="9" fontId="26" fillId="23" borderId="5" applyNumberFormat="1" applyFont="1" applyFill="1" applyBorder="1" applyAlignment="1" applyProtection="0">
      <alignment horizontal="center" vertical="bottom"/>
    </xf>
    <xf numFmtId="9" fontId="26" fillId="23" borderId="6" applyNumberFormat="1" applyFont="1" applyFill="1" applyBorder="1" applyAlignment="1" applyProtection="0">
      <alignment horizontal="center" vertical="bottom"/>
    </xf>
    <xf numFmtId="9" fontId="17" fillId="24" borderId="5" applyNumberFormat="1" applyFont="1" applyFill="1" applyBorder="1" applyAlignment="1" applyProtection="0">
      <alignment horizontal="center" vertical="bottom"/>
    </xf>
    <xf numFmtId="9" fontId="17" fillId="24" borderId="6" applyNumberFormat="1" applyFont="1" applyFill="1" applyBorder="1" applyAlignment="1" applyProtection="0">
      <alignment horizontal="center" vertical="bottom"/>
    </xf>
    <xf numFmtId="9" fontId="17" fillId="25" borderId="5" applyNumberFormat="1" applyFont="1" applyFill="1" applyBorder="1" applyAlignment="1" applyProtection="0">
      <alignment horizontal="center" vertical="bottom"/>
    </xf>
    <xf numFmtId="9" fontId="17" fillId="25" borderId="6" applyNumberFormat="1" applyFont="1" applyFill="1" applyBorder="1" applyAlignment="1" applyProtection="0">
      <alignment horizontal="center" vertical="bottom"/>
    </xf>
    <xf numFmtId="9" fontId="17" fillId="23" borderId="5" applyNumberFormat="1" applyFont="1" applyFill="1" applyBorder="1" applyAlignment="1" applyProtection="0">
      <alignment horizontal="center" vertical="bottom"/>
    </xf>
    <xf numFmtId="9" fontId="17" fillId="23" borderId="6" applyNumberFormat="1" applyFont="1" applyFill="1" applyBorder="1" applyAlignment="1" applyProtection="0">
      <alignment horizontal="center" vertical="bottom"/>
    </xf>
    <xf numFmtId="49" fontId="18" borderId="5" applyNumberFormat="1" applyFont="1" applyFill="0" applyBorder="1" applyAlignment="1" applyProtection="0">
      <alignment vertical="bottom"/>
    </xf>
    <xf numFmtId="0" fontId="18" borderId="5" applyNumberFormat="0" applyFont="1" applyFill="0" applyBorder="1" applyAlignment="1" applyProtection="0">
      <alignment vertical="bottom"/>
    </xf>
    <xf numFmtId="49" fontId="17" fillId="14" borderId="5" applyNumberFormat="1" applyFont="1" applyFill="1" applyBorder="1" applyAlignment="1" applyProtection="0">
      <alignment vertical="bottom"/>
    </xf>
    <xf numFmtId="62" fontId="17" fillId="14" borderId="5" applyNumberFormat="1" applyFont="1" applyFill="1" applyBorder="1" applyAlignment="1" applyProtection="0">
      <alignment vertical="bottom"/>
    </xf>
    <xf numFmtId="9" fontId="17" fillId="14" borderId="5" applyNumberFormat="1" applyFont="1" applyFill="1" applyBorder="1" applyAlignment="1" applyProtection="0">
      <alignment horizontal="center" vertical="bottom"/>
    </xf>
    <xf numFmtId="9" fontId="17" fillId="14" borderId="6" applyNumberFormat="1" applyFont="1" applyFill="1" applyBorder="1" applyAlignment="1" applyProtection="0">
      <alignment horizontal="center" vertical="bottom"/>
    </xf>
    <xf numFmtId="62" fontId="26" fillId="8" borderId="8" applyNumberFormat="1" applyFont="1" applyFill="1" applyBorder="1" applyAlignment="1" applyProtection="0">
      <alignment vertical="bottom"/>
    </xf>
    <xf numFmtId="9" fontId="26" fillId="8" borderId="8" applyNumberFormat="1" applyFont="1" applyFill="1" applyBorder="1" applyAlignment="1" applyProtection="0">
      <alignment horizontal="center" vertical="bottom"/>
    </xf>
    <xf numFmtId="9" fontId="26" fillId="8" borderId="9"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8" fillId="8" borderId="33" applyNumberFormat="1" applyFont="1" applyFill="1" applyBorder="1" applyAlignment="1" applyProtection="0">
      <alignment horizontal="center" vertical="bottom"/>
    </xf>
    <xf numFmtId="14" fontId="0" fillId="8" borderId="5" applyNumberFormat="1" applyFont="1" applyFill="1" applyBorder="1" applyAlignment="1" applyProtection="0">
      <alignment vertical="bottom"/>
    </xf>
    <xf numFmtId="59" fontId="0" fillId="8" borderId="27" applyNumberFormat="1" applyFont="1" applyFill="1" applyBorder="1" applyAlignment="1" applyProtection="0">
      <alignment vertical="bottom"/>
    </xf>
    <xf numFmtId="59" fontId="0" fillId="8" borderId="5" applyNumberFormat="1" applyFont="1" applyFill="1" applyBorder="1" applyAlignment="1" applyProtection="0">
      <alignment vertical="bottom"/>
    </xf>
    <xf numFmtId="0" fontId="2" fillId="8" borderId="5" applyNumberFormat="0" applyFont="1" applyFill="1" applyBorder="1" applyAlignment="1" applyProtection="0">
      <alignment horizontal="left" vertical="bottom"/>
    </xf>
    <xf numFmtId="14" fontId="0" fillId="7" borderId="5" applyNumberFormat="1" applyFont="1" applyFill="1" applyBorder="1" applyAlignment="1" applyProtection="0">
      <alignment vertical="bottom"/>
    </xf>
    <xf numFmtId="0" fontId="29" fillId="7" borderId="5" applyNumberFormat="0" applyFont="1" applyFill="1" applyBorder="1" applyAlignment="1" applyProtection="0">
      <alignment horizontal="center" vertical="center"/>
    </xf>
    <xf numFmtId="59" fontId="0" fillId="7" borderId="5" applyNumberFormat="1" applyFont="1" applyFill="1" applyBorder="1" applyAlignment="1" applyProtection="0">
      <alignment vertical="bottom"/>
    </xf>
    <xf numFmtId="0" fontId="0" fillId="7" borderId="5" applyNumberFormat="0" applyFont="1" applyFill="1" applyBorder="1" applyAlignment="1" applyProtection="0">
      <alignment horizontal="left" vertical="bottom"/>
    </xf>
    <xf numFmtId="14" fontId="0" fillId="8" borderId="17" applyNumberFormat="1" applyFont="1" applyFill="1" applyBorder="1" applyAlignment="1" applyProtection="0">
      <alignment vertical="bottom"/>
    </xf>
    <xf numFmtId="0" fontId="0" fillId="8" borderId="17" applyNumberFormat="0" applyFont="1" applyFill="1" applyBorder="1" applyAlignment="1" applyProtection="0">
      <alignment vertical="bottom"/>
    </xf>
    <xf numFmtId="59" fontId="15" fillId="8" borderId="17" applyNumberFormat="1" applyFont="1" applyFill="1" applyBorder="1" applyAlignment="1" applyProtection="0">
      <alignment vertical="center"/>
    </xf>
    <xf numFmtId="59" fontId="0" fillId="8" borderId="17" applyNumberFormat="1" applyFont="1" applyFill="1" applyBorder="1" applyAlignment="1" applyProtection="0">
      <alignment vertical="bottom"/>
    </xf>
    <xf numFmtId="0" fontId="2" fillId="8" borderId="17" applyNumberFormat="0" applyFont="1" applyFill="1" applyBorder="1" applyAlignment="1" applyProtection="0">
      <alignment horizontal="left" vertical="bottom"/>
    </xf>
    <xf numFmtId="49" fontId="30" fillId="26" borderId="19" applyNumberFormat="1" applyFont="1" applyFill="1" applyBorder="1" applyAlignment="1" applyProtection="0">
      <alignment horizontal="center" vertical="bottom"/>
    </xf>
    <xf numFmtId="49" fontId="30" fillId="26" borderId="19" applyNumberFormat="1" applyFont="1" applyFill="1" applyBorder="1" applyAlignment="1" applyProtection="0">
      <alignment vertical="center"/>
    </xf>
    <xf numFmtId="49" fontId="30" fillId="25" borderId="19" applyNumberFormat="1" applyFont="1" applyFill="1" applyBorder="1" applyAlignment="1" applyProtection="0">
      <alignment horizontal="center" vertical="center"/>
    </xf>
    <xf numFmtId="49" fontId="30" fillId="26" borderId="19" applyNumberFormat="1" applyFont="1" applyFill="1" applyBorder="1" applyAlignment="1" applyProtection="0">
      <alignment horizontal="center" vertical="center"/>
    </xf>
    <xf numFmtId="49" fontId="30" fillId="26" borderId="19" applyNumberFormat="1" applyFont="1" applyFill="1" applyBorder="1" applyAlignment="1" applyProtection="0">
      <alignment horizontal="left" vertical="center"/>
    </xf>
    <xf numFmtId="49" fontId="30" fillId="27" borderId="19" applyNumberFormat="1" applyFont="1" applyFill="1" applyBorder="1" applyAlignment="1" applyProtection="0">
      <alignment horizontal="center" vertical="center"/>
    </xf>
    <xf numFmtId="0" fontId="0" borderId="41" applyNumberFormat="0" applyFont="1" applyFill="0" applyBorder="1" applyAlignment="1" applyProtection="0">
      <alignment vertical="bottom"/>
    </xf>
    <xf numFmtId="49" fontId="17" fillId="8" borderId="17" applyNumberFormat="1" applyFont="1" applyFill="1" applyBorder="1" applyAlignment="1" applyProtection="0">
      <alignment horizontal="left" vertical="bottom"/>
    </xf>
    <xf numFmtId="49" fontId="17" borderId="18" applyNumberFormat="1" applyFont="1" applyFill="0" applyBorder="1" applyAlignment="1" applyProtection="0">
      <alignment horizontal="left" vertical="bottom"/>
    </xf>
    <xf numFmtId="14" fontId="0" fillId="8" borderId="19" applyNumberFormat="1" applyFont="1" applyFill="1" applyBorder="1" applyAlignment="1" applyProtection="0">
      <alignment vertical="bottom"/>
    </xf>
    <xf numFmtId="0" fontId="0" fillId="8" borderId="19" applyNumberFormat="0" applyFont="1" applyFill="1" applyBorder="1" applyAlignment="1" applyProtection="0">
      <alignment vertical="center"/>
    </xf>
    <xf numFmtId="0" fontId="0" fillId="8" borderId="19" applyNumberFormat="0" applyFont="1" applyFill="1" applyBorder="1" applyAlignment="1" applyProtection="0">
      <alignment vertical="bottom"/>
    </xf>
    <xf numFmtId="59" fontId="31" fillId="8" borderId="19" applyNumberFormat="1" applyFont="1" applyFill="1" applyBorder="1" applyAlignment="1" applyProtection="0">
      <alignment horizontal="right" vertical="center"/>
    </xf>
    <xf numFmtId="59" fontId="0" fillId="8" borderId="19" applyNumberFormat="1" applyFont="1" applyFill="1" applyBorder="1" applyAlignment="1" applyProtection="0">
      <alignment horizontal="center" vertical="bottom"/>
    </xf>
    <xf numFmtId="0" fontId="0" fillId="8" borderId="19" applyNumberFormat="0" applyFont="1" applyFill="1" applyBorder="1" applyAlignment="1" applyProtection="0">
      <alignment horizontal="center" vertical="bottom"/>
    </xf>
    <xf numFmtId="0" fontId="0" borderId="19" applyNumberFormat="0" applyFont="1" applyFill="0" applyBorder="1" applyAlignment="1" applyProtection="0">
      <alignment horizontal="center" vertical="bottom"/>
    </xf>
    <xf numFmtId="0" fontId="0" borderId="19" applyNumberFormat="0" applyFont="1" applyFill="0" applyBorder="1" applyAlignment="1" applyProtection="0">
      <alignment vertical="bottom"/>
    </xf>
    <xf numFmtId="0" fontId="31" fillId="8" borderId="19" applyNumberFormat="0" applyFont="1" applyFill="1" applyBorder="1" applyAlignment="1" applyProtection="0">
      <alignment horizontal="center" vertical="center"/>
    </xf>
    <xf numFmtId="49" fontId="0" borderId="19" applyNumberFormat="1" applyFont="1" applyFill="0" applyBorder="1" applyAlignment="1" applyProtection="0">
      <alignment vertical="bottom"/>
    </xf>
    <xf numFmtId="1" fontId="31" fillId="8" borderId="19" applyNumberFormat="1" applyFont="1" applyFill="1" applyBorder="1" applyAlignment="1" applyProtection="0">
      <alignment horizontal="center" vertical="center"/>
    </xf>
    <xf numFmtId="49" fontId="0" fillId="8" borderId="19" applyNumberFormat="1" applyFont="1" applyFill="1" applyBorder="1" applyAlignment="1" applyProtection="0">
      <alignment vertical="center"/>
    </xf>
    <xf numFmtId="49" fontId="0" fillId="8" borderId="19" applyNumberFormat="1" applyFont="1" applyFill="1" applyBorder="1" applyAlignment="1" applyProtection="0">
      <alignment horizontal="left" vertical="center"/>
    </xf>
    <xf numFmtId="49" fontId="31" fillId="8" borderId="19" applyNumberFormat="1" applyFont="1" applyFill="1" applyBorder="1" applyAlignment="1" applyProtection="0">
      <alignment horizontal="center" vertical="center"/>
    </xf>
    <xf numFmtId="0" fontId="0" fillId="8" borderId="14" applyNumberFormat="0" applyFont="1" applyFill="1" applyBorder="1" applyAlignment="1" applyProtection="0">
      <alignment vertical="bottom"/>
    </xf>
    <xf numFmtId="0" fontId="0" borderId="15" applyNumberFormat="0" applyFont="1" applyFill="0" applyBorder="1" applyAlignment="1" applyProtection="0">
      <alignment vertical="bottom"/>
    </xf>
    <xf numFmtId="59" fontId="31" fillId="8" borderId="19" applyNumberFormat="1" applyFont="1" applyFill="1" applyBorder="1" applyAlignment="1" applyProtection="0">
      <alignment horizontal="center" vertical="center"/>
    </xf>
    <xf numFmtId="0" fontId="0" fillId="8" borderId="42" applyNumberFormat="0" applyFont="1" applyFill="1" applyBorder="1" applyAlignment="1" applyProtection="0">
      <alignment vertical="bottom"/>
    </xf>
    <xf numFmtId="0" fontId="0" borderId="42" applyNumberFormat="0" applyFont="1" applyFill="0" applyBorder="1" applyAlignment="1" applyProtection="0">
      <alignment vertical="bottom"/>
    </xf>
    <xf numFmtId="0" fontId="0" borderId="43" applyNumberFormat="0" applyFont="1" applyFill="0" applyBorder="1" applyAlignment="1" applyProtection="0">
      <alignment vertical="bottom"/>
    </xf>
    <xf numFmtId="0" fontId="0" borderId="44"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45" applyNumberFormat="0" applyFont="1" applyFill="0" applyBorder="1" applyAlignment="1" applyProtection="0">
      <alignment vertical="bottom"/>
    </xf>
    <xf numFmtId="0" fontId="0" borderId="46" applyNumberFormat="0" applyFont="1" applyFill="0" applyBorder="1" applyAlignment="1" applyProtection="0">
      <alignment vertical="bottom"/>
    </xf>
    <xf numFmtId="59" fontId="0" fillId="8" borderId="46" applyNumberFormat="1" applyFont="1" applyFill="1" applyBorder="1" applyAlignment="1" applyProtection="0">
      <alignment vertical="bottom"/>
    </xf>
    <xf numFmtId="0" fontId="0" fillId="8" borderId="46" applyNumberFormat="0" applyFont="1" applyFill="1" applyBorder="1" applyAlignment="1" applyProtection="0">
      <alignment vertical="bottom"/>
    </xf>
    <xf numFmtId="49" fontId="30" fillId="27" borderId="41" applyNumberFormat="1" applyFont="1" applyFill="1" applyBorder="1" applyAlignment="1" applyProtection="0">
      <alignment horizontal="center" vertical="center"/>
    </xf>
    <xf numFmtId="49" fontId="17" borderId="5" applyNumberFormat="1" applyFont="1" applyFill="0" applyBorder="1" applyAlignment="1" applyProtection="0">
      <alignment vertical="bottom"/>
    </xf>
    <xf numFmtId="49" fontId="17" borderId="6" applyNumberFormat="1" applyFont="1" applyFill="0" applyBorder="1" applyAlignment="1" applyProtection="0">
      <alignment vertical="bottom"/>
    </xf>
    <xf numFmtId="49" fontId="0" fillId="8" borderId="19" applyNumberFormat="1" applyFont="1" applyFill="1" applyBorder="1" applyAlignment="1" applyProtection="0">
      <alignment horizontal="center" vertical="center"/>
    </xf>
    <xf numFmtId="59" fontId="32" fillId="8" borderId="19" applyNumberFormat="1" applyFont="1" applyFill="1" applyBorder="1" applyAlignment="1" applyProtection="0">
      <alignment horizontal="right" vertical="center"/>
    </xf>
    <xf numFmtId="49" fontId="0" fillId="23" borderId="19" applyNumberFormat="1" applyFont="1" applyFill="1" applyBorder="1" applyAlignment="1" applyProtection="0">
      <alignment vertical="bottom"/>
    </xf>
    <xf numFmtId="49" fontId="0" fillId="8" borderId="19" applyNumberFormat="1" applyFont="1" applyFill="1" applyBorder="1" applyAlignment="1" applyProtection="0">
      <alignment vertical="bottom"/>
    </xf>
    <xf numFmtId="49" fontId="0" borderId="6" applyNumberFormat="1" applyFont="1" applyFill="0" applyBorder="1" applyAlignment="1" applyProtection="0">
      <alignment vertical="bottom"/>
    </xf>
    <xf numFmtId="59" fontId="33" fillId="8" borderId="19" applyNumberFormat="1" applyFont="1" applyFill="1" applyBorder="1" applyAlignment="1" applyProtection="0">
      <alignment horizontal="right" vertical="center"/>
    </xf>
    <xf numFmtId="49" fontId="0" borderId="39" applyNumberFormat="1" applyFont="1" applyFill="0" applyBorder="1" applyAlignment="1" applyProtection="0">
      <alignment vertical="bottom"/>
    </xf>
    <xf numFmtId="49" fontId="0" fillId="28" borderId="19" applyNumberFormat="1" applyFont="1" applyFill="1" applyBorder="1" applyAlignment="1" applyProtection="0">
      <alignment vertical="bottom"/>
    </xf>
    <xf numFmtId="0" fontId="0" fillId="28" borderId="19" applyNumberFormat="0" applyFont="1" applyFill="1" applyBorder="1" applyAlignment="1" applyProtection="0">
      <alignment vertical="bottom"/>
    </xf>
    <xf numFmtId="49" fontId="0" fillId="28" borderId="39" applyNumberFormat="1" applyFont="1" applyFill="1" applyBorder="1" applyAlignment="1" applyProtection="0">
      <alignment vertical="bottom"/>
    </xf>
    <xf numFmtId="0" fontId="0" borderId="19" applyNumberFormat="1" applyFont="1" applyFill="0" applyBorder="1" applyAlignment="1" applyProtection="0">
      <alignment vertical="bottom"/>
    </xf>
    <xf numFmtId="49" fontId="31" borderId="19" applyNumberFormat="1" applyFont="1" applyFill="0" applyBorder="1" applyAlignment="1" applyProtection="0">
      <alignment vertical="bottom"/>
    </xf>
    <xf numFmtId="49" fontId="31" fillId="23" borderId="19" applyNumberFormat="1" applyFont="1" applyFill="1" applyBorder="1" applyAlignment="1" applyProtection="0">
      <alignment vertical="bottom"/>
    </xf>
    <xf numFmtId="49" fontId="0" borderId="41"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47" applyNumberFormat="0" applyFont="1" applyFill="0" applyBorder="1" applyAlignment="1" applyProtection="0">
      <alignment vertical="bottom"/>
    </xf>
    <xf numFmtId="0" fontId="0" borderId="48" applyNumberFormat="0" applyFont="1" applyFill="0" applyBorder="1" applyAlignment="1" applyProtection="0">
      <alignment vertical="bottom"/>
    </xf>
    <xf numFmtId="49" fontId="34" fillId="29" borderId="49" applyNumberFormat="1" applyFont="1" applyFill="1" applyBorder="1" applyAlignment="1" applyProtection="0">
      <alignment horizontal="center" vertical="center" wrapText="1"/>
    </xf>
    <xf numFmtId="0" fontId="34" fillId="29" borderId="27" applyNumberFormat="0" applyFont="1" applyFill="1" applyBorder="1" applyAlignment="1" applyProtection="0">
      <alignment horizontal="center" vertical="center" wrapText="1"/>
    </xf>
    <xf numFmtId="0" fontId="34" fillId="29" borderId="50" applyNumberFormat="0" applyFont="1" applyFill="1" applyBorder="1" applyAlignment="1" applyProtection="0">
      <alignment horizontal="center" vertical="center" wrapText="1"/>
    </xf>
    <xf numFmtId="0" fontId="34" fillId="29" borderId="29" applyNumberFormat="0" applyFont="1" applyFill="1" applyBorder="1" applyAlignment="1" applyProtection="0">
      <alignment horizontal="center" vertical="center" wrapText="1"/>
    </xf>
    <xf numFmtId="0" fontId="34" fillId="29" borderId="5" applyNumberFormat="0" applyFont="1" applyFill="1" applyBorder="1" applyAlignment="1" applyProtection="0">
      <alignment horizontal="center" vertical="center" wrapText="1"/>
    </xf>
    <xf numFmtId="0" fontId="34" fillId="29" borderId="21" applyNumberFormat="0" applyFont="1" applyFill="1" applyBorder="1" applyAlignment="1" applyProtection="0">
      <alignment horizontal="center" vertical="center" wrapText="1"/>
    </xf>
    <xf numFmtId="0" fontId="34" fillId="29" borderId="51" applyNumberFormat="0" applyFont="1" applyFill="1" applyBorder="1" applyAlignment="1" applyProtection="0">
      <alignment horizontal="center" vertical="center" wrapText="1"/>
    </xf>
    <xf numFmtId="0" fontId="34" fillId="29" borderId="20" applyNumberFormat="0" applyFont="1" applyFill="1" applyBorder="1" applyAlignment="1" applyProtection="0">
      <alignment horizontal="center" vertical="center" wrapText="1"/>
    </xf>
    <xf numFmtId="0" fontId="34" fillId="29" borderId="52" applyNumberFormat="0" applyFont="1" applyFill="1" applyBorder="1" applyAlignment="1" applyProtection="0">
      <alignment horizontal="center" vertical="center" wrapText="1"/>
    </xf>
    <xf numFmtId="0" fontId="0" borderId="53" applyNumberFormat="0" applyFont="1" applyFill="0" applyBorder="1" applyAlignment="1" applyProtection="0">
      <alignment vertical="bottom"/>
    </xf>
    <xf numFmtId="49" fontId="34" fillId="16" borderId="49" applyNumberFormat="1" applyFont="1" applyFill="1" applyBorder="1" applyAlignment="1" applyProtection="0">
      <alignment horizontal="center" vertical="center" wrapText="1"/>
    </xf>
    <xf numFmtId="0" fontId="34" fillId="16" borderId="27" applyNumberFormat="0" applyFont="1" applyFill="1" applyBorder="1" applyAlignment="1" applyProtection="0">
      <alignment horizontal="center" vertical="center" wrapText="1"/>
    </xf>
    <xf numFmtId="0" fontId="34" fillId="16" borderId="50" applyNumberFormat="0" applyFont="1" applyFill="1" applyBorder="1" applyAlignment="1" applyProtection="0">
      <alignment horizontal="center" vertical="center" wrapText="1"/>
    </xf>
    <xf numFmtId="0" fontId="34" fillId="16" borderId="29" applyNumberFormat="0" applyFont="1" applyFill="1" applyBorder="1" applyAlignment="1" applyProtection="0">
      <alignment horizontal="center" vertical="center" wrapText="1"/>
    </xf>
    <xf numFmtId="0" fontId="34" fillId="16" borderId="5" applyNumberFormat="0" applyFont="1" applyFill="1" applyBorder="1" applyAlignment="1" applyProtection="0">
      <alignment horizontal="center" vertical="center" wrapText="1"/>
    </xf>
    <xf numFmtId="0" fontId="34" fillId="16" borderId="21" applyNumberFormat="0" applyFont="1" applyFill="1" applyBorder="1" applyAlignment="1" applyProtection="0">
      <alignment horizontal="center" vertical="center" wrapText="1"/>
    </xf>
    <xf numFmtId="0" fontId="0" borderId="54" applyNumberFormat="0" applyFont="1" applyFill="0" applyBorder="1" applyAlignment="1" applyProtection="0">
      <alignment vertical="bottom"/>
    </xf>
    <xf numFmtId="0" fontId="34" fillId="16" borderId="51" applyNumberFormat="0" applyFont="1" applyFill="1" applyBorder="1" applyAlignment="1" applyProtection="0">
      <alignment horizontal="center" vertical="center" wrapText="1"/>
    </xf>
    <xf numFmtId="0" fontId="34" fillId="16" borderId="20" applyNumberFormat="0" applyFont="1" applyFill="1" applyBorder="1" applyAlignment="1" applyProtection="0">
      <alignment horizontal="center" vertical="center" wrapText="1"/>
    </xf>
    <xf numFmtId="0" fontId="34" fillId="16" borderId="52" applyNumberFormat="0" applyFont="1" applyFill="1" applyBorder="1" applyAlignment="1" applyProtection="0">
      <alignment horizontal="center" vertical="center" wrapText="1"/>
    </xf>
    <xf numFmtId="0" fontId="0" borderId="55" applyNumberFormat="0" applyFont="1" applyFill="0" applyBorder="1" applyAlignment="1" applyProtection="0">
      <alignment vertical="bottom"/>
    </xf>
    <xf numFmtId="0" fontId="0" applyNumberFormat="1" applyFont="1" applyFill="0" applyBorder="0" applyAlignment="1" applyProtection="0">
      <alignment vertical="bottom"/>
    </xf>
    <xf numFmtId="0" fontId="0" fillId="8" borderId="1" applyNumberFormat="0" applyFont="1" applyFill="1" applyBorder="1" applyAlignment="1" applyProtection="0">
      <alignment vertical="bottom"/>
    </xf>
    <xf numFmtId="0" fontId="0" fillId="8" borderId="2" applyNumberFormat="0" applyFont="1" applyFill="1" applyBorder="1" applyAlignment="1" applyProtection="0">
      <alignment vertical="center"/>
    </xf>
    <xf numFmtId="0" fontId="0" fillId="8" borderId="4" applyNumberFormat="0" applyFont="1" applyFill="1" applyBorder="1" applyAlignment="1" applyProtection="0">
      <alignment vertical="bottom"/>
    </xf>
    <xf numFmtId="0" fontId="0" fillId="8" borderId="17" applyNumberFormat="0" applyFont="1" applyFill="1" applyBorder="1" applyAlignment="1" applyProtection="0">
      <alignment vertical="center"/>
    </xf>
    <xf numFmtId="0" fontId="0" fillId="8" borderId="56" applyNumberFormat="0" applyFont="1" applyFill="1" applyBorder="1" applyAlignment="1" applyProtection="0">
      <alignment vertical="bottom"/>
    </xf>
    <xf numFmtId="0" fontId="0" fillId="8" borderId="31" applyNumberFormat="0" applyFont="1" applyFill="1" applyBorder="1" applyAlignment="1" applyProtection="0">
      <alignment vertical="bottom"/>
    </xf>
    <xf numFmtId="49" fontId="36" fillId="8" borderId="19" applyNumberFormat="1" applyFont="1" applyFill="1" applyBorder="1" applyAlignment="1" applyProtection="0">
      <alignment vertical="bottom"/>
    </xf>
    <xf numFmtId="2" fontId="15" fillId="14" borderId="19" applyNumberFormat="1" applyFont="1" applyFill="1" applyBorder="1" applyAlignment="1" applyProtection="0">
      <alignment horizontal="center" vertical="bottom"/>
    </xf>
    <xf numFmtId="59" fontId="36" fillId="8" borderId="57" applyNumberFormat="1" applyFont="1" applyFill="1" applyBorder="1" applyAlignment="1" applyProtection="0">
      <alignment vertical="bottom"/>
    </xf>
    <xf numFmtId="59" fontId="36" fillId="8" borderId="58" applyNumberFormat="1" applyFont="1" applyFill="1" applyBorder="1" applyAlignment="1" applyProtection="0">
      <alignment vertical="bottom"/>
    </xf>
    <xf numFmtId="0" fontId="37" fillId="8" borderId="38" applyNumberFormat="0" applyFont="1" applyFill="1" applyBorder="1" applyAlignment="1" applyProtection="0">
      <alignment vertical="bottom"/>
    </xf>
    <xf numFmtId="49" fontId="15" fillId="14" borderId="19" applyNumberFormat="1" applyFont="1" applyFill="1" applyBorder="1" applyAlignment="1" applyProtection="0">
      <alignment horizontal="center" vertical="bottom"/>
    </xf>
    <xf numFmtId="0" fontId="15" fillId="14" borderId="19" applyNumberFormat="0" applyFont="1" applyFill="1" applyBorder="1" applyAlignment="1" applyProtection="0">
      <alignment horizontal="center" vertical="bottom"/>
    </xf>
    <xf numFmtId="0" fontId="0" fillId="8" borderId="59" applyNumberFormat="0" applyFont="1" applyFill="1" applyBorder="1" applyAlignment="1" applyProtection="0">
      <alignment vertical="bottom"/>
    </xf>
    <xf numFmtId="0" fontId="0" fillId="8" borderId="60" applyNumberFormat="0" applyFont="1" applyFill="1" applyBorder="1" applyAlignment="1" applyProtection="0">
      <alignment vertical="bottom"/>
    </xf>
    <xf numFmtId="0" fontId="2" fillId="8" borderId="60" applyNumberFormat="0" applyFont="1" applyFill="1" applyBorder="1" applyAlignment="1" applyProtection="0">
      <alignment vertical="bottom"/>
    </xf>
    <xf numFmtId="0" fontId="0" fillId="8" borderId="61" applyNumberFormat="0" applyFont="1" applyFill="1" applyBorder="1" applyAlignment="1" applyProtection="0">
      <alignment vertical="bottom"/>
    </xf>
    <xf numFmtId="0" fontId="0" fillId="8" borderId="62" applyNumberFormat="0" applyFont="1" applyFill="1" applyBorder="1" applyAlignment="1" applyProtection="0">
      <alignment vertical="bottom"/>
    </xf>
    <xf numFmtId="0" fontId="0" fillId="8" borderId="63" applyNumberFormat="0" applyFont="1" applyFill="1" applyBorder="1" applyAlignment="1" applyProtection="0">
      <alignment vertical="bottom"/>
    </xf>
    <xf numFmtId="49" fontId="2" fillId="8" borderId="64" applyNumberFormat="1" applyFont="1" applyFill="1" applyBorder="1" applyAlignment="1" applyProtection="0">
      <alignment horizontal="center" vertical="bottom"/>
    </xf>
    <xf numFmtId="49" fontId="0" fillId="8" borderId="64" applyNumberFormat="1" applyFont="1" applyFill="1" applyBorder="1" applyAlignment="1" applyProtection="0">
      <alignment vertical="bottom"/>
    </xf>
    <xf numFmtId="49" fontId="2" fillId="8" borderId="65" applyNumberFormat="1" applyFont="1" applyFill="1" applyBorder="1" applyAlignment="1" applyProtection="0">
      <alignment horizontal="center" vertical="bottom"/>
    </xf>
    <xf numFmtId="0" fontId="0" fillId="8" borderId="66" applyNumberFormat="0" applyFont="1" applyFill="1" applyBorder="1" applyAlignment="1" applyProtection="0">
      <alignment vertical="bottom"/>
    </xf>
    <xf numFmtId="63" fontId="2" fillId="8" borderId="64" applyNumberFormat="1" applyFont="1" applyFill="1" applyBorder="1" applyAlignment="1" applyProtection="0">
      <alignment horizontal="center" vertical="bottom"/>
    </xf>
    <xf numFmtId="0" fontId="0" fillId="8" borderId="67" applyNumberFormat="0" applyFont="1" applyFill="1" applyBorder="1" applyAlignment="1" applyProtection="0">
      <alignment vertical="bottom"/>
    </xf>
    <xf numFmtId="0" fontId="0" fillId="8" borderId="68" applyNumberFormat="0" applyFont="1" applyFill="1" applyBorder="1" applyAlignment="1" applyProtection="0">
      <alignment vertical="bottom"/>
    </xf>
    <xf numFmtId="49" fontId="12" fillId="30" borderId="69" applyNumberFormat="1" applyFont="1" applyFill="1" applyBorder="1" applyAlignment="1" applyProtection="0">
      <alignment vertical="bottom"/>
    </xf>
    <xf numFmtId="0" fontId="12" fillId="30" borderId="70" applyNumberFormat="0" applyFont="1" applyFill="1" applyBorder="1" applyAlignment="1" applyProtection="0">
      <alignment horizontal="center" vertical="bottom"/>
    </xf>
    <xf numFmtId="64" fontId="12" fillId="30" borderId="70" applyNumberFormat="1" applyFont="1" applyFill="1" applyBorder="1" applyAlignment="1" applyProtection="0">
      <alignment horizontal="center" vertical="center"/>
    </xf>
    <xf numFmtId="59" fontId="12" fillId="30" borderId="71" applyNumberFormat="1" applyFont="1" applyFill="1" applyBorder="1" applyAlignment="1" applyProtection="0">
      <alignment horizontal="center" vertical="center"/>
    </xf>
    <xf numFmtId="9" fontId="12" fillId="30" borderId="71" applyNumberFormat="1" applyFont="1" applyFill="1" applyBorder="1" applyAlignment="1" applyProtection="0">
      <alignment horizontal="center" vertical="center"/>
    </xf>
    <xf numFmtId="49" fontId="12" fillId="20" borderId="72" applyNumberFormat="1" applyFont="1" applyFill="1" applyBorder="1" applyAlignment="1" applyProtection="0">
      <alignment vertical="bottom"/>
    </xf>
    <xf numFmtId="59" fontId="12" fillId="20" borderId="73" applyNumberFormat="1" applyFont="1" applyFill="1" applyBorder="1" applyAlignment="1" applyProtection="0">
      <alignment vertical="bottom"/>
    </xf>
    <xf numFmtId="0" fontId="37" fillId="8" borderId="36" applyNumberFormat="0" applyFont="1" applyFill="1" applyBorder="1" applyAlignment="1" applyProtection="0">
      <alignment vertical="bottom"/>
    </xf>
    <xf numFmtId="0" fontId="2" fillId="8" borderId="64" applyNumberFormat="0" applyFont="1" applyFill="1" applyBorder="1" applyAlignment="1" applyProtection="0">
      <alignment horizontal="left" vertical="center"/>
    </xf>
    <xf numFmtId="64" fontId="0" fillId="8" borderId="64" applyNumberFormat="1" applyFont="1" applyFill="1" applyBorder="1" applyAlignment="1" applyProtection="0">
      <alignment vertical="center"/>
    </xf>
    <xf numFmtId="59" fontId="0" fillId="14" borderId="74" applyNumberFormat="1" applyFont="1" applyFill="1" applyBorder="1" applyAlignment="1" applyProtection="0">
      <alignment vertical="bottom"/>
    </xf>
    <xf numFmtId="9" fontId="2" fillId="14" borderId="75" applyNumberFormat="1" applyFont="1" applyFill="1" applyBorder="1" applyAlignment="1" applyProtection="0">
      <alignment horizontal="center" vertical="bottom"/>
    </xf>
    <xf numFmtId="64" fontId="2" fillId="8" borderId="64" applyNumberFormat="1" applyFont="1" applyFill="1" applyBorder="1" applyAlignment="1" applyProtection="0">
      <alignment horizontal="left" vertical="center"/>
    </xf>
    <xf numFmtId="9" fontId="37" fillId="8" borderId="67" applyNumberFormat="1" applyFont="1" applyFill="1" applyBorder="1" applyAlignment="1" applyProtection="0">
      <alignment horizontal="left" vertical="bottom"/>
    </xf>
    <xf numFmtId="0" fontId="37" fillId="8" borderId="67" applyNumberFormat="0" applyFont="1" applyFill="1" applyBorder="1" applyAlignment="1" applyProtection="0">
      <alignment vertical="bottom"/>
    </xf>
    <xf numFmtId="64" fontId="2" fillId="8" borderId="76" applyNumberFormat="1" applyFont="1" applyFill="1" applyBorder="1" applyAlignment="1" applyProtection="0">
      <alignment horizontal="left" vertical="center"/>
    </xf>
    <xf numFmtId="59" fontId="0" fillId="14" borderId="77" applyNumberFormat="1" applyFont="1" applyFill="1" applyBorder="1" applyAlignment="1" applyProtection="0">
      <alignment vertical="bottom"/>
    </xf>
    <xf numFmtId="49" fontId="12" fillId="30" borderId="78" applyNumberFormat="1" applyFont="1" applyFill="1" applyBorder="1" applyAlignment="1" applyProtection="0">
      <alignment vertical="bottom"/>
    </xf>
    <xf numFmtId="63" fontId="12" fillId="30" borderId="70" applyNumberFormat="1" applyFont="1" applyFill="1" applyBorder="1" applyAlignment="1" applyProtection="0">
      <alignment horizontal="center" vertical="bottom"/>
    </xf>
    <xf numFmtId="59" fontId="12" fillId="30" borderId="37" applyNumberFormat="1" applyFont="1" applyFill="1" applyBorder="1" applyAlignment="1" applyProtection="0">
      <alignment horizontal="center" vertical="center"/>
    </xf>
    <xf numFmtId="9" fontId="12" fillId="30" borderId="5" applyNumberFormat="1" applyFont="1" applyFill="1" applyBorder="1" applyAlignment="1" applyProtection="0">
      <alignment horizontal="center" vertical="center"/>
    </xf>
    <xf numFmtId="59" fontId="0" fillId="8" borderId="64" applyNumberFormat="1" applyFont="1" applyFill="1" applyBorder="1" applyAlignment="1" applyProtection="0">
      <alignment vertical="bottom"/>
    </xf>
    <xf numFmtId="0" fontId="0" fillId="8" borderId="79" applyNumberFormat="0" applyFont="1" applyFill="1" applyBorder="1" applyAlignment="1" applyProtection="0">
      <alignment vertical="bottom"/>
    </xf>
    <xf numFmtId="0" fontId="37" fillId="8" borderId="6" applyNumberFormat="0" applyFont="1" applyFill="1" applyBorder="1" applyAlignment="1" applyProtection="0">
      <alignment vertical="bottom"/>
    </xf>
    <xf numFmtId="0" fontId="0" fillId="8" borderId="38" applyNumberFormat="0" applyFont="1" applyFill="1" applyBorder="1" applyAlignment="1" applyProtection="0">
      <alignment vertical="bottom"/>
    </xf>
    <xf numFmtId="49" fontId="15" fillId="8" borderId="19" applyNumberFormat="1" applyFont="1" applyFill="1" applyBorder="1" applyAlignment="1" applyProtection="0">
      <alignment vertical="bottom"/>
    </xf>
    <xf numFmtId="59" fontId="2" fillId="25" borderId="19" applyNumberFormat="1" applyFont="1" applyFill="1" applyBorder="1" applyAlignment="1" applyProtection="0">
      <alignment horizontal="center" vertical="bottom"/>
    </xf>
    <xf numFmtId="0" fontId="37" fillId="8" borderId="59" applyNumberFormat="0" applyFont="1" applyFill="1" applyBorder="1" applyAlignment="1" applyProtection="0">
      <alignment vertical="bottom"/>
    </xf>
    <xf numFmtId="1" fontId="15" fillId="8" borderId="19" applyNumberFormat="1" applyFont="1" applyFill="1" applyBorder="1" applyAlignment="1" applyProtection="0">
      <alignment horizontal="center" vertical="bottom"/>
    </xf>
    <xf numFmtId="0" fontId="0" fillId="8" borderId="11" applyNumberFormat="0" applyFont="1" applyFill="1" applyBorder="1" applyAlignment="1" applyProtection="0">
      <alignment vertical="bottom"/>
    </xf>
    <xf numFmtId="59" fontId="2" fillId="8" borderId="19" applyNumberFormat="1" applyFont="1" applyFill="1" applyBorder="1" applyAlignment="1" applyProtection="0">
      <alignment horizontal="center" vertical="bottom"/>
    </xf>
    <xf numFmtId="0" fontId="2" fillId="8" borderId="71" applyNumberFormat="0" applyFont="1" applyFill="1" applyBorder="1" applyAlignment="1" applyProtection="0">
      <alignment horizontal="left" vertical="bottom"/>
    </xf>
    <xf numFmtId="63" fontId="2" fillId="8" borderId="71" applyNumberFormat="1" applyFont="1" applyFill="1" applyBorder="1" applyAlignment="1" applyProtection="0">
      <alignment horizontal="center" vertical="bottom"/>
    </xf>
    <xf numFmtId="64" fontId="0" fillId="8" borderId="71" applyNumberFormat="1" applyFont="1" applyFill="1" applyBorder="1" applyAlignment="1" applyProtection="0">
      <alignment vertical="center"/>
    </xf>
    <xf numFmtId="64" fontId="2" fillId="8" borderId="5" applyNumberFormat="1" applyFont="1" applyFill="1" applyBorder="1" applyAlignment="1" applyProtection="0">
      <alignment horizontal="center" vertical="center"/>
    </xf>
    <xf numFmtId="0" fontId="0" fillId="8" borderId="80" applyNumberFormat="0" applyFont="1" applyFill="1" applyBorder="1" applyAlignment="1" applyProtection="0">
      <alignment vertical="bottom"/>
    </xf>
    <xf numFmtId="9" fontId="2" fillId="8" borderId="19" applyNumberFormat="1" applyFont="1" applyFill="1" applyBorder="1" applyAlignment="1" applyProtection="0">
      <alignment horizontal="center" vertical="bottom"/>
    </xf>
    <xf numFmtId="0" fontId="2" fillId="8" borderId="17" applyNumberFormat="0" applyFont="1" applyFill="1" applyBorder="1" applyAlignment="1" applyProtection="0">
      <alignment horizontal="right" vertical="bottom"/>
    </xf>
    <xf numFmtId="0" fontId="2" fillId="8" borderId="17" applyNumberFormat="0" applyFont="1" applyFill="1" applyBorder="1" applyAlignment="1" applyProtection="0">
      <alignment horizontal="center" vertical="bottom"/>
    </xf>
    <xf numFmtId="64" fontId="0" fillId="8" borderId="17" applyNumberFormat="1" applyFont="1" applyFill="1" applyBorder="1" applyAlignment="1" applyProtection="0">
      <alignment vertical="center"/>
    </xf>
    <xf numFmtId="64" fontId="0" fillId="8" borderId="17" applyNumberFormat="1" applyFont="1" applyFill="1" applyBorder="1" applyAlignment="1" applyProtection="0">
      <alignment vertical="bottom"/>
    </xf>
    <xf numFmtId="64" fontId="0" fillId="8" borderId="5" applyNumberFormat="1" applyFont="1" applyFill="1" applyBorder="1" applyAlignment="1" applyProtection="0">
      <alignment vertical="bottom"/>
    </xf>
    <xf numFmtId="0" fontId="0" fillId="8" borderId="81" applyNumberFormat="0" applyFont="1" applyFill="1" applyBorder="1" applyAlignment="1" applyProtection="0">
      <alignment vertical="bottom"/>
    </xf>
    <xf numFmtId="49" fontId="39" fillId="8" borderId="19" applyNumberFormat="1" applyFont="1" applyFill="1" applyBorder="1" applyAlignment="1" applyProtection="0">
      <alignment horizontal="left" vertical="bottom"/>
    </xf>
    <xf numFmtId="63" fontId="15" fillId="14" borderId="10" applyNumberFormat="1" applyFont="1" applyFill="1" applyBorder="1" applyAlignment="1" applyProtection="0">
      <alignment horizontal="center" vertical="bottom"/>
    </xf>
    <xf numFmtId="63" fontId="15" fillId="14" borderId="11" applyNumberFormat="1" applyFont="1" applyFill="1" applyBorder="1" applyAlignment="1" applyProtection="0">
      <alignment horizontal="center" vertical="bottom"/>
    </xf>
    <xf numFmtId="64" fontId="0" fillId="14" borderId="12" applyNumberFormat="1" applyFont="1" applyFill="1" applyBorder="1" applyAlignment="1" applyProtection="0">
      <alignment vertical="bottom"/>
    </xf>
    <xf numFmtId="0" fontId="0" fillId="8" borderId="39" applyNumberFormat="0" applyFont="1" applyFill="1" applyBorder="1" applyAlignment="1" applyProtection="0">
      <alignment vertical="bottom"/>
    </xf>
    <xf numFmtId="49" fontId="15" fillId="18" borderId="49" applyNumberFormat="1" applyFont="1" applyFill="1" applyBorder="1" applyAlignment="1" applyProtection="0">
      <alignment horizontal="center" vertical="center" wrapText="1"/>
    </xf>
    <xf numFmtId="0" fontId="15" fillId="18" borderId="50" applyNumberFormat="0" applyFont="1" applyFill="1" applyBorder="1" applyAlignment="1" applyProtection="0">
      <alignment horizontal="center" vertical="center" wrapText="1"/>
    </xf>
    <xf numFmtId="0" fontId="0" fillId="8" borderId="26" applyNumberFormat="0" applyFont="1" applyFill="1" applyBorder="1" applyAlignment="1" applyProtection="0">
      <alignment vertical="bottom"/>
    </xf>
    <xf numFmtId="0" fontId="2" fillId="8" borderId="14" applyNumberFormat="0" applyFont="1" applyFill="1" applyBorder="1" applyAlignment="1" applyProtection="0">
      <alignment horizontal="left" vertical="bottom"/>
    </xf>
    <xf numFmtId="0" fontId="2" fillId="8" borderId="14" applyNumberFormat="0" applyFont="1" applyFill="1" applyBorder="1" applyAlignment="1" applyProtection="0">
      <alignment horizontal="center" vertical="bottom"/>
    </xf>
    <xf numFmtId="64" fontId="0" fillId="8" borderId="14" applyNumberFormat="1" applyFont="1" applyFill="1" applyBorder="1" applyAlignment="1" applyProtection="0">
      <alignment vertical="center"/>
    </xf>
    <xf numFmtId="0" fontId="15" fillId="8" borderId="14" applyNumberFormat="0" applyFont="1" applyFill="1" applyBorder="1" applyAlignment="1" applyProtection="0">
      <alignment horizontal="center" vertical="center" wrapText="1"/>
    </xf>
    <xf numFmtId="0" fontId="15" fillId="8" borderId="5" applyNumberFormat="0" applyFont="1" applyFill="1" applyBorder="1" applyAlignment="1" applyProtection="0">
      <alignment horizontal="center" vertical="center" wrapText="1"/>
    </xf>
    <xf numFmtId="0" fontId="15" fillId="18" borderId="29" applyNumberFormat="0" applyFont="1" applyFill="1" applyBorder="1" applyAlignment="1" applyProtection="0">
      <alignment horizontal="center" vertical="center" wrapText="1"/>
    </xf>
    <xf numFmtId="0" fontId="15" fillId="18" borderId="21" applyNumberFormat="0" applyFont="1" applyFill="1" applyBorder="1" applyAlignment="1" applyProtection="0">
      <alignment horizontal="center" vertical="center" wrapText="1"/>
    </xf>
    <xf numFmtId="0" fontId="0" fillId="8" borderId="5" applyNumberFormat="0" applyFont="1" applyFill="1" applyBorder="1" applyAlignment="1" applyProtection="0">
      <alignment vertical="center"/>
    </xf>
    <xf numFmtId="0" fontId="0" fillId="8" borderId="7" applyNumberFormat="0" applyFont="1" applyFill="1" applyBorder="1" applyAlignment="1" applyProtection="0">
      <alignment vertical="bottom"/>
    </xf>
    <xf numFmtId="0" fontId="0" fillId="8" borderId="8" applyNumberFormat="0" applyFont="1" applyFill="1" applyBorder="1" applyAlignment="1" applyProtection="0">
      <alignment vertical="center"/>
    </xf>
    <xf numFmtId="0" fontId="0" fillId="8" borderId="54" applyNumberFormat="0" applyFont="1" applyFill="1" applyBorder="1" applyAlignment="1" applyProtection="0">
      <alignment vertical="bottom"/>
    </xf>
    <xf numFmtId="0" fontId="15" fillId="18" borderId="51" applyNumberFormat="0" applyFont="1" applyFill="1" applyBorder="1" applyAlignment="1" applyProtection="0">
      <alignment horizontal="center" vertical="center" wrapText="1"/>
    </xf>
    <xf numFmtId="0" fontId="15" fillId="18" borderId="52" applyNumberFormat="0" applyFont="1" applyFill="1" applyBorder="1" applyAlignment="1" applyProtection="0">
      <alignment horizontal="center" vertical="center" wrapText="1"/>
    </xf>
    <xf numFmtId="0" fontId="0" fillId="8" borderId="82" applyNumberFormat="0" applyFont="1" applyFill="1" applyBorder="1" applyAlignment="1" applyProtection="0">
      <alignment vertical="bottom"/>
    </xf>
    <xf numFmtId="0" fontId="0" applyNumberFormat="1" applyFont="1" applyFill="0" applyBorder="0" applyAlignment="1" applyProtection="0">
      <alignment vertical="bottom"/>
    </xf>
    <xf numFmtId="49" fontId="36" fillId="8" borderId="10" applyNumberFormat="1" applyFont="1" applyFill="1" applyBorder="1" applyAlignment="1" applyProtection="0">
      <alignment horizontal="left" vertical="bottom"/>
    </xf>
    <xf numFmtId="0" fontId="36" fillId="8" borderId="12" applyNumberFormat="0" applyFont="1" applyFill="1" applyBorder="1" applyAlignment="1" applyProtection="0">
      <alignment horizontal="left" vertical="bottom"/>
    </xf>
    <xf numFmtId="49" fontId="2" fillId="14" borderId="19" applyNumberFormat="1" applyFont="1" applyFill="1" applyBorder="1" applyAlignment="1" applyProtection="0">
      <alignment horizontal="center" vertical="bottom"/>
    </xf>
    <xf numFmtId="0" fontId="2" fillId="14" borderId="19" applyNumberFormat="0" applyFont="1" applyFill="1" applyBorder="1" applyAlignment="1" applyProtection="0">
      <alignment horizontal="center" vertical="bottom"/>
    </xf>
    <xf numFmtId="0" fontId="0" fillId="8" borderId="71" applyNumberFormat="0" applyFont="1" applyFill="1" applyBorder="1" applyAlignment="1" applyProtection="0">
      <alignment vertical="bottom"/>
    </xf>
    <xf numFmtId="49" fontId="12" fillId="20" borderId="5" applyNumberFormat="1" applyFont="1" applyFill="1" applyBorder="1" applyAlignment="1" applyProtection="0">
      <alignment vertical="bottom"/>
    </xf>
    <xf numFmtId="1" fontId="15" fillId="14" borderId="5" applyNumberFormat="1" applyFont="1" applyFill="1" applyBorder="1" applyAlignment="1" applyProtection="0">
      <alignment vertical="bottom"/>
    </xf>
    <xf numFmtId="2" fontId="15" fillId="14" borderId="5" applyNumberFormat="1" applyFont="1" applyFill="1" applyBorder="1" applyAlignment="1" applyProtection="0">
      <alignment vertical="bottom"/>
    </xf>
    <xf numFmtId="59" fontId="15" fillId="14" borderId="5" applyNumberFormat="1" applyFont="1" applyFill="1" applyBorder="1" applyAlignment="1" applyProtection="0">
      <alignment vertical="bottom"/>
    </xf>
    <xf numFmtId="1" fontId="2" fillId="8" borderId="19" applyNumberFormat="1" applyFont="1" applyFill="1" applyBorder="1" applyAlignment="1" applyProtection="0">
      <alignment horizontal="center" vertical="bottom"/>
    </xf>
    <xf numFmtId="63" fontId="15" fillId="14" borderId="19" applyNumberFormat="1" applyFont="1" applyFill="1" applyBorder="1" applyAlignment="1" applyProtection="0">
      <alignment horizontal="center" vertical="bottom"/>
    </xf>
    <xf numFmtId="0" fontId="0" fillId="8" borderId="39" applyNumberFormat="0" applyFont="1" applyFill="1" applyBorder="1" applyAlignment="1" applyProtection="0">
      <alignment vertical="center"/>
    </xf>
    <xf numFmtId="0" fontId="0" applyNumberFormat="1" applyFont="1" applyFill="0" applyBorder="0" applyAlignment="1" applyProtection="0">
      <alignment vertical="bottom"/>
    </xf>
    <xf numFmtId="0" fontId="0" fillId="8" borderId="2" applyNumberFormat="0" applyFont="1" applyFill="1" applyBorder="1" applyAlignment="1" applyProtection="0">
      <alignment vertical="center" wrapText="1"/>
    </xf>
    <xf numFmtId="0" fontId="0" fillId="8" borderId="5" applyNumberFormat="0" applyFont="1" applyFill="1" applyBorder="1" applyAlignment="1" applyProtection="0">
      <alignment vertical="center" wrapText="1"/>
    </xf>
    <xf numFmtId="0" fontId="36" fillId="8" borderId="5" applyNumberFormat="0" applyFont="1" applyFill="1" applyBorder="1" applyAlignment="1" applyProtection="0">
      <alignment horizontal="center" vertical="bottom"/>
    </xf>
    <xf numFmtId="59" fontId="36" fillId="8" borderId="5" applyNumberFormat="1" applyFont="1" applyFill="1" applyBorder="1" applyAlignment="1" applyProtection="0">
      <alignment vertical="bottom"/>
    </xf>
    <xf numFmtId="0" fontId="37" fillId="8" borderId="5" applyNumberFormat="0" applyFont="1" applyFill="1" applyBorder="1" applyAlignment="1" applyProtection="0">
      <alignment vertical="bottom"/>
    </xf>
    <xf numFmtId="0" fontId="2" fillId="8" borderId="5" applyNumberFormat="0" applyFont="1" applyFill="1" applyBorder="1" applyAlignment="1" applyProtection="0">
      <alignment horizontal="center" vertical="bottom"/>
    </xf>
    <xf numFmtId="49" fontId="12" fillId="20" borderId="17" applyNumberFormat="1" applyFont="1" applyFill="1" applyBorder="1" applyAlignment="1" applyProtection="0">
      <alignment horizontal="center" vertical="center" wrapText="1"/>
    </xf>
    <xf numFmtId="0" fontId="2" fillId="8" borderId="5" applyNumberFormat="0" applyFont="1" applyFill="1" applyBorder="1" applyAlignment="1" applyProtection="0">
      <alignment horizontal="center" vertical="center" wrapText="1"/>
    </xf>
    <xf numFmtId="59" fontId="15" fillId="14" borderId="19" applyNumberFormat="1" applyFont="1" applyFill="1" applyBorder="1" applyAlignment="1" applyProtection="0">
      <alignment horizontal="center" vertical="center"/>
    </xf>
    <xf numFmtId="1" fontId="15" fillId="31" borderId="19" applyNumberFormat="1" applyFont="1" applyFill="1" applyBorder="1" applyAlignment="1" applyProtection="0">
      <alignment horizontal="center" vertical="center"/>
    </xf>
    <xf numFmtId="1" fontId="15" fillId="14" borderId="19" applyNumberFormat="1" applyFont="1" applyFill="1" applyBorder="1" applyAlignment="1" applyProtection="0">
      <alignment horizontal="center" vertical="center"/>
    </xf>
    <xf numFmtId="2" fontId="15" fillId="31" borderId="19" applyNumberFormat="1" applyFont="1" applyFill="1" applyBorder="1" applyAlignment="1" applyProtection="0">
      <alignment horizontal="center" vertical="center" wrapText="1"/>
    </xf>
    <xf numFmtId="0" fontId="2" fillId="8" borderId="39" applyNumberFormat="0" applyFont="1" applyFill="1" applyBorder="1" applyAlignment="1" applyProtection="0">
      <alignment horizontal="center" vertical="center" wrapText="1"/>
    </xf>
    <xf numFmtId="0" fontId="0" fillId="31" borderId="19" applyNumberFormat="0" applyFont="1" applyFill="1" applyBorder="1" applyAlignment="1" applyProtection="0">
      <alignment vertical="bottom"/>
    </xf>
    <xf numFmtId="49" fontId="23" fillId="8" borderId="39" applyNumberFormat="1" applyFont="1" applyFill="1" applyBorder="1" applyAlignment="1" applyProtection="0">
      <alignment horizontal="left" vertical="center"/>
    </xf>
    <xf numFmtId="0" fontId="15" fillId="8" borderId="14" applyNumberFormat="1" applyFont="1" applyFill="1" applyBorder="1" applyAlignment="1" applyProtection="0">
      <alignment horizontal="right" vertical="center" wrapText="1"/>
    </xf>
    <xf numFmtId="49" fontId="15" fillId="8" borderId="14" applyNumberFormat="1" applyFont="1" applyFill="1" applyBorder="1" applyAlignment="1" applyProtection="0">
      <alignment horizontal="left" vertical="center" wrapText="1"/>
    </xf>
    <xf numFmtId="0" fontId="2" fillId="8" borderId="14" applyNumberFormat="0" applyFont="1" applyFill="1" applyBorder="1" applyAlignment="1" applyProtection="0">
      <alignment horizontal="center" vertical="center" wrapText="1"/>
    </xf>
    <xf numFmtId="0" fontId="0" fillId="8" borderId="14" applyNumberFormat="0" applyFont="1" applyFill="1" applyBorder="1" applyAlignment="1" applyProtection="0">
      <alignment vertical="center" wrapText="1"/>
    </xf>
    <xf numFmtId="0" fontId="2" fillId="8" borderId="6" applyNumberFormat="0" applyFont="1" applyFill="1" applyBorder="1" applyAlignment="1" applyProtection="0">
      <alignment horizontal="center" vertical="center" wrapText="1"/>
    </xf>
    <xf numFmtId="0" fontId="2" fillId="8" borderId="17" applyNumberFormat="0" applyFont="1" applyFill="1" applyBorder="1" applyAlignment="1" applyProtection="0">
      <alignment horizontal="center" vertical="center" wrapText="1"/>
    </xf>
    <xf numFmtId="0" fontId="2" fillId="8" borderId="38" applyNumberFormat="0" applyFont="1" applyFill="1" applyBorder="1" applyAlignment="1" applyProtection="0">
      <alignment horizontal="center" vertical="center" wrapText="1"/>
    </xf>
    <xf numFmtId="9" fontId="15" fillId="31" borderId="19" applyNumberFormat="1" applyFont="1" applyFill="1" applyBorder="1" applyAlignment="1" applyProtection="0">
      <alignment horizontal="center" vertical="center" wrapText="1"/>
    </xf>
    <xf numFmtId="9" fontId="15" fillId="8" borderId="19" applyNumberFormat="1" applyFont="1" applyFill="1" applyBorder="1" applyAlignment="1" applyProtection="0">
      <alignment horizontal="center" vertical="center" wrapText="1"/>
    </xf>
    <xf numFmtId="49" fontId="12" fillId="20" borderId="5" applyNumberFormat="1" applyFont="1" applyFill="1" applyBorder="1" applyAlignment="1" applyProtection="0">
      <alignment horizontal="center" vertical="center" wrapText="1"/>
    </xf>
    <xf numFmtId="49" fontId="12" fillId="20" borderId="34" applyNumberFormat="1" applyFont="1" applyFill="1" applyBorder="1" applyAlignment="1" applyProtection="0">
      <alignment horizontal="center" vertical="center" wrapText="1"/>
    </xf>
    <xf numFmtId="49" fontId="12" fillId="30" borderId="83" applyNumberFormat="1" applyFont="1" applyFill="1" applyBorder="1" applyAlignment="1" applyProtection="0">
      <alignment horizontal="center" vertical="center" wrapText="1"/>
    </xf>
    <xf numFmtId="49" fontId="12" fillId="30" borderId="84" applyNumberFormat="1" applyFont="1" applyFill="1" applyBorder="1" applyAlignment="1" applyProtection="0">
      <alignment horizontal="center" vertical="center" wrapText="1"/>
    </xf>
    <xf numFmtId="49" fontId="12" fillId="32" borderId="84" applyNumberFormat="1" applyFont="1" applyFill="1" applyBorder="1" applyAlignment="1" applyProtection="0">
      <alignment horizontal="center" vertical="center" wrapText="1"/>
    </xf>
    <xf numFmtId="49" fontId="12" fillId="32" borderId="75" applyNumberFormat="1" applyFont="1" applyFill="1" applyBorder="1" applyAlignment="1" applyProtection="0">
      <alignment horizontal="center" vertical="center" wrapText="1"/>
    </xf>
    <xf numFmtId="64" fontId="2" fillId="8" borderId="17" applyNumberFormat="1" applyFont="1" applyFill="1" applyBorder="1" applyAlignment="1" applyProtection="0">
      <alignment horizontal="center" vertical="center"/>
    </xf>
    <xf numFmtId="59" fontId="2" fillId="8" borderId="17" applyNumberFormat="1" applyFont="1" applyFill="1" applyBorder="1" applyAlignment="1" applyProtection="0">
      <alignment vertical="bottom"/>
    </xf>
    <xf numFmtId="9" fontId="2" fillId="8" borderId="17" applyNumberFormat="1" applyFont="1" applyFill="1" applyBorder="1" applyAlignment="1" applyProtection="0">
      <alignment horizontal="center" vertical="bottom"/>
    </xf>
    <xf numFmtId="64" fontId="2" fillId="8" borderId="17" applyNumberFormat="1" applyFont="1" applyFill="1" applyBorder="1" applyAlignment="1" applyProtection="0">
      <alignment horizontal="left" vertical="center"/>
    </xf>
    <xf numFmtId="49" fontId="40" fillId="33" borderId="10" applyNumberFormat="1" applyFont="1" applyFill="1" applyBorder="1" applyAlignment="1" applyProtection="0">
      <alignment vertical="bottom"/>
    </xf>
    <xf numFmtId="0" fontId="40" fillId="33" borderId="11" applyNumberFormat="0" applyFont="1" applyFill="1" applyBorder="1" applyAlignment="1" applyProtection="0">
      <alignment vertical="bottom"/>
    </xf>
    <xf numFmtId="2" fontId="40" fillId="33" borderId="11" applyNumberFormat="1" applyFont="1" applyFill="1" applyBorder="1" applyAlignment="1" applyProtection="0">
      <alignment horizontal="center" vertical="bottom"/>
    </xf>
    <xf numFmtId="0" fontId="40" fillId="33" borderId="12" applyNumberFormat="0" applyFont="1" applyFill="1" applyBorder="1" applyAlignment="1" applyProtection="0">
      <alignment vertical="bottom"/>
    </xf>
    <xf numFmtId="49" fontId="2" fillId="8" borderId="19" applyNumberFormat="1" applyFont="1" applyFill="1" applyBorder="1" applyAlignment="1" applyProtection="0">
      <alignment horizontal="left" vertical="bottom"/>
    </xf>
    <xf numFmtId="0" fontId="2" fillId="31" borderId="19" applyNumberFormat="1" applyFont="1" applyFill="1" applyBorder="1" applyAlignment="1" applyProtection="0">
      <alignment horizontal="center" vertical="center"/>
    </xf>
    <xf numFmtId="59" fontId="2" fillId="31" borderId="19" applyNumberFormat="1" applyFont="1" applyFill="1" applyBorder="1" applyAlignment="1" applyProtection="0">
      <alignment horizontal="center" vertical="center" wrapText="1"/>
    </xf>
    <xf numFmtId="59" fontId="15" fillId="14" borderId="19" applyNumberFormat="1" applyFont="1" applyFill="1" applyBorder="1" applyAlignment="1" applyProtection="0">
      <alignment vertical="bottom"/>
    </xf>
    <xf numFmtId="59" fontId="15" fillId="34" borderId="19" applyNumberFormat="1" applyFont="1" applyFill="1" applyBorder="1" applyAlignment="1" applyProtection="0">
      <alignment vertical="bottom"/>
    </xf>
    <xf numFmtId="59" fontId="2" fillId="34" borderId="19" applyNumberFormat="1" applyFont="1" applyFill="1" applyBorder="1" applyAlignment="1" applyProtection="0">
      <alignment horizontal="center" vertical="center" wrapText="1"/>
    </xf>
    <xf numFmtId="59" fontId="2" fillId="34" borderId="19" applyNumberFormat="1" applyFont="1" applyFill="1" applyBorder="1" applyAlignment="1" applyProtection="0">
      <alignment horizontal="center" vertical="bottom"/>
    </xf>
    <xf numFmtId="59" fontId="0" fillId="31" borderId="19" applyNumberFormat="1" applyFont="1" applyFill="1" applyBorder="1" applyAlignment="1" applyProtection="0">
      <alignment vertical="bottom"/>
    </xf>
    <xf numFmtId="59" fontId="0" fillId="34" borderId="19" applyNumberFormat="1" applyFont="1" applyFill="1" applyBorder="1" applyAlignment="1" applyProtection="0">
      <alignment vertical="bottom"/>
    </xf>
    <xf numFmtId="10" fontId="2" fillId="34" borderId="19" applyNumberFormat="1" applyFont="1" applyFill="1" applyBorder="1" applyAlignment="1" applyProtection="0">
      <alignment horizontal="center" vertical="bottom"/>
    </xf>
    <xf numFmtId="49" fontId="2" fillId="8" borderId="39" applyNumberFormat="1" applyFont="1" applyFill="1" applyBorder="1" applyAlignment="1" applyProtection="0">
      <alignment horizontal="center" vertical="center" wrapText="1"/>
    </xf>
    <xf numFmtId="49" fontId="2" fillId="8" borderId="19" applyNumberFormat="1" applyFont="1" applyFill="1" applyBorder="1" applyAlignment="1" applyProtection="0">
      <alignment horizontal="left" vertical="center"/>
    </xf>
    <xf numFmtId="0" fontId="2" fillId="8" borderId="19" applyNumberFormat="0" applyFont="1" applyFill="1" applyBorder="1" applyAlignment="1" applyProtection="0">
      <alignment horizontal="left" vertical="bottom"/>
    </xf>
    <xf numFmtId="0" fontId="2" fillId="31" borderId="19" applyNumberFormat="0" applyFont="1" applyFill="1" applyBorder="1" applyAlignment="1" applyProtection="0">
      <alignment horizontal="center" vertical="center"/>
    </xf>
    <xf numFmtId="0" fontId="2" fillId="8" borderId="14" applyNumberFormat="0" applyFont="1" applyFill="1" applyBorder="1" applyAlignment="1" applyProtection="0">
      <alignment horizontal="center" vertical="center"/>
    </xf>
    <xf numFmtId="2" fontId="0" fillId="8" borderId="14" applyNumberFormat="1" applyFont="1" applyFill="1" applyBorder="1" applyAlignment="1" applyProtection="0">
      <alignment vertical="bottom"/>
    </xf>
    <xf numFmtId="2" fontId="0" fillId="8" borderId="5" applyNumberFormat="1" applyFont="1" applyFill="1" applyBorder="1" applyAlignment="1" applyProtection="0">
      <alignment vertical="bottom"/>
    </xf>
    <xf numFmtId="2" fontId="0" fillId="8" borderId="5" applyNumberFormat="1" applyFont="1" applyFill="1" applyBorder="1" applyAlignment="1" applyProtection="0">
      <alignment vertical="center"/>
    </xf>
    <xf numFmtId="0" fontId="2" fillId="8" borderId="5" applyNumberFormat="0" applyFont="1" applyFill="1" applyBorder="1" applyAlignment="1" applyProtection="0">
      <alignment horizontal="center" vertical="center"/>
    </xf>
    <xf numFmtId="2" fontId="0" fillId="8" borderId="8" applyNumberFormat="1" applyFont="1" applyFill="1" applyBorder="1" applyAlignment="1" applyProtection="0">
      <alignment vertical="bottom"/>
    </xf>
    <xf numFmtId="0" fontId="0" fillId="8" borderId="8" applyNumberFormat="0" applyFont="1" applyFill="1" applyBorder="1" applyAlignment="1" applyProtection="0">
      <alignment vertical="center" wrapText="1"/>
    </xf>
    <xf numFmtId="0" fontId="0" fillId="8"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36" fillId="8" borderId="10" applyNumberFormat="1" applyFont="1" applyFill="1" applyBorder="1" applyAlignment="1" applyProtection="0">
      <alignment horizontal="center" vertical="bottom"/>
    </xf>
    <xf numFmtId="0" fontId="36" fillId="8" borderId="11" applyNumberFormat="0" applyFont="1" applyFill="1" applyBorder="1" applyAlignment="1" applyProtection="0">
      <alignment horizontal="center" vertical="bottom"/>
    </xf>
    <xf numFmtId="0" fontId="36" fillId="8" borderId="12" applyNumberFormat="0" applyFont="1" applyFill="1" applyBorder="1" applyAlignment="1" applyProtection="0">
      <alignment horizontal="center" vertical="bottom"/>
    </xf>
    <xf numFmtId="49" fontId="2" fillId="14" borderId="10" applyNumberFormat="1" applyFont="1" applyFill="1" applyBorder="1" applyAlignment="1" applyProtection="0">
      <alignment horizontal="center" vertical="bottom"/>
    </xf>
    <xf numFmtId="0" fontId="2" fillId="14" borderId="12" applyNumberFormat="0" applyFont="1" applyFill="1" applyBorder="1" applyAlignment="1" applyProtection="0">
      <alignment horizontal="center" vertical="bottom"/>
    </xf>
    <xf numFmtId="0" fontId="2" fillId="8" borderId="76" applyNumberFormat="0" applyFont="1" applyFill="1" applyBorder="1" applyAlignment="1" applyProtection="0">
      <alignment horizontal="left" vertical="center"/>
    </xf>
    <xf numFmtId="2" fontId="15" fillId="31" borderId="5" applyNumberFormat="1" applyFont="1" applyFill="1" applyBorder="1" applyAlignment="1" applyProtection="0">
      <alignment vertical="bottom"/>
    </xf>
    <xf numFmtId="59" fontId="0" fillId="8" borderId="6" applyNumberFormat="1" applyFont="1" applyFill="1" applyBorder="1" applyAlignment="1" applyProtection="0">
      <alignment vertical="bottom"/>
    </xf>
    <xf numFmtId="64" fontId="0" fillId="14" borderId="11" applyNumberFormat="1" applyFont="1" applyFill="1" applyBorder="1" applyAlignment="1" applyProtection="0">
      <alignment vertical="bottom"/>
    </xf>
    <xf numFmtId="64" fontId="0" fillId="14" borderId="5" applyNumberFormat="1" applyFont="1" applyFill="1" applyBorder="1" applyAlignment="1" applyProtection="0">
      <alignment vertical="bottom"/>
    </xf>
    <xf numFmtId="0" fontId="15" fillId="31" borderId="5" applyNumberFormat="1" applyFont="1" applyFill="1" applyBorder="1" applyAlignment="1" applyProtection="0">
      <alignment vertical="bottom"/>
    </xf>
    <xf numFmtId="9" fontId="0" fillId="8" borderId="5" applyNumberFormat="1" applyFont="1" applyFill="1" applyBorder="1" applyAlignment="1" applyProtection="0">
      <alignment vertical="bottom"/>
    </xf>
    <xf numFmtId="9" fontId="0" fillId="8" borderId="17" applyNumberFormat="1" applyFont="1" applyFill="1" applyBorder="1" applyAlignment="1" applyProtection="0">
      <alignment vertical="bottom"/>
    </xf>
    <xf numFmtId="65" fontId="0" fillId="8" borderId="5" applyNumberFormat="1" applyFont="1" applyFill="1" applyBorder="1" applyAlignment="1" applyProtection="0">
      <alignment vertical="bottom"/>
    </xf>
    <xf numFmtId="2" fontId="2" fillId="8" borderId="19" applyNumberFormat="1" applyFont="1" applyFill="1" applyBorder="1" applyAlignment="1" applyProtection="0">
      <alignment horizontal="center" vertical="bottom"/>
    </xf>
    <xf numFmtId="63" fontId="0" fillId="8" borderId="5" applyNumberFormat="1" applyFont="1" applyFill="1" applyBorder="1" applyAlignment="1" applyProtection="0">
      <alignment vertical="bottom"/>
    </xf>
    <xf numFmtId="1" fontId="0" fillId="8" borderId="11" applyNumberFormat="1" applyFont="1" applyFill="1" applyBorder="1" applyAlignment="1" applyProtection="0">
      <alignment vertical="bottom"/>
    </xf>
    <xf numFmtId="0" fontId="0" applyNumberFormat="1" applyFont="1" applyFill="0" applyBorder="0" applyAlignment="1" applyProtection="0">
      <alignment vertical="bottom"/>
    </xf>
    <xf numFmtId="0" fontId="0" fillId="7" borderId="6" applyNumberFormat="0" applyFont="1" applyFill="1" applyBorder="1" applyAlignment="1" applyProtection="0">
      <alignment vertical="bottom"/>
    </xf>
    <xf numFmtId="0" fontId="0" fillId="8" borderId="85" applyNumberFormat="0" applyFont="1" applyFill="1" applyBorder="1" applyAlignment="1" applyProtection="0">
      <alignment vertical="center"/>
    </xf>
    <xf numFmtId="0" fontId="0" fillId="8" borderId="75" applyNumberFormat="0" applyFont="1" applyFill="1" applyBorder="1" applyAlignment="1" applyProtection="0">
      <alignment vertical="center"/>
    </xf>
    <xf numFmtId="49" fontId="2" fillId="8" borderId="64" applyNumberFormat="1" applyFont="1" applyFill="1" applyBorder="1" applyAlignment="1" applyProtection="0">
      <alignment horizontal="left" vertical="center"/>
    </xf>
    <xf numFmtId="64" fontId="2" fillId="31" borderId="64" applyNumberFormat="1" applyFont="1" applyFill="1" applyBorder="1" applyAlignment="1" applyProtection="0">
      <alignment horizontal="left" vertical="center"/>
    </xf>
    <xf numFmtId="0" fontId="0" fillId="8" borderId="86" applyNumberFormat="0" applyFont="1" applyFill="1" applyBorder="1" applyAlignment="1" applyProtection="0">
      <alignment vertical="bottom"/>
    </xf>
    <xf numFmtId="0" fontId="0" fillId="8" borderId="87" applyNumberFormat="0" applyFont="1" applyFill="1" applyBorder="1" applyAlignment="1" applyProtection="0">
      <alignment vertical="center"/>
    </xf>
    <xf numFmtId="0" fontId="0" applyNumberFormat="1" applyFont="1" applyFill="0" applyBorder="0" applyAlignment="1" applyProtection="0">
      <alignment vertical="bottom"/>
    </xf>
    <xf numFmtId="0" fontId="0" fillId="8" borderId="62" applyNumberFormat="0" applyFont="1" applyFill="1" applyBorder="1" applyAlignment="1" applyProtection="0">
      <alignment vertical="center"/>
    </xf>
    <xf numFmtId="0" fontId="0" fillId="8" borderId="85" applyNumberFormat="0" applyFont="1" applyFill="1" applyBorder="1" applyAlignment="1" applyProtection="0">
      <alignment vertical="bottom"/>
    </xf>
    <xf numFmtId="0" fontId="0" fillId="8" borderId="75" applyNumberFormat="0" applyFont="1" applyFill="1" applyBorder="1" applyAlignment="1" applyProtection="0">
      <alignment vertical="bottom"/>
    </xf>
    <xf numFmtId="49" fontId="2" fillId="8" borderId="76" applyNumberFormat="1" applyFont="1" applyFill="1" applyBorder="1" applyAlignment="1" applyProtection="0">
      <alignment horizontal="left" vertical="center"/>
    </xf>
    <xf numFmtId="49" fontId="2" fillId="8" borderId="64" applyNumberFormat="1" applyFont="1" applyFill="1" applyBorder="1" applyAlignment="1" applyProtection="0">
      <alignment horizontal="left" vertical="bottom"/>
    </xf>
    <xf numFmtId="59" fontId="0" fillId="14" borderId="88" applyNumberFormat="1" applyFont="1" applyFill="1" applyBorder="1" applyAlignment="1" applyProtection="0">
      <alignment vertical="bottom"/>
    </xf>
    <xf numFmtId="0" fontId="0" fillId="8" borderId="89" applyNumberFormat="0" applyFont="1" applyFill="1" applyBorder="1" applyAlignment="1" applyProtection="0">
      <alignment vertical="bottom"/>
    </xf>
    <xf numFmtId="0" fontId="0" applyNumberFormat="1" applyFont="1" applyFill="0" applyBorder="0" applyAlignment="1" applyProtection="0">
      <alignment vertical="bottom"/>
    </xf>
    <xf numFmtId="0" fontId="0" fillId="8" borderId="46" applyNumberFormat="0" applyFont="1" applyFill="1" applyBorder="1" applyAlignment="1" applyProtection="0">
      <alignment vertical="center"/>
    </xf>
    <xf numFmtId="0" fontId="0" fillId="5" borderId="2" applyNumberFormat="0" applyFont="1" applyFill="1" applyBorder="1" applyAlignment="1" applyProtection="0">
      <alignment vertical="bottom"/>
    </xf>
    <xf numFmtId="49" fontId="19" fillId="35" borderId="19" applyNumberFormat="1" applyFont="1" applyFill="1" applyBorder="1" applyAlignment="1" applyProtection="0">
      <alignment horizontal="center" vertical="center"/>
    </xf>
    <xf numFmtId="0" fontId="19" fillId="35" borderId="19" applyNumberFormat="0" applyFont="1" applyFill="1" applyBorder="1" applyAlignment="1" applyProtection="0">
      <alignment horizontal="center" vertical="center"/>
    </xf>
    <xf numFmtId="0" fontId="0" fillId="8" borderId="14" applyNumberFormat="0" applyFont="1" applyFill="1" applyBorder="1" applyAlignment="1" applyProtection="0">
      <alignment vertical="center"/>
    </xf>
    <xf numFmtId="0" fontId="0" borderId="18" applyNumberFormat="0" applyFont="1" applyFill="0" applyBorder="1" applyAlignment="1" applyProtection="0">
      <alignment vertical="bottom"/>
    </xf>
    <xf numFmtId="49" fontId="11" fillId="19" borderId="90" applyNumberFormat="1" applyFont="1" applyFill="1" applyBorder="1" applyAlignment="1" applyProtection="0">
      <alignment horizontal="center" vertical="center"/>
    </xf>
    <xf numFmtId="49" fontId="11" fillId="19" borderId="90" applyNumberFormat="1" applyFont="1" applyFill="1" applyBorder="1" applyAlignment="1" applyProtection="0">
      <alignment horizontal="center" vertical="center" wrapText="1"/>
    </xf>
    <xf numFmtId="49" fontId="11" fillId="19" borderId="19" applyNumberFormat="1" applyFont="1" applyFill="1" applyBorder="1" applyAlignment="1" applyProtection="0">
      <alignment horizontal="center" vertical="center"/>
    </xf>
    <xf numFmtId="49" fontId="1" fillId="8" borderId="91" applyNumberFormat="1" applyFont="1" applyFill="1" applyBorder="1" applyAlignment="1" applyProtection="0">
      <alignment horizontal="center" vertical="center"/>
    </xf>
    <xf numFmtId="0" fontId="1" fillId="8" borderId="92" applyNumberFormat="0" applyFont="1" applyFill="1" applyBorder="1" applyAlignment="1" applyProtection="0">
      <alignment horizontal="center" vertical="center" wrapText="1"/>
    </xf>
    <xf numFmtId="49" fontId="1" fillId="8" borderId="92" applyNumberFormat="1" applyFont="1" applyFill="1" applyBorder="1" applyAlignment="1" applyProtection="0">
      <alignment horizontal="center" vertical="center" wrapText="1"/>
    </xf>
    <xf numFmtId="49" fontId="1" fillId="36" borderId="93" applyNumberFormat="1" applyFont="1" applyFill="1" applyBorder="1" applyAlignment="1" applyProtection="0">
      <alignment horizontal="center" vertical="center"/>
    </xf>
    <xf numFmtId="1" fontId="1" fillId="8" borderId="93" applyNumberFormat="1" applyFont="1" applyFill="1" applyBorder="1" applyAlignment="1" applyProtection="0">
      <alignment horizontal="center" vertical="center"/>
    </xf>
    <xf numFmtId="59" fontId="26" fillId="36" borderId="94" applyNumberFormat="1" applyFont="1" applyFill="1" applyBorder="1" applyAlignment="1" applyProtection="0">
      <alignment horizontal="center" vertical="center"/>
    </xf>
    <xf numFmtId="0" fontId="0" borderId="95" applyNumberFormat="0" applyFont="1" applyFill="0" applyBorder="1" applyAlignment="1" applyProtection="0">
      <alignment vertical="bottom"/>
    </xf>
    <xf numFmtId="0" fontId="1" fillId="8" borderId="95" applyNumberFormat="0" applyFont="1" applyFill="1" applyBorder="1" applyAlignment="1" applyProtection="0">
      <alignment horizontal="center" vertical="center"/>
    </xf>
    <xf numFmtId="0" fontId="1" fillId="8" borderId="41" applyNumberFormat="0" applyFont="1" applyFill="1" applyBorder="1" applyAlignment="1" applyProtection="0">
      <alignment horizontal="center" vertical="center" wrapText="1"/>
    </xf>
    <xf numFmtId="49" fontId="1" fillId="36" borderId="19" applyNumberFormat="1" applyFont="1" applyFill="1" applyBorder="1" applyAlignment="1" applyProtection="0">
      <alignment horizontal="center" vertical="center"/>
    </xf>
    <xf numFmtId="1" fontId="1" fillId="8" borderId="19" applyNumberFormat="1" applyFont="1" applyFill="1" applyBorder="1" applyAlignment="1" applyProtection="0">
      <alignment horizontal="center" vertical="center"/>
    </xf>
    <xf numFmtId="0" fontId="1" fillId="8" borderId="96" applyNumberFormat="0" applyFont="1" applyFill="1" applyBorder="1" applyAlignment="1" applyProtection="0">
      <alignment horizontal="center" vertical="center"/>
    </xf>
    <xf numFmtId="0" fontId="1" fillId="8" borderId="97" applyNumberFormat="0" applyFont="1" applyFill="1" applyBorder="1" applyAlignment="1" applyProtection="0">
      <alignment horizontal="center" vertical="center" wrapText="1"/>
    </xf>
    <xf numFmtId="49" fontId="1" fillId="36" borderId="90" applyNumberFormat="1" applyFont="1" applyFill="1" applyBorder="1" applyAlignment="1" applyProtection="0">
      <alignment horizontal="center" vertical="center"/>
    </xf>
    <xf numFmtId="0" fontId="43" fillId="31" borderId="90" applyNumberFormat="0" applyFont="1" applyFill="1" applyBorder="1" applyAlignment="1" applyProtection="0">
      <alignment horizontal="center" vertical="center"/>
    </xf>
    <xf numFmtId="0" fontId="43" fillId="31" borderId="19" applyNumberFormat="0" applyFont="1" applyFill="1" applyBorder="1" applyAlignment="1" applyProtection="0">
      <alignment horizontal="center" vertical="center"/>
    </xf>
    <xf numFmtId="0" fontId="1" fillId="8" borderId="98" applyNumberFormat="0" applyFont="1" applyFill="1" applyBorder="1" applyAlignment="1" applyProtection="0">
      <alignment horizontal="center" vertical="center" wrapText="1"/>
    </xf>
    <xf numFmtId="59" fontId="1" fillId="8" borderId="93" applyNumberFormat="1" applyFont="1" applyFill="1" applyBorder="1" applyAlignment="1" applyProtection="0">
      <alignment horizontal="center" vertical="center"/>
    </xf>
    <xf numFmtId="0" fontId="1" fillId="8" borderId="99" applyNumberFormat="0" applyFont="1" applyFill="1" applyBorder="1" applyAlignment="1" applyProtection="0">
      <alignment horizontal="center" vertical="center" wrapText="1"/>
    </xf>
    <xf numFmtId="66" fontId="1" fillId="8" borderId="19" applyNumberFormat="1" applyFont="1" applyFill="1" applyBorder="1" applyAlignment="1" applyProtection="0">
      <alignment horizontal="center" vertical="center"/>
    </xf>
    <xf numFmtId="0" fontId="1" fillId="8" borderId="100" applyNumberFormat="0" applyFont="1" applyFill="1" applyBorder="1" applyAlignment="1" applyProtection="0">
      <alignment horizontal="center" vertical="center" wrapText="1"/>
    </xf>
    <xf numFmtId="59" fontId="1" fillId="8" borderId="19" applyNumberFormat="1" applyFont="1" applyFill="1" applyBorder="1" applyAlignment="1" applyProtection="0">
      <alignment horizontal="center" vertical="center"/>
    </xf>
    <xf numFmtId="0" fontId="0" fillId="8" borderId="27" applyNumberFormat="0" applyFont="1" applyFill="1" applyBorder="1" applyAlignment="1" applyProtection="0">
      <alignment vertical="center"/>
    </xf>
    <xf numFmtId="49" fontId="12" fillId="35" borderId="19" applyNumberFormat="1" applyFont="1" applyFill="1" applyBorder="1" applyAlignment="1" applyProtection="0">
      <alignment horizontal="center" vertical="center"/>
    </xf>
    <xf numFmtId="0" fontId="12" fillId="35" borderId="19" applyNumberFormat="0" applyFont="1" applyFill="1" applyBorder="1" applyAlignment="1" applyProtection="0">
      <alignment horizontal="center" vertical="center"/>
    </xf>
    <xf numFmtId="0" fontId="0" borderId="11" applyNumberFormat="0" applyFont="1" applyFill="0" applyBorder="1" applyAlignment="1" applyProtection="0">
      <alignment vertical="bottom"/>
    </xf>
    <xf numFmtId="0" fontId="0" fillId="8" borderId="11" applyNumberFormat="0" applyFont="1" applyFill="1" applyBorder="1" applyAlignment="1" applyProtection="0">
      <alignment vertical="center"/>
    </xf>
    <xf numFmtId="49" fontId="8" fillId="35" borderId="19" applyNumberFormat="1" applyFont="1" applyFill="1" applyBorder="1" applyAlignment="1" applyProtection="0">
      <alignment horizontal="center" vertical="center"/>
    </xf>
    <xf numFmtId="0" fontId="8" fillId="35" borderId="19" applyNumberFormat="0" applyFont="1" applyFill="1" applyBorder="1" applyAlignment="1" applyProtection="0">
      <alignment horizontal="center" vertical="center"/>
    </xf>
    <xf numFmtId="14" fontId="0" borderId="19" applyNumberFormat="1" applyFont="1" applyFill="0" applyBorder="1" applyAlignment="1" applyProtection="0">
      <alignment horizontal="center" vertical="bottom"/>
    </xf>
    <xf numFmtId="0" fontId="0" fillId="34" borderId="19" applyNumberFormat="0" applyFont="1" applyFill="1" applyBorder="1" applyAlignment="1" applyProtection="0">
      <alignment horizontal="center" vertical="center" wrapText="1"/>
    </xf>
    <xf numFmtId="0" fontId="0" fillId="8" borderId="19" applyNumberFormat="0" applyFont="1" applyFill="1" applyBorder="1" applyAlignment="1" applyProtection="0">
      <alignment horizontal="center" vertical="center"/>
    </xf>
    <xf numFmtId="0" fontId="0" fillId="8" borderId="19" applyNumberFormat="0" applyFont="1" applyFill="1" applyBorder="1" applyAlignment="1" applyProtection="0">
      <alignment vertical="center" wrapText="1"/>
    </xf>
    <xf numFmtId="0" fontId="0" fillId="8" borderId="19" applyNumberFormat="0" applyFont="1" applyFill="1" applyBorder="1" applyAlignment="1" applyProtection="0">
      <alignment horizontal="left" vertical="center" wrapText="1"/>
    </xf>
    <xf numFmtId="14" fontId="0" fillId="8" borderId="19" applyNumberFormat="1" applyFont="1" applyFill="1" applyBorder="1" applyAlignment="1" applyProtection="0">
      <alignment horizontal="center" vertical="center" wrapText="1"/>
    </xf>
    <xf numFmtId="0" fontId="0" fillId="8" borderId="19"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1" fontId="0" borderId="19" applyNumberFormat="1" applyFont="1" applyFill="0" applyBorder="1" applyAlignment="1" applyProtection="0">
      <alignment horizontal="center" vertical="bottom"/>
    </xf>
    <xf numFmtId="1" fontId="0" fillId="8" borderId="19" applyNumberFormat="1" applyFont="1" applyFill="1" applyBorder="1" applyAlignment="1" applyProtection="0">
      <alignment vertical="bottom"/>
    </xf>
    <xf numFmtId="1" fontId="26" fillId="36" borderId="94" applyNumberFormat="1" applyFont="1" applyFill="1" applyBorder="1" applyAlignment="1" applyProtection="0">
      <alignment horizontal="center" vertical="center"/>
    </xf>
    <xf numFmtId="49" fontId="0" fillId="8" borderId="19" applyNumberFormat="1" applyFont="1" applyFill="1" applyBorder="1" applyAlignment="1" applyProtection="0">
      <alignment horizontal="center" vertical="bottom"/>
    </xf>
    <xf numFmtId="49" fontId="0" borderId="19"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1" fillId="8" borderId="101" applyNumberFormat="0" applyFont="1" applyFill="1" applyBorder="1" applyAlignment="1" applyProtection="0">
      <alignment horizontal="center" vertical="center" wrapText="1"/>
    </xf>
    <xf numFmtId="0" fontId="1" fillId="8" borderId="102" applyNumberFormat="0" applyFont="1" applyFill="1" applyBorder="1" applyAlignment="1" applyProtection="0">
      <alignment horizontal="center" vertical="center" wrapText="1"/>
    </xf>
    <xf numFmtId="49" fontId="1" fillId="8" borderId="102"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borderId="14" applyNumberFormat="0" applyFont="1" applyFill="0" applyBorder="1" applyAlignment="1" applyProtection="0">
      <alignment horizontal="center" vertical="bottom"/>
    </xf>
    <xf numFmtId="9" fontId="0" borderId="14" applyNumberFormat="1" applyFont="1" applyFill="0" applyBorder="1" applyAlignment="1" applyProtection="0">
      <alignment horizontal="center" vertical="bottom"/>
    </xf>
    <xf numFmtId="0" fontId="0" borderId="17"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0" fontId="0" borderId="46" applyNumberFormat="0" applyFont="1" applyFill="0" applyBorder="1" applyAlignment="1" applyProtection="0">
      <alignment horizontal="center" vertical="bottom"/>
    </xf>
    <xf numFmtId="0" fontId="0" fillId="8" borderId="46" applyNumberFormat="0" applyFont="1" applyFill="1" applyBorder="1" applyAlignment="1" applyProtection="0">
      <alignment horizontal="center" vertical="center"/>
    </xf>
    <xf numFmtId="0" fontId="0" fillId="5" borderId="3" applyNumberFormat="0" applyFont="1" applyFill="1" applyBorder="1" applyAlignment="1" applyProtection="0">
      <alignment vertical="bottom"/>
    </xf>
    <xf numFmtId="49" fontId="19" fillId="37" borderId="19" applyNumberFormat="1" applyFont="1" applyFill="1" applyBorder="1" applyAlignment="1" applyProtection="0">
      <alignment horizontal="center" vertical="center"/>
    </xf>
    <xf numFmtId="0" fontId="19" fillId="37" borderId="19" applyNumberFormat="0" applyFont="1" applyFill="1" applyBorder="1" applyAlignment="1" applyProtection="0">
      <alignment horizontal="center" vertical="center"/>
    </xf>
    <xf numFmtId="0" fontId="0" fillId="5" borderId="6" applyNumberFormat="0" applyFont="1" applyFill="1" applyBorder="1" applyAlignment="1" applyProtection="0">
      <alignment vertical="bottom"/>
    </xf>
    <xf numFmtId="0" fontId="0" fillId="8" borderId="14" applyNumberFormat="0" applyFont="1" applyFill="1" applyBorder="1" applyAlignment="1" applyProtection="0">
      <alignment horizontal="center" vertical="center"/>
    </xf>
    <xf numFmtId="49" fontId="17" fillId="31" borderId="19" applyNumberFormat="1" applyFont="1" applyFill="1" applyBorder="1" applyAlignment="1" applyProtection="0">
      <alignment horizontal="center" vertical="bottom"/>
    </xf>
    <xf numFmtId="49" fontId="17" borderId="19" applyNumberFormat="1" applyFont="1" applyFill="0" applyBorder="1" applyAlignment="1" applyProtection="0">
      <alignment horizontal="center" vertical="bottom"/>
    </xf>
    <xf numFmtId="49" fontId="0" borderId="19" applyNumberFormat="1" applyFont="1" applyFill="0" applyBorder="1" applyAlignment="1" applyProtection="0">
      <alignment horizontal="left" vertical="bottom"/>
    </xf>
    <xf numFmtId="0" fontId="0" applyNumberFormat="1" applyFont="1" applyFill="0" applyBorder="0" applyAlignment="1" applyProtection="0">
      <alignment vertical="bottom"/>
    </xf>
    <xf numFmtId="0" fontId="0" fillId="38" applyNumberFormat="1" applyFont="1" applyFill="1" applyBorder="0" applyAlignment="1" applyProtection="0">
      <alignment vertical="bottom"/>
    </xf>
    <xf numFmtId="0" fontId="0" fillId="38" borderId="1" applyNumberFormat="0" applyFont="1" applyFill="1" applyBorder="1" applyAlignment="1" applyProtection="0">
      <alignment vertical="bottom"/>
    </xf>
    <xf numFmtId="0" fontId="0" fillId="38" borderId="2" applyNumberFormat="0" applyFont="1" applyFill="1" applyBorder="1" applyAlignment="1" applyProtection="0">
      <alignment vertical="bottom"/>
    </xf>
    <xf numFmtId="0" fontId="0" fillId="38" borderId="3" applyNumberFormat="0" applyFont="1" applyFill="1" applyBorder="1" applyAlignment="1" applyProtection="0">
      <alignment vertical="bottom"/>
    </xf>
    <xf numFmtId="0" fontId="0" fillId="38" borderId="4" applyNumberFormat="0" applyFont="1" applyFill="1" applyBorder="1" applyAlignment="1" applyProtection="0">
      <alignment vertical="bottom"/>
    </xf>
    <xf numFmtId="0" fontId="0" fillId="38" borderId="5" applyNumberFormat="0" applyFont="1" applyFill="1" applyBorder="1" applyAlignment="1" applyProtection="0">
      <alignment vertical="bottom"/>
    </xf>
    <xf numFmtId="0" fontId="0" fillId="38" borderId="6" applyNumberFormat="0" applyFont="1" applyFill="1" applyBorder="1" applyAlignment="1" applyProtection="0">
      <alignment vertical="bottom"/>
    </xf>
    <xf numFmtId="0" fontId="0" fillId="38" borderId="7" applyNumberFormat="0" applyFont="1" applyFill="1" applyBorder="1" applyAlignment="1" applyProtection="0">
      <alignment vertical="bottom"/>
    </xf>
    <xf numFmtId="0" fontId="0" fillId="38" borderId="8" applyNumberFormat="0" applyFont="1" applyFill="1" applyBorder="1" applyAlignment="1" applyProtection="0">
      <alignment vertical="bottom"/>
    </xf>
    <xf numFmtId="0" fontId="0" fillId="38" borderId="9" applyNumberFormat="0" applyFont="1" applyFill="1" applyBorder="1" applyAlignment="1" applyProtection="0">
      <alignment vertical="bottom"/>
    </xf>
    <xf numFmtId="0" fontId="0" applyNumberFormat="1" applyFont="1" applyFill="0" applyBorder="0" applyAlignment="1" applyProtection="0">
      <alignment vertical="bottom"/>
    </xf>
    <xf numFmtId="0" fontId="1" applyNumberFormat="0" applyFont="1" applyFill="0" applyBorder="0" applyAlignment="1" applyProtection="0">
      <alignment horizontal="center" vertical="center"/>
    </xf>
    <xf numFmtId="49" fontId="17" fillId="36" borderId="103" applyNumberFormat="1" applyFont="1" applyFill="1" applyBorder="1" applyAlignment="1" applyProtection="0">
      <alignment vertical="bottom"/>
    </xf>
    <xf numFmtId="49" fontId="17" fillId="36" borderId="104" pivotButton="1" applyNumberFormat="1" applyFont="1" applyFill="1" applyBorder="1" applyAlignment="1" applyProtection="0">
      <alignment vertical="bottom"/>
    </xf>
    <xf numFmtId="49" fontId="17" fillId="36" borderId="104" applyNumberFormat="1" applyFont="1" applyFill="1" applyBorder="1" applyAlignment="1" applyProtection="0">
      <alignment vertical="bottom"/>
    </xf>
    <xf numFmtId="49" fontId="17" fillId="36" borderId="105" applyNumberFormat="1" applyFont="1" applyFill="1" applyBorder="1" applyAlignment="1" applyProtection="0">
      <alignment vertical="bottom"/>
    </xf>
    <xf numFmtId="49" fontId="17" fillId="36" borderId="106" applyNumberFormat="1" applyFont="1" applyFill="1" applyBorder="1" applyAlignment="1" applyProtection="0">
      <alignment vertical="bottom"/>
    </xf>
    <xf numFmtId="49" fontId="17" fillId="8" borderId="107" applyNumberFormat="1" applyFont="1" applyFill="1" applyBorder="1" applyAlignment="1" applyProtection="0">
      <alignment vertical="bottom"/>
    </xf>
    <xf numFmtId="0" fontId="0" fillId="8" borderId="108" applyNumberFormat="1" applyFont="1" applyFill="1" applyBorder="1" applyAlignment="1" applyProtection="0">
      <alignment vertical="bottom"/>
    </xf>
    <xf numFmtId="0" fontId="17" fillId="8" borderId="109" applyNumberFormat="1" applyFont="1" applyFill="1" applyBorder="1" applyAlignment="1" applyProtection="0">
      <alignment vertical="bottom"/>
    </xf>
    <xf numFmtId="49" fontId="17" fillId="36" borderId="110" applyNumberFormat="1" applyFont="1" applyFill="1" applyBorder="1" applyAlignment="1" applyProtection="0">
      <alignment vertical="bottom"/>
    </xf>
    <xf numFmtId="0" fontId="17" fillId="36" borderId="111" applyNumberFormat="1" applyFont="1" applyFill="1" applyBorder="1" applyAlignment="1" applyProtection="0">
      <alignment vertical="bottom"/>
    </xf>
    <xf numFmtId="0" fontId="17" fillId="36" borderId="112" applyNumberFormat="1" applyFont="1" applyFill="1" applyBorder="1" applyAlignment="1" applyProtection="0">
      <alignment vertical="bottom"/>
    </xf>
    <xf numFmtId="0" fontId="0" applyNumberFormat="1" applyFont="1" applyFill="0" applyBorder="0" applyAlignment="1" applyProtection="0">
      <alignment vertical="bottom"/>
    </xf>
    <xf numFmtId="49" fontId="17" fillId="36" borderId="113" applyNumberFormat="1" applyFont="1" applyFill="1" applyBorder="1" applyAlignment="1" applyProtection="0">
      <alignment vertical="bottom"/>
    </xf>
    <xf numFmtId="49" fontId="17" fillId="36" borderId="114"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115" applyNumberFormat="0" applyFont="1" applyFill="0" applyBorder="1" applyAlignment="1" applyProtection="0">
      <alignment vertical="bottom"/>
    </xf>
    <xf numFmtId="0" fontId="0" borderId="116" applyNumberFormat="0" applyFont="1" applyFill="0" applyBorder="1" applyAlignment="1" applyProtection="0">
      <alignment vertical="bottom"/>
    </xf>
    <xf numFmtId="0" fontId="0" borderId="117" applyNumberFormat="0" applyFont="1" applyFill="0" applyBorder="1" applyAlignment="1" applyProtection="0">
      <alignment vertical="bottom"/>
    </xf>
    <xf numFmtId="0" fontId="0" borderId="118" applyNumberFormat="0" applyFont="1" applyFill="0" applyBorder="1" applyAlignment="1" applyProtection="0">
      <alignment vertical="bottom"/>
    </xf>
    <xf numFmtId="49" fontId="44" fillId="8" borderId="28" applyNumberFormat="1" applyFont="1" applyFill="1" applyBorder="1" applyAlignment="1" applyProtection="0">
      <alignment horizontal="center" vertical="center"/>
    </xf>
    <xf numFmtId="0" fontId="0" borderId="49" applyNumberFormat="0" applyFont="1" applyFill="0" applyBorder="1" applyAlignment="1" applyProtection="0">
      <alignment vertical="bottom"/>
    </xf>
    <xf numFmtId="0" fontId="44" fillId="8" borderId="25" applyNumberFormat="0" applyFont="1" applyFill="1" applyBorder="1" applyAlignment="1" applyProtection="0">
      <alignment horizontal="center" vertical="center"/>
    </xf>
    <xf numFmtId="0" fontId="0" borderId="50" applyNumberFormat="0" applyFont="1" applyFill="0" applyBorder="1" applyAlignment="1" applyProtection="0">
      <alignment vertical="bottom"/>
    </xf>
    <xf numFmtId="0" fontId="0" borderId="52" applyNumberFormat="0" applyFont="1" applyFill="0" applyBorder="1" applyAlignment="1" applyProtection="0">
      <alignment vertical="bottom"/>
    </xf>
    <xf numFmtId="0" fontId="44" fillId="8" borderId="30" applyNumberFormat="0" applyFont="1" applyFill="1" applyBorder="1" applyAlignment="1" applyProtection="0">
      <alignment horizontal="center" vertical="center"/>
    </xf>
    <xf numFmtId="0" fontId="0" borderId="51" applyNumberFormat="0" applyFont="1" applyFill="0" applyBorder="1" applyAlignment="1" applyProtection="0">
      <alignment vertical="bottom"/>
    </xf>
    <xf numFmtId="0" fontId="0" borderId="119" applyNumberFormat="0" applyFont="1" applyFill="0" applyBorder="1" applyAlignment="1" applyProtection="0">
      <alignment vertical="bottom"/>
    </xf>
    <xf numFmtId="0" fontId="0" borderId="120" applyNumberFormat="0" applyFont="1" applyFill="0" applyBorder="1" applyAlignment="1" applyProtection="0">
      <alignment vertical="bottom"/>
    </xf>
  </cellXfs>
  <cellStyles count="1">
    <cellStyle name="Normal" xfId="0" builtinId="0"/>
  </cellStyles>
  <dxfs count="130">
    <dxf>
      <font>
        <color rgb="ff9c5700"/>
      </font>
      <fill>
        <patternFill patternType="solid">
          <fgColor indexed="19"/>
          <bgColor indexed="20"/>
        </patternFill>
      </fill>
    </dxf>
    <dxf>
      <font>
        <color rgb="ff9c0006"/>
      </font>
      <fill>
        <patternFill patternType="solid">
          <fgColor indexed="19"/>
          <bgColor indexed="22"/>
        </patternFill>
      </fill>
    </dxf>
    <dxf>
      <font>
        <color rgb="ff006100"/>
      </font>
      <fill>
        <patternFill patternType="solid">
          <fgColor indexed="19"/>
          <bgColor indexed="24"/>
        </patternFill>
      </fill>
    </dxf>
    <dxf>
      <font>
        <color rgb="ffff0000"/>
      </font>
    </dxf>
    <dxf>
      <font>
        <color rgb="ff006100"/>
      </font>
      <fill>
        <patternFill patternType="solid">
          <fgColor indexed="19"/>
          <bgColor indexed="24"/>
        </patternFill>
      </fill>
    </dxf>
    <dxf>
      <font>
        <color rgb="ff9c0006"/>
      </font>
      <fill>
        <patternFill patternType="solid">
          <fgColor indexed="19"/>
          <bgColor indexed="22"/>
        </patternFill>
      </fill>
    </dxf>
    <dxf>
      <font>
        <color rgb="ffff0000"/>
      </font>
    </dxf>
    <dxf>
      <font>
        <color rgb="ff9c0006"/>
      </font>
      <fill>
        <patternFill patternType="solid">
          <fgColor indexed="19"/>
          <bgColor indexed="22"/>
        </patternFill>
      </fill>
    </dxf>
    <dxf>
      <font>
        <color rgb="ff006100"/>
      </font>
      <fill>
        <patternFill patternType="solid">
          <fgColor indexed="19"/>
          <bgColor indexed="24"/>
        </patternFill>
      </fill>
    </dxf>
    <dxf>
      <font>
        <color rgb="ffffffff"/>
      </font>
      <fill>
        <patternFill patternType="solid">
          <fgColor indexed="19"/>
          <bgColor indexed="31"/>
        </patternFill>
      </fill>
    </dxf>
    <dxf>
      <fill>
        <patternFill patternType="solid">
          <fgColor indexed="19"/>
          <bgColor indexed="51"/>
        </patternFill>
      </fill>
    </dxf>
    <dxf>
      <font>
        <color rgb="ff000000"/>
      </font>
      <fill>
        <patternFill patternType="solid">
          <fgColor indexed="19"/>
          <bgColor indexed="45"/>
        </patternFill>
      </fill>
    </dxf>
    <dxf>
      <font>
        <color rgb="ffffffff"/>
      </font>
      <fill>
        <patternFill patternType="solid">
          <fgColor indexed="19"/>
          <bgColor indexed="31"/>
        </patternFill>
      </fill>
    </dxf>
    <dxf>
      <font>
        <color rgb="ffffffff"/>
      </font>
      <fill>
        <patternFill patternType="solid">
          <fgColor indexed="19"/>
          <bgColor indexed="52"/>
        </patternFill>
      </fill>
    </dxf>
    <dxf>
      <font>
        <color rgb="ffffffff"/>
      </font>
      <fill>
        <patternFill patternType="solid">
          <fgColor indexed="19"/>
          <bgColor indexed="31"/>
        </patternFill>
      </fill>
    </dxf>
    <dxf>
      <fill>
        <patternFill patternType="solid">
          <fgColor indexed="19"/>
          <bgColor indexed="51"/>
        </patternFill>
      </fill>
    </dxf>
    <dxf>
      <font>
        <color rgb="ff000000"/>
      </font>
      <fill>
        <patternFill patternType="solid">
          <fgColor indexed="19"/>
          <bgColor indexed="45"/>
        </patternFill>
      </fill>
    </dxf>
    <dxf>
      <font>
        <color rgb="ffffffff"/>
      </font>
      <fill>
        <patternFill patternType="solid">
          <fgColor indexed="19"/>
          <bgColor indexed="31"/>
        </patternFill>
      </fill>
    </dxf>
    <dxf>
      <font>
        <color rgb="ffffffff"/>
      </font>
      <fill>
        <patternFill patternType="solid">
          <fgColor indexed="19"/>
          <bgColor indexed="52"/>
        </patternFill>
      </fill>
    </dxf>
    <dxf>
      <font>
        <color rgb="ff9c0006"/>
      </font>
      <fill>
        <patternFill patternType="solid">
          <fgColor indexed="19"/>
          <bgColor indexed="22"/>
        </patternFill>
      </fill>
    </dxf>
    <dxf>
      <font>
        <color rgb="ffffffff"/>
      </font>
      <fill>
        <patternFill patternType="solid">
          <fgColor indexed="19"/>
          <bgColor indexed="31"/>
        </patternFill>
      </fill>
    </dxf>
    <dxf>
      <fill>
        <patternFill patternType="solid">
          <fgColor indexed="19"/>
          <bgColor indexed="51"/>
        </patternFill>
      </fill>
    </dxf>
    <dxf>
      <font>
        <color rgb="ff000000"/>
      </font>
      <fill>
        <patternFill patternType="solid">
          <fgColor indexed="19"/>
          <bgColor indexed="45"/>
        </patternFill>
      </fill>
    </dxf>
    <dxf>
      <font>
        <color rgb="ffffffff"/>
      </font>
      <fill>
        <patternFill patternType="solid">
          <fgColor indexed="19"/>
          <bgColor indexed="31"/>
        </patternFill>
      </fill>
    </dxf>
    <dxf>
      <font>
        <color rgb="ffffffff"/>
      </font>
      <fill>
        <patternFill patternType="solid">
          <fgColor indexed="19"/>
          <bgColor indexed="52"/>
        </patternFill>
      </fill>
    </dxf>
    <dxf>
      <fill>
        <patternFill patternType="solid">
          <fgColor indexed="19"/>
          <bgColor indexed="52"/>
        </patternFill>
      </fill>
    </dxf>
    <dxf>
      <fill>
        <patternFill patternType="solid">
          <fgColor indexed="19"/>
          <bgColor indexed="53"/>
        </patternFill>
      </fill>
    </dxf>
    <dxf>
      <fill>
        <patternFill patternType="solid">
          <fgColor indexed="19"/>
          <bgColor indexed="60"/>
        </patternFill>
      </fill>
    </dxf>
    <dxf>
      <fill>
        <patternFill patternType="solid">
          <fgColor indexed="19"/>
          <bgColor indexed="58"/>
        </patternFill>
      </fill>
    </dxf>
    <dxf>
      <fill>
        <patternFill patternType="solid">
          <fgColor indexed="19"/>
          <bgColor indexed="31"/>
        </patternFill>
      </fill>
    </dxf>
    <dxf>
      <fill>
        <patternFill patternType="solid">
          <fgColor indexed="19"/>
          <bgColor indexed="52"/>
        </patternFill>
      </fill>
    </dxf>
    <dxf>
      <fill>
        <patternFill patternType="solid">
          <fgColor indexed="19"/>
          <bgColor indexed="53"/>
        </patternFill>
      </fill>
    </dxf>
    <dxf>
      <fill>
        <patternFill patternType="solid">
          <fgColor indexed="19"/>
          <bgColor indexed="60"/>
        </patternFill>
      </fill>
    </dxf>
    <dxf>
      <fill>
        <patternFill patternType="solid">
          <fgColor indexed="19"/>
          <bgColor indexed="58"/>
        </patternFill>
      </fill>
    </dxf>
    <dxf>
      <fill>
        <patternFill patternType="solid">
          <fgColor indexed="19"/>
          <bgColor indexed="31"/>
        </patternFill>
      </fill>
    </dxf>
    <dxf>
      <fill>
        <patternFill patternType="solid">
          <fgColor indexed="19"/>
          <bgColor indexed="52"/>
        </patternFill>
      </fill>
    </dxf>
    <dxf>
      <fill>
        <patternFill patternType="solid">
          <fgColor indexed="19"/>
          <bgColor indexed="53"/>
        </patternFill>
      </fill>
    </dxf>
    <dxf>
      <fill>
        <patternFill patternType="solid">
          <fgColor indexed="19"/>
          <bgColor indexed="60"/>
        </patternFill>
      </fill>
    </dxf>
    <dxf>
      <fill>
        <patternFill patternType="solid">
          <fgColor indexed="19"/>
          <bgColor indexed="58"/>
        </patternFill>
      </fill>
    </dxf>
    <dxf>
      <fill>
        <patternFill patternType="solid">
          <fgColor indexed="19"/>
          <bgColor indexed="31"/>
        </patternFill>
      </fill>
    </dxf>
    <dxf>
      <fill>
        <patternFill patternType="solid">
          <fgColor indexed="19"/>
          <bgColor indexed="52"/>
        </patternFill>
      </fill>
    </dxf>
    <dxf>
      <fill>
        <patternFill patternType="solid">
          <fgColor indexed="19"/>
          <bgColor indexed="53"/>
        </patternFill>
      </fill>
    </dxf>
    <dxf>
      <fill>
        <patternFill patternType="solid">
          <fgColor indexed="19"/>
          <bgColor indexed="60"/>
        </patternFill>
      </fill>
    </dxf>
    <dxf>
      <fill>
        <patternFill patternType="solid">
          <fgColor indexed="19"/>
          <bgColor indexed="58"/>
        </patternFill>
      </fill>
    </dxf>
    <dxf>
      <fill>
        <patternFill patternType="solid">
          <fgColor indexed="19"/>
          <bgColor indexed="31"/>
        </patternFill>
      </fill>
    </dxf>
    <dxf>
      <fill>
        <patternFill patternType="solid">
          <fgColor indexed="19"/>
          <bgColor indexed="52"/>
        </patternFill>
      </fill>
    </dxf>
    <dxf>
      <fill>
        <patternFill patternType="solid">
          <fgColor indexed="19"/>
          <bgColor indexed="53"/>
        </patternFill>
      </fill>
    </dxf>
    <dxf>
      <fill>
        <patternFill patternType="solid">
          <fgColor indexed="19"/>
          <bgColor indexed="60"/>
        </patternFill>
      </fill>
    </dxf>
    <dxf>
      <fill>
        <patternFill patternType="solid">
          <fgColor indexed="19"/>
          <bgColor indexed="58"/>
        </patternFill>
      </fill>
    </dxf>
    <dxf>
      <fill>
        <patternFill patternType="solid">
          <fgColor indexed="19"/>
          <bgColor indexed="31"/>
        </patternFill>
      </fill>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
      <font>
        <color rgb="ff000000"/>
      </font>
      <border>
        <left style="thin">
          <color indexed="61"/>
        </left>
        <right style="thin">
          <color indexed="61"/>
        </right>
        <top style="thin">
          <color indexed="61"/>
        </top>
        <bottom style="thin">
          <color indexed="61"/>
        </bottom>
        <diagonal/>
        <vertical style="thin">
          <color rgb="ffdfdfdf"/>
        </vertical>
        <horizontal>
          <color indexed="19"/>
        </horizontal>
      </border>
    </dxf>
    <dxf>
      <font>
        <b val="1"/>
        <color rgb="ff000000"/>
      </font>
      <fill>
        <patternFill patternType="solid">
          <fgColor indexed="19"/>
          <bgColor indexed="58"/>
        </patternFill>
      </fill>
      <border>
        <left style="thin">
          <color indexed="61"/>
        </left>
        <right style="thin">
          <color indexed="61"/>
        </right>
        <top style="thin">
          <color indexed="61"/>
        </top>
        <bottom style="thin">
          <color indexed="62"/>
        </bottom>
        <diagonal/>
        <vertical style="thin">
          <color rgb="ffc6d4ed"/>
        </vertical>
        <horizontal>
          <color rgb="ffc6d4ed"/>
        </horizontal>
      </border>
    </dxf>
    <dxf>
      <font>
        <b val="1"/>
        <color rgb="ff000000"/>
      </font>
      <fill>
        <patternFill patternType="solid">
          <fgColor indexed="19"/>
          <bgColor indexed="58"/>
        </patternFill>
      </fill>
      <border>
        <left style="thin">
          <color indexed="62"/>
        </left>
        <right style="thin">
          <color indexed="62"/>
        </right>
        <top/>
        <bottom style="medium">
          <color indexed="62"/>
        </bottom>
        <diagonal/>
        <vertical style="thin">
          <color indexed="62"/>
        </vertical>
        <horizontal>
          <color indexed="8"/>
        </horizontal>
      </border>
    </dxf>
    <dxf>
      <font>
        <b val="1"/>
        <color rgb="ff000000"/>
      </font>
      <border>
        <left style="thin">
          <color indexed="61"/>
        </left>
        <right style="thin">
          <color indexed="19"/>
        </right>
        <top style="thin">
          <color indexed="61"/>
        </top>
        <bottom style="thin">
          <color indexed="61"/>
        </bottom>
        <diagonal/>
        <vertical>
          <color indexed="19"/>
        </vertical>
        <horizontal>
          <color indexed="19"/>
        </horizontal>
      </border>
    </dxf>
    <dxf>
      <font>
        <b val="1"/>
        <color rgb="ff000000"/>
      </font>
      <border>
        <left style="thin">
          <color indexed="61"/>
        </left>
        <right style="thin">
          <color indexed="19"/>
        </right>
        <top style="thin">
          <color indexed="55"/>
        </top>
        <bottom style="thin">
          <color indexed="55"/>
        </bottom>
        <diagonal/>
        <vertical>
          <color indexed="19"/>
        </vertical>
        <horizontal>
          <color indexed="8"/>
        </horizontal>
      </border>
    </dxf>
    <dxf>
      <font>
        <color rgb="ff000000"/>
      </font>
      <fill>
        <patternFill patternType="solid">
          <fgColor indexed="19"/>
          <bgColor indexed="56"/>
        </patternFill>
      </fill>
      <border>
        <left style="thin">
          <color rgb="7f7f7f7f"/>
        </left>
        <right style="thin">
          <color rgb="7f7f7f7f"/>
        </right>
        <top/>
        <bottom/>
        <diagonal/>
        <vertical style="thin">
          <color rgb="ffbfbfbf"/>
        </vertical>
        <horizontal>
          <color indexed="8"/>
        </horizontal>
      </border>
    </dxf>
    <dxf>
      <font>
        <color rgb="ff000000"/>
      </font>
      <border>
        <left/>
        <right/>
        <top style="thin">
          <color indexed="55"/>
        </top>
        <bottom style="thin">
          <color indexed="55"/>
        </bottom>
        <diagonal/>
      </border>
    </dxf>
    <dxf>
      <font>
        <b val="1"/>
        <color rgb="ff000000"/>
      </font>
      <fill>
        <patternFill patternType="solid">
          <fgColor indexed="19"/>
          <bgColor indexed="58"/>
        </patternFill>
      </fill>
      <border>
        <left style="thin">
          <color indexed="61"/>
        </left>
        <right style="thin">
          <color indexed="61"/>
        </right>
        <top style="thin">
          <color indexed="62"/>
        </top>
        <bottom style="thin">
          <color indexed="55"/>
        </bottom>
        <diagonal/>
        <vertical style="thin">
          <color rgb="ffd1d4da"/>
        </vertical>
        <horizontal>
          <color rgb="ffc6d4ed"/>
        </horizontal>
      </border>
    </dxf>
  </dxfs>
  <tableStyles count="10">
    <tableStyle name="PivotStyleCustom01">
      <tableStyleElement type="wholeTable" dxfId="50"/>
      <tableStyleElement type="headerRow" dxfId="51"/>
      <tableStyleElement type="firstColumnSubheading" dxfId="52"/>
      <tableStyleElement type="secondColumnSubheading" dxfId="52"/>
      <tableStyleElement type="thirdColumnSubheading" dxfId="52"/>
      <tableStyleElement type="firstColumn" dxfId="53"/>
      <tableStyleElement type="lastColumn" dxfId="53"/>
      <tableStyleElement type="firstRowSubheading" dxfId="54"/>
      <tableStyleElement type="secondRowSubheading" dxfId="54"/>
      <tableStyleElement type="thirdRowSubheading" dxfId="54"/>
      <tableStyleElement type="firstSubtotalColumn" dxfId="55"/>
      <tableStyleElement type="secondSubtotalColumn" dxfId="55"/>
      <tableStyleElement type="thirdSubtotalColumn" dxfId="55"/>
      <tableStyleElement type="firstSubtotalRow" dxfId="56"/>
      <tableStyleElement type="secondSubtotalRow" dxfId="56"/>
      <tableStyleElement type="thirdSubtotalRow" dxfId="56"/>
      <tableStyleElement type="totalRow" dxfId="57"/>
    </tableStyle>
    <tableStyle name="PivotStyleCustom02">
      <tableStyleElement type="wholeTable" dxfId="58"/>
      <tableStyleElement type="headerRow" dxfId="59"/>
      <tableStyleElement type="firstColumnSubheading" dxfId="60"/>
      <tableStyleElement type="secondColumnSubheading" dxfId="60"/>
      <tableStyleElement type="thirdColumnSubheading" dxfId="60"/>
      <tableStyleElement type="firstColumn" dxfId="61"/>
      <tableStyleElement type="lastColumn" dxfId="61"/>
      <tableStyleElement type="firstRowSubheading" dxfId="62"/>
      <tableStyleElement type="secondRowSubheading" dxfId="62"/>
      <tableStyleElement type="thirdRowSubheading" dxfId="62"/>
      <tableStyleElement type="firstSubtotalColumn" dxfId="63"/>
      <tableStyleElement type="secondSubtotalColumn" dxfId="63"/>
      <tableStyleElement type="thirdSubtotalColumn" dxfId="63"/>
      <tableStyleElement type="firstSubtotalRow" dxfId="64"/>
      <tableStyleElement type="secondSubtotalRow" dxfId="64"/>
      <tableStyleElement type="thirdSubtotalRow" dxfId="64"/>
      <tableStyleElement type="totalRow" dxfId="65"/>
    </tableStyle>
    <tableStyle name="PivotStyleCustom03">
      <tableStyleElement type="wholeTable" dxfId="66"/>
      <tableStyleElement type="headerRow" dxfId="67"/>
      <tableStyleElement type="firstColumnSubheading" dxfId="68"/>
      <tableStyleElement type="secondColumnSubheading" dxfId="68"/>
      <tableStyleElement type="thirdColumnSubheading" dxfId="68"/>
      <tableStyleElement type="firstColumn" dxfId="69"/>
      <tableStyleElement type="lastColumn" dxfId="69"/>
      <tableStyleElement type="firstRowSubheading" dxfId="70"/>
      <tableStyleElement type="secondRowSubheading" dxfId="70"/>
      <tableStyleElement type="thirdRowSubheading" dxfId="70"/>
      <tableStyleElement type="firstSubtotalColumn" dxfId="71"/>
      <tableStyleElement type="secondSubtotalColumn" dxfId="71"/>
      <tableStyleElement type="thirdSubtotalColumn" dxfId="71"/>
      <tableStyleElement type="firstSubtotalRow" dxfId="72"/>
      <tableStyleElement type="secondSubtotalRow" dxfId="72"/>
      <tableStyleElement type="thirdSubtotalRow" dxfId="72"/>
      <tableStyleElement type="totalRow" dxfId="73"/>
    </tableStyle>
    <tableStyle name="PivotStyleCustom04">
      <tableStyleElement type="wholeTable" dxfId="74"/>
      <tableStyleElement type="headerRow" dxfId="75"/>
      <tableStyleElement type="firstColumnSubheading" dxfId="76"/>
      <tableStyleElement type="secondColumnSubheading" dxfId="76"/>
      <tableStyleElement type="thirdColumnSubheading" dxfId="76"/>
      <tableStyleElement type="firstColumn" dxfId="77"/>
      <tableStyleElement type="lastColumn" dxfId="77"/>
      <tableStyleElement type="firstRowSubheading" dxfId="78"/>
      <tableStyleElement type="secondRowSubheading" dxfId="78"/>
      <tableStyleElement type="thirdRowSubheading" dxfId="78"/>
      <tableStyleElement type="firstSubtotalColumn" dxfId="79"/>
      <tableStyleElement type="secondSubtotalColumn" dxfId="79"/>
      <tableStyleElement type="thirdSubtotalColumn" dxfId="79"/>
      <tableStyleElement type="firstSubtotalRow" dxfId="80"/>
      <tableStyleElement type="secondSubtotalRow" dxfId="80"/>
      <tableStyleElement type="thirdSubtotalRow" dxfId="80"/>
      <tableStyleElement type="totalRow" dxfId="81"/>
    </tableStyle>
    <tableStyle name="PivotStyleCustom05">
      <tableStyleElement type="wholeTable" dxfId="82"/>
      <tableStyleElement type="headerRow" dxfId="83"/>
      <tableStyleElement type="firstColumnSubheading" dxfId="84"/>
      <tableStyleElement type="secondColumnSubheading" dxfId="84"/>
      <tableStyleElement type="thirdColumnSubheading" dxfId="84"/>
      <tableStyleElement type="firstColumn" dxfId="85"/>
      <tableStyleElement type="lastColumn" dxfId="85"/>
      <tableStyleElement type="firstRowSubheading" dxfId="86"/>
      <tableStyleElement type="secondRowSubheading" dxfId="86"/>
      <tableStyleElement type="thirdRowSubheading" dxfId="86"/>
      <tableStyleElement type="firstSubtotalColumn" dxfId="87"/>
      <tableStyleElement type="secondSubtotalColumn" dxfId="87"/>
      <tableStyleElement type="thirdSubtotalColumn" dxfId="87"/>
      <tableStyleElement type="firstSubtotalRow" dxfId="88"/>
      <tableStyleElement type="secondSubtotalRow" dxfId="88"/>
      <tableStyleElement type="thirdSubtotalRow" dxfId="88"/>
      <tableStyleElement type="totalRow" dxfId="89"/>
    </tableStyle>
    <tableStyle name="PivotStyleCustom06">
      <tableStyleElement type="wholeTable" dxfId="90"/>
      <tableStyleElement type="headerRow" dxfId="91"/>
      <tableStyleElement type="firstColumnSubheading" dxfId="92"/>
      <tableStyleElement type="secondColumnSubheading" dxfId="92"/>
      <tableStyleElement type="thirdColumnSubheading" dxfId="92"/>
      <tableStyleElement type="firstColumn" dxfId="93"/>
      <tableStyleElement type="lastColumn" dxfId="93"/>
      <tableStyleElement type="firstRowSubheading" dxfId="94"/>
      <tableStyleElement type="secondRowSubheading" dxfId="94"/>
      <tableStyleElement type="thirdRowSubheading" dxfId="94"/>
      <tableStyleElement type="firstSubtotalColumn" dxfId="95"/>
      <tableStyleElement type="secondSubtotalColumn" dxfId="95"/>
      <tableStyleElement type="thirdSubtotalColumn" dxfId="95"/>
      <tableStyleElement type="firstSubtotalRow" dxfId="96"/>
      <tableStyleElement type="secondSubtotalRow" dxfId="96"/>
      <tableStyleElement type="thirdSubtotalRow" dxfId="96"/>
      <tableStyleElement type="totalRow" dxfId="97"/>
    </tableStyle>
    <tableStyle name="PivotStyleCustom07">
      <tableStyleElement type="wholeTable" dxfId="98"/>
      <tableStyleElement type="headerRow" dxfId="99"/>
      <tableStyleElement type="firstColumnSubheading" dxfId="100"/>
      <tableStyleElement type="secondColumnSubheading" dxfId="100"/>
      <tableStyleElement type="thirdColumnSubheading" dxfId="100"/>
      <tableStyleElement type="firstColumn" dxfId="101"/>
      <tableStyleElement type="lastColumn" dxfId="101"/>
      <tableStyleElement type="firstRowSubheading" dxfId="102"/>
      <tableStyleElement type="secondRowSubheading" dxfId="102"/>
      <tableStyleElement type="thirdRowSubheading" dxfId="102"/>
      <tableStyleElement type="firstSubtotalColumn" dxfId="103"/>
      <tableStyleElement type="secondSubtotalColumn" dxfId="103"/>
      <tableStyleElement type="thirdSubtotalColumn" dxfId="103"/>
      <tableStyleElement type="firstSubtotalRow" dxfId="104"/>
      <tableStyleElement type="secondSubtotalRow" dxfId="104"/>
      <tableStyleElement type="thirdSubtotalRow" dxfId="104"/>
      <tableStyleElement type="totalRow" dxfId="105"/>
    </tableStyle>
    <tableStyle name="PivotStyleCustom08">
      <tableStyleElement type="wholeTable" dxfId="106"/>
      <tableStyleElement type="headerRow" dxfId="107"/>
      <tableStyleElement type="firstColumnSubheading" dxfId="108"/>
      <tableStyleElement type="secondColumnSubheading" dxfId="108"/>
      <tableStyleElement type="thirdColumnSubheading" dxfId="108"/>
      <tableStyleElement type="firstColumn" dxfId="109"/>
      <tableStyleElement type="lastColumn" dxfId="109"/>
      <tableStyleElement type="firstRowSubheading" dxfId="110"/>
      <tableStyleElement type="secondRowSubheading" dxfId="110"/>
      <tableStyleElement type="thirdRowSubheading" dxfId="110"/>
      <tableStyleElement type="firstSubtotalColumn" dxfId="111"/>
      <tableStyleElement type="secondSubtotalColumn" dxfId="111"/>
      <tableStyleElement type="thirdSubtotalColumn" dxfId="111"/>
      <tableStyleElement type="firstSubtotalRow" dxfId="112"/>
      <tableStyleElement type="secondSubtotalRow" dxfId="112"/>
      <tableStyleElement type="thirdSubtotalRow" dxfId="112"/>
      <tableStyleElement type="totalRow" dxfId="113"/>
    </tableStyle>
    <tableStyle name="PivotStyleCustom09">
      <tableStyleElement type="wholeTable" dxfId="114"/>
      <tableStyleElement type="headerRow" dxfId="115"/>
      <tableStyleElement type="firstColumnSubheading" dxfId="116"/>
      <tableStyleElement type="secondColumnSubheading" dxfId="116"/>
      <tableStyleElement type="thirdColumnSubheading" dxfId="116"/>
      <tableStyleElement type="firstColumn" dxfId="117"/>
      <tableStyleElement type="lastColumn" dxfId="117"/>
      <tableStyleElement type="firstRowSubheading" dxfId="118"/>
      <tableStyleElement type="secondRowSubheading" dxfId="118"/>
      <tableStyleElement type="thirdRowSubheading" dxfId="118"/>
      <tableStyleElement type="firstSubtotalColumn" dxfId="119"/>
      <tableStyleElement type="secondSubtotalColumn" dxfId="119"/>
      <tableStyleElement type="thirdSubtotalColumn" dxfId="119"/>
      <tableStyleElement type="firstSubtotalRow" dxfId="120"/>
      <tableStyleElement type="secondSubtotalRow" dxfId="120"/>
      <tableStyleElement type="thirdSubtotalRow" dxfId="120"/>
      <tableStyleElement type="totalRow" dxfId="121"/>
    </tableStyle>
    <tableStyle name="PivotStyleCustom10">
      <tableStyleElement type="wholeTable" dxfId="122"/>
      <tableStyleElement type="headerRow" dxfId="123"/>
      <tableStyleElement type="firstColumnSubheading" dxfId="124"/>
      <tableStyleElement type="secondColumnSubheading" dxfId="124"/>
      <tableStyleElement type="thirdColumnSubheading" dxfId="124"/>
      <tableStyleElement type="firstColumn" dxfId="125"/>
      <tableStyleElement type="lastColumn" dxfId="125"/>
      <tableStyleElement type="firstRowSubheading" dxfId="126"/>
      <tableStyleElement type="secondRowSubheading" dxfId="126"/>
      <tableStyleElement type="thirdRowSubheading" dxfId="126"/>
      <tableStyleElement type="firstSubtotalColumn" dxfId="127"/>
      <tableStyleElement type="secondSubtotalColumn" dxfId="127"/>
      <tableStyleElement type="thirdSubtotalColumn" dxfId="127"/>
      <tableStyleElement type="firstSubtotalRow" dxfId="128"/>
      <tableStyleElement type="secondSubtotalRow" dxfId="128"/>
      <tableStyleElement type="thirdSubtotalRow" dxfId="128"/>
      <tableStyleElement type="totalRow" dxfId="129"/>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95959"/>
      <rgbColor rgb="ffaaaaaa"/>
      <rgbColor rgb="ff0f0c0e"/>
      <rgbColor rgb="ffffffff"/>
      <rgbColor rgb="ffd4672d"/>
      <rgbColor rgb="ff3f3f3f"/>
      <rgbColor rgb="ffffd965"/>
      <rgbColor rgb="00000000"/>
      <rgbColor rgb="ffffeb9c"/>
      <rgbColor rgb="ff9c5700"/>
      <rgbColor rgb="ffffc7ce"/>
      <rgbColor rgb="ff9c0006"/>
      <rgbColor rgb="ffc6efce"/>
      <rgbColor rgb="ff006100"/>
      <rgbColor rgb="ff7f7f7f"/>
      <rgbColor rgb="ff00ccff"/>
      <rgbColor rgb="ffff3300"/>
      <rgbColor rgb="ff223962"/>
      <rgbColor rgb="ffcfcfcf"/>
      <rgbColor rgb="ffff0000"/>
      <rgbColor rgb="ffc5deb5"/>
      <rgbColor rgb="ffadacac"/>
      <rgbColor rgb="ff737373"/>
      <rgbColor rgb="ffececec"/>
      <rgbColor rgb="fff7caac"/>
      <rgbColor rgb="ffed7d31"/>
      <rgbColor rgb="fff1850f"/>
      <rgbColor rgb="ffffe598"/>
      <rgbColor rgb="ffb4c6e7"/>
      <rgbColor rgb="ffe2eeda"/>
      <rgbColor rgb="fff4b083"/>
      <rgbColor rgb="fffbe4d5"/>
      <rgbColor rgb="ff99ccff"/>
      <rgbColor rgb="ffffc000"/>
      <rgbColor rgb="fffff2cb"/>
      <rgbColor rgb="ffb4bac3"/>
      <rgbColor rgb="ff393939"/>
      <rgbColor rgb="ff15253b"/>
      <rgbColor rgb="ff44546a"/>
      <rgbColor rgb="ffeff9b5"/>
      <rgbColor rgb="ff00b050"/>
      <rgbColor rgb="ffffff00"/>
      <rgbColor rgb="ff9cc2e5"/>
      <rgbColor rgb="ff4472c4"/>
      <rgbColor rgb="ffd8d8d8"/>
      <rgbColor rgb="ffb75f2c"/>
      <rgbColor rgb="ffd9e2f3"/>
      <rgbColor rgb="ff222a35"/>
      <rgbColor rgb="ffff8989"/>
      <rgbColor rgb="ffd4d4d4"/>
      <rgbColor rgb="ff8eaadb"/>
      <rgbColor rgb="ffa3aab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pivotCacheDefinition" Target="pivotCache/pivotCacheDefinition1.xml"/><Relationship Id="rId42" Type="http://schemas.openxmlformats.org/officeDocument/2006/relationships/pivotCacheDefinition" Target="pivotCache/pivotCacheDefinition2.xml"/><Relationship Id="rId43" Type="http://schemas.openxmlformats.org/officeDocument/2006/relationships/pivotCacheDefinition" Target="pivotCache/pivotCacheDefinition3.xml"/><Relationship Id="rId44" Type="http://schemas.openxmlformats.org/officeDocument/2006/relationships/pivotCacheDefinition" Target="pivotCache/pivotCacheDefinition4.xml"/><Relationship Id="rId45" Type="http://schemas.openxmlformats.org/officeDocument/2006/relationships/pivotCacheDefinition" Target="pivotCache/pivotCacheDefinition5.xml"/><Relationship Id="rId46" Type="http://schemas.openxmlformats.org/officeDocument/2006/relationships/pivotCacheDefinition" Target="pivotCache/pivotCacheDefinition6.xml"/><Relationship Id="rId47" Type="http://schemas.openxmlformats.org/officeDocument/2006/relationships/pivotCacheDefinition" Target="pivotCache/pivotCacheDefinition7.xml"/><Relationship Id="rId48" Type="http://schemas.openxmlformats.org/officeDocument/2006/relationships/pivotCacheDefinition" Target="pivotCache/pivotCacheDefinition8.xml"/><Relationship Id="rId49" Type="http://schemas.openxmlformats.org/officeDocument/2006/relationships/pivotCacheDefinition" Target="pivotCache/pivotCacheDefinition9.xml"/><Relationship Id="rId50" Type="http://schemas.openxmlformats.org/officeDocument/2006/relationships/pivotCacheDefinition" Target="pivotCache/pivotCacheDefinition10.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dinâmi4!Tabela dinâmica2</c:name>
    <c:fmtId val="0"/>
  </c:pivotSource>
  <c:chart>
    <c:title>
      <c:tx>
        <c:rich>
          <a:bodyPr rot="0"/>
          <a:lstStyle/>
          <a:p>
            <a:pPr>
              <a:defRPr b="0" i="0" strike="noStrike" sz="1200" u="none">
                <a:solidFill>
                  <a:srgbClr val="000000"/>
                </a:solidFill>
                <a:latin typeface="Calibri"/>
              </a:defRPr>
            </a:pPr>
            <a:r>
              <a:rPr b="0" i="0" strike="noStrike" sz="1200" u="none">
                <a:solidFill>
                  <a:srgbClr val="000000"/>
                </a:solidFill>
                <a:latin typeface="Calibri"/>
              </a:rPr>
              <a:t>Aguardando Item (Count (All))</a:t>
            </a:r>
          </a:p>
        </c:rich>
      </c:tx>
      <c:layout>
        <c:manualLayout>
          <c:xMode val="edge"/>
          <c:yMode val="edge"/>
          <c:x val="0.34281"/>
          <c:y val="0"/>
          <c:w val="0.314379"/>
          <c:h val="0.100694"/>
        </c:manualLayout>
      </c:layout>
      <c:overlay val="1"/>
      <c:spPr>
        <a:noFill/>
        <a:effectLst/>
      </c:spPr>
    </c:title>
    <c:autoTitleDeleted val="1"/>
    <c:plotArea>
      <c:layout>
        <c:manualLayout>
          <c:layoutTarget val="inner"/>
          <c:xMode val="edge"/>
          <c:yMode val="edge"/>
          <c:x val="0.0235381"/>
          <c:y val="0.100694"/>
          <c:w val="0.971462"/>
          <c:h val="0.749426"/>
        </c:manualLayout>
      </c:layout>
      <c:barChart>
        <c:barDir val="col"/>
        <c:grouping val="stacked"/>
        <c:varyColors val="0"/>
        <c:ser>
          <c:idx val="0"/>
          <c:order val="0"/>
          <c:tx>
            <c:strRef>
              <c:f>'Graficos Tasks - Tabela dinâmi4'!$B$2:$B$3</c:f>
              <c:strCache>
                <c:ptCount val="1"/>
                <c:pt idx="0">
                  <c:v>Aguardando Item (Count (All))</c:v>
                </c:pt>
              </c:strCache>
            </c:strRef>
          </c:tx>
          <c:spPr>
            <a:solidFill>
              <a:schemeClr val="accent1"/>
            </a:solidFill>
            <a:ln w="12700" cap="flat">
              <a:noFill/>
              <a:miter lim="400000"/>
            </a:ln>
            <a:effectLst/>
          </c:spPr>
          <c:invertIfNegative val="0"/>
          <c:dLbls>
            <c:numFmt formatCode="General" sourceLinked="1"/>
            <c:txPr>
              <a:bodyPr/>
              <a:lstStyle/>
              <a:p>
                <a:pPr>
                  <a:defRPr b="0" i="0" strike="noStrike" sz="1200" u="none">
                    <a:solidFill>
                      <a:srgbClr val="404040"/>
                    </a:solidFill>
                    <a:latin typeface="Calibri"/>
                  </a:defRPr>
                </a:pPr>
              </a:p>
            </c:txPr>
            <c:dLblPos val="ctr"/>
            <c:showLegendKey val="0"/>
            <c:showVal val="1"/>
            <c:showCatName val="0"/>
            <c:showSerName val="0"/>
            <c:showPercent val="0"/>
            <c:showBubbleSize val="0"/>
            <c:showLeaderLines val="0"/>
          </c:dLbls>
          <c:cat>
            <c:strRef>
              <c:f>'Graficos Tasks - Tabela dinâmi4'!$A$4</c:f>
              <c:strCache>
                <c:ptCount val="1"/>
                <c:pt idx="0">
                  <c:v>(blank)</c:v>
                </c:pt>
              </c:strCache>
            </c:strRef>
          </c:cat>
          <c:val>
            <c:numRef>
              <c:f>'Graficos Tasks - Tabela dinâmi4'!$B$4</c:f>
              <c:numCache>
                <c:ptCount val="1"/>
                <c:pt idx="0">
                  <c:v>0.000000</c:v>
                </c:pt>
              </c:numCache>
            </c:numRef>
          </c:val>
        </c:ser>
        <c:gapWidth val="15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888888"/>
            </a:solidFill>
            <a:prstDash val="solid"/>
            <a:miter lim="800000"/>
          </a:ln>
        </c:spPr>
        <c:txPr>
          <a:bodyPr rot="0"/>
          <a:lstStyle/>
          <a:p>
            <a:pPr>
              <a:defRPr b="0" i="0" strike="noStrike" sz="1200" u="none">
                <a:solidFill>
                  <a:srgbClr val="595959"/>
                </a:solidFill>
                <a:latin typeface="Calibri"/>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one"/>
        <c:spPr>
          <a:ln w="12700" cap="flat">
            <a:noFill/>
            <a:prstDash val="solid"/>
            <a:miter lim="800000"/>
          </a:ln>
        </c:spPr>
        <c:txPr>
          <a:bodyPr rot="0"/>
          <a:lstStyle/>
          <a:p>
            <a:pPr>
              <a:defRPr b="0" i="0" strike="noStrike" sz="1200" u="none">
                <a:solidFill>
                  <a:srgbClr val="000000"/>
                </a:solidFill>
                <a:latin typeface="Calibri"/>
              </a:defRPr>
            </a:pPr>
          </a:p>
        </c:txPr>
        <c:crossAx val="2094734552"/>
        <c:crosses val="autoZero"/>
        <c:crossBetween val="between"/>
        <c:majorUnit val="1"/>
        <c:minorUnit val="0.5"/>
      </c:valAx>
      <c:spPr>
        <a:noFill/>
        <a:ln w="12700" cap="flat">
          <a:noFill/>
          <a:miter lim="400000"/>
        </a:ln>
        <a:effectLst/>
      </c:spPr>
    </c:plotArea>
    <c:legend>
      <c:legendPos val="r"/>
      <c:layout>
        <c:manualLayout>
          <c:xMode val="edge"/>
          <c:yMode val="edge"/>
          <c:x val="0.40598"/>
          <c:y val="0.0857109"/>
          <c:w val="0.37233"/>
          <c:h val="0.125694"/>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dinâmi2!Tabela dinâmica3</c:name>
    <c:fmtId val="0"/>
  </c:pivotSource>
  <c:chart>
    <c:autoTitleDeleted val="1"/>
    <c:view3D>
      <c:rotX val="50"/>
      <c:hPercent val="50"/>
      <c:rotY val="0"/>
      <c:depthPercent val="10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005"/>
          <c:w val="0.299758"/>
          <c:h val="0.9875"/>
        </c:manualLayout>
      </c:layout>
      <c:pie3DChart>
        <c:varyColors val="0"/>
        <c:ser>
          <c:idx val="0"/>
          <c:order val="0"/>
          <c:tx>
            <c:strRef>
              <c:f>'Graficos Tasks - Tabela dinâmi2'!$B$2</c:f>
              <c:strCache>
                <c:ptCount val="1"/>
                <c:pt idx="0">
                  <c:v>Grand Total Item (Count (All))</c:v>
                </c:pt>
              </c:strCache>
            </c:strRef>
          </c:tx>
          <c:spPr>
            <a:solidFill>
              <a:schemeClr val="accent1"/>
            </a:solidFill>
            <a:ln w="25400" cap="flat">
              <a:noFill/>
              <a:prstDash val="solid"/>
              <a:round/>
            </a:ln>
            <a:effectLst/>
            <a:sp3d prstMaterial="matte"/>
          </c:spPr>
          <c:explosion val="0"/>
          <c:dPt>
            <c:idx val="0"/>
            <c:explosion val="0"/>
            <c:spPr>
              <a:solidFill>
                <a:schemeClr val="accent1"/>
              </a:solidFill>
              <a:ln w="25400" cap="flat">
                <a:noFill/>
                <a:prstDash val="solid"/>
                <a:round/>
              </a:ln>
              <a:effectLst/>
              <a:sp3d prstMaterial="matte"/>
            </c:spPr>
          </c:dPt>
          <c:dLbls>
            <c:dLbl>
              <c:idx val="0"/>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dLbl>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showLeaderLines val="0"/>
          </c:dLbls>
          <c:cat>
            <c:strRef>
              <c:f>'Graficos Tasks - Tabela dinâmi2'!$A$3</c:f>
              <c:strCache>
                <c:ptCount val="1"/>
                <c:pt idx="0">
                  <c:v>Aguardando</c:v>
                </c:pt>
              </c:strCache>
            </c:strRef>
          </c:cat>
          <c:val>
            <c:numRef>
              <c:f>'Graficos Tasks - Tabela dinâmi2'!$B$3</c:f>
              <c:numCache>
                <c:ptCount val="1"/>
                <c:pt idx="0">
                  <c:v>0.000000</c:v>
                </c:pt>
              </c:numCache>
            </c:numRef>
          </c:val>
        </c:ser>
      </c:pie3DChart>
      <c:spPr>
        <a:noFill/>
        <a:ln w="12700" cap="flat">
          <a:noFill/>
          <a:miter lim="400000"/>
        </a:ln>
        <a:effectLst/>
      </c:spPr>
    </c:plotArea>
    <c:legend>
      <c:legendPos val="r"/>
      <c:layout>
        <c:manualLayout>
          <c:xMode val="edge"/>
          <c:yMode val="edge"/>
          <c:x val="0.691089"/>
          <c:y val="0.283562"/>
          <c:w val="0.308911"/>
          <c:h val="0.117699"/>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dinâmi9!Tabela dinâmica1</c:name>
    <c:fmtId val="0"/>
  </c:pivotSource>
  <c:chart>
    <c:title>
      <c:tx>
        <c:rich>
          <a:bodyPr rot="0"/>
          <a:lstStyle/>
          <a:p>
            <a:pPr>
              <a:defRPr b="0" i="0" strike="noStrike" sz="1200" u="none">
                <a:solidFill>
                  <a:srgbClr val="000000"/>
                </a:solidFill>
                <a:latin typeface="Calibri"/>
              </a:defRPr>
            </a:pPr>
            <a:r>
              <a:rPr b="0" i="0" strike="noStrike" sz="1200" u="none">
                <a:solidFill>
                  <a:srgbClr val="000000"/>
                </a:solidFill>
                <a:latin typeface="Calibri"/>
              </a:rPr>
              <a:t>Aguardando Item (Count (All))</a:t>
            </a:r>
          </a:p>
        </c:rich>
      </c:tx>
      <c:layout>
        <c:manualLayout>
          <c:xMode val="edge"/>
          <c:yMode val="edge"/>
          <c:x val="0.323884"/>
          <c:y val="0"/>
          <c:w val="0.352233"/>
          <c:h val="0.0823071"/>
        </c:manualLayout>
      </c:layout>
      <c:overlay val="1"/>
      <c:spPr>
        <a:noFill/>
        <a:effectLst/>
      </c:spPr>
    </c:title>
    <c:autoTitleDeleted val="1"/>
    <c:plotArea>
      <c:layout>
        <c:manualLayout>
          <c:layoutTarget val="inner"/>
          <c:xMode val="edge"/>
          <c:yMode val="edge"/>
          <c:x val="0.0263723"/>
          <c:y val="0.0823071"/>
          <c:w val="0.968628"/>
          <c:h val="0.599649"/>
        </c:manualLayout>
      </c:layout>
      <c:barChart>
        <c:barDir val="col"/>
        <c:grouping val="stacked"/>
        <c:varyColors val="0"/>
        <c:ser>
          <c:idx val="0"/>
          <c:order val="0"/>
          <c:tx>
            <c:strRef>
              <c:f>'Graficos Tasks - Tabela dinâmi9'!$B$2:$B$3</c:f>
              <c:strCache>
                <c:ptCount val="1"/>
                <c:pt idx="0">
                  <c:v>Aguardando Item (Count (All))</c:v>
                </c:pt>
              </c:strCache>
            </c:strRef>
          </c:tx>
          <c:spPr>
            <a:solidFill>
              <a:schemeClr val="accent1"/>
            </a:solidFill>
            <a:ln w="12700" cap="flat">
              <a:noFill/>
              <a:miter lim="400000"/>
            </a:ln>
            <a:effectLst/>
          </c:spPr>
          <c:invertIfNegative val="0"/>
          <c:dLbls>
            <c:numFmt formatCode="General" sourceLinked="1"/>
            <c:txPr>
              <a:bodyPr/>
              <a:lstStyle/>
              <a:p>
                <a:pPr>
                  <a:defRPr b="0" i="0" strike="noStrike" sz="1200" u="none">
                    <a:solidFill>
                      <a:srgbClr val="404040"/>
                    </a:solidFill>
                    <a:latin typeface="Calibri"/>
                  </a:defRPr>
                </a:pPr>
              </a:p>
            </c:txPr>
            <c:dLblPos val="ctr"/>
            <c:showLegendKey val="0"/>
            <c:showVal val="1"/>
            <c:showCatName val="0"/>
            <c:showSerName val="0"/>
            <c:showPercent val="0"/>
            <c:showBubbleSize val="0"/>
            <c:showLeaderLines val="0"/>
          </c:dLbls>
          <c:cat>
            <c:strRef>
              <c:f>'Graficos Tasks - Tabela dinâmi9'!$A$4</c:f>
              <c:strCache>
                <c:ptCount val="1"/>
                <c:pt idx="0">
                  <c:v>(blank)</c:v>
                </c:pt>
              </c:strCache>
            </c:strRef>
          </c:cat>
          <c:val>
            <c:numRef>
              <c:f>'Graficos Tasks - Tabela dinâmi9'!$B$4</c:f>
              <c:numCache>
                <c:ptCount val="1"/>
                <c:pt idx="0">
                  <c:v>0.000000</c:v>
                </c:pt>
              </c:numCache>
            </c:numRef>
          </c:val>
        </c:ser>
        <c:gapWidth val="15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888888"/>
            </a:solidFill>
            <a:prstDash val="solid"/>
            <a:miter lim="800000"/>
          </a:ln>
        </c:spPr>
        <c:txPr>
          <a:bodyPr rot="0"/>
          <a:lstStyle/>
          <a:p>
            <a:pPr>
              <a:defRPr b="0" i="0" strike="noStrike" sz="1200" u="none">
                <a:solidFill>
                  <a:srgbClr val="595959"/>
                </a:solidFill>
                <a:latin typeface="Calibri"/>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one"/>
        <c:spPr>
          <a:ln w="12700" cap="flat">
            <a:noFill/>
            <a:prstDash val="solid"/>
            <a:miter lim="800000"/>
          </a:ln>
        </c:spPr>
        <c:txPr>
          <a:bodyPr rot="0"/>
          <a:lstStyle/>
          <a:p>
            <a:pPr>
              <a:defRPr b="0" i="0" strike="noStrike" sz="1200" u="none">
                <a:solidFill>
                  <a:srgbClr val="000000"/>
                </a:solidFill>
                <a:latin typeface="Calibri"/>
              </a:defRPr>
            </a:pPr>
          </a:p>
        </c:txPr>
        <c:crossAx val="2094734552"/>
        <c:crosses val="autoZero"/>
        <c:crossBetween val="between"/>
        <c:majorUnit val="1"/>
        <c:minorUnit val="0.5"/>
      </c:valAx>
      <c:spPr>
        <a:noFill/>
        <a:ln w="12700" cap="flat">
          <a:noFill/>
          <a:miter lim="400000"/>
        </a:ln>
        <a:effectLst/>
      </c:spPr>
    </c:plotArea>
    <c:legend>
      <c:legendPos val="b"/>
      <c:layout>
        <c:manualLayout>
          <c:xMode val="edge"/>
          <c:yMode val="edge"/>
          <c:x val="0.228042"/>
          <c:y val="0.905193"/>
          <c:w val="0.587452"/>
          <c:h val="0.0948071"/>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dinâmi3!Tabela dinâmica4</c:name>
    <c:fmtId val="0"/>
  </c:pivotSource>
  <c:chart>
    <c:autoTitleDeleted val="1"/>
    <c:view3D>
      <c:rotX val="50"/>
      <c:hPercent val="50"/>
      <c:rotY val="0"/>
      <c:depthPercent val="10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005"/>
          <c:w val="0.297326"/>
          <c:h val="0.9875"/>
        </c:manualLayout>
      </c:layout>
      <c:pie3DChart>
        <c:varyColors val="0"/>
        <c:ser>
          <c:idx val="0"/>
          <c:order val="0"/>
          <c:tx>
            <c:strRef>
              <c:f>'Graficos Tasks - Tabela dinâmi3'!$B$2</c:f>
              <c:strCache>
                <c:ptCount val="1"/>
                <c:pt idx="0">
                  <c:v>Grand Total Item (Count (All))</c:v>
                </c:pt>
              </c:strCache>
            </c:strRef>
          </c:tx>
          <c:spPr>
            <a:solidFill>
              <a:schemeClr val="accent1"/>
            </a:solidFill>
            <a:ln w="25400" cap="flat">
              <a:noFill/>
              <a:prstDash val="solid"/>
              <a:round/>
            </a:ln>
            <a:effectLst/>
            <a:sp3d prstMaterial="matte"/>
          </c:spPr>
          <c:explosion val="0"/>
          <c:dPt>
            <c:idx val="0"/>
            <c:explosion val="0"/>
            <c:spPr>
              <a:solidFill>
                <a:schemeClr val="accent1"/>
              </a:solidFill>
              <a:ln w="25400" cap="flat">
                <a:noFill/>
                <a:prstDash val="solid"/>
                <a:round/>
              </a:ln>
              <a:effectLst/>
              <a:sp3d prstMaterial="matte"/>
            </c:spPr>
          </c:dPt>
          <c:dLbls>
            <c:dLbl>
              <c:idx val="0"/>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dLbl>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showLeaderLines val="0"/>
          </c:dLbls>
          <c:cat>
            <c:strRef>
              <c:f>'Graficos Tasks - Tabela dinâmi3'!$A$3</c:f>
              <c:strCache>
                <c:ptCount val="1"/>
                <c:pt idx="0">
                  <c:v>Aguardando</c:v>
                </c:pt>
              </c:strCache>
            </c:strRef>
          </c:cat>
          <c:val>
            <c:numRef>
              <c:f>'Graficos Tasks - Tabela dinâmi3'!$B$3</c:f>
              <c:numCache>
                <c:ptCount val="1"/>
                <c:pt idx="0">
                  <c:v>0.000000</c:v>
                </c:pt>
              </c:numCache>
            </c:numRef>
          </c:val>
        </c:ser>
      </c:pie3DChart>
      <c:spPr>
        <a:noFill/>
        <a:ln w="12700" cap="flat">
          <a:noFill/>
          <a:miter lim="400000"/>
        </a:ln>
        <a:effectLst/>
      </c:spPr>
    </c:plotArea>
    <c:legend>
      <c:legendPos val="r"/>
      <c:layout>
        <c:manualLayout>
          <c:xMode val="edge"/>
          <c:yMode val="edge"/>
          <c:x val="0.690636"/>
          <c:y val="0.282861"/>
          <c:w val="0.309364"/>
          <c:h val="0.118135"/>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dinâmi8!Tabela dinâmica5</c:name>
    <c:fmtId val="0"/>
  </c:pivotSource>
  <c:chart>
    <c:title>
      <c:tx>
        <c:rich>
          <a:bodyPr rot="0"/>
          <a:lstStyle/>
          <a:p>
            <a:pPr>
              <a:defRPr b="0" i="0" strike="noStrike" sz="1200" u="none">
                <a:solidFill>
                  <a:srgbClr val="000000"/>
                </a:solidFill>
                <a:latin typeface="Calibri"/>
              </a:defRPr>
            </a:pPr>
            <a:r>
              <a:rPr b="0" i="0" strike="noStrike" sz="1200" u="none">
                <a:solidFill>
                  <a:srgbClr val="000000"/>
                </a:solidFill>
                <a:latin typeface="Calibri"/>
              </a:rPr>
              <a:t>Aguardando Item (Count (All))</a:t>
            </a:r>
          </a:p>
        </c:rich>
      </c:tx>
      <c:layout>
        <c:manualLayout>
          <c:xMode val="edge"/>
          <c:yMode val="edge"/>
          <c:x val="0.323884"/>
          <c:y val="0"/>
          <c:w val="0.352233"/>
          <c:h val="0.0823071"/>
        </c:manualLayout>
      </c:layout>
      <c:overlay val="1"/>
      <c:spPr>
        <a:noFill/>
        <a:effectLst/>
      </c:spPr>
    </c:title>
    <c:autoTitleDeleted val="1"/>
    <c:plotArea>
      <c:layout>
        <c:manualLayout>
          <c:layoutTarget val="inner"/>
          <c:xMode val="edge"/>
          <c:yMode val="edge"/>
          <c:x val="0.0263723"/>
          <c:y val="0.0823071"/>
          <c:w val="0.968628"/>
          <c:h val="0.599649"/>
        </c:manualLayout>
      </c:layout>
      <c:barChart>
        <c:barDir val="col"/>
        <c:grouping val="stacked"/>
        <c:varyColors val="0"/>
        <c:ser>
          <c:idx val="0"/>
          <c:order val="0"/>
          <c:tx>
            <c:strRef>
              <c:f>'Graficos Tasks - Tabela dinâmi8'!$B$2:$B$3</c:f>
              <c:strCache>
                <c:ptCount val="1"/>
                <c:pt idx="0">
                  <c:v>Aguardando Item (Count (All))</c:v>
                </c:pt>
              </c:strCache>
            </c:strRef>
          </c:tx>
          <c:spPr>
            <a:solidFill>
              <a:schemeClr val="accent1"/>
            </a:solidFill>
            <a:ln w="12700" cap="flat">
              <a:noFill/>
              <a:miter lim="400000"/>
            </a:ln>
            <a:effectLst/>
          </c:spPr>
          <c:invertIfNegative val="0"/>
          <c:dLbls>
            <c:numFmt formatCode="General" sourceLinked="1"/>
            <c:txPr>
              <a:bodyPr/>
              <a:lstStyle/>
              <a:p>
                <a:pPr>
                  <a:defRPr b="0" i="0" strike="noStrike" sz="1200" u="none">
                    <a:solidFill>
                      <a:srgbClr val="000000"/>
                    </a:solidFill>
                    <a:latin typeface="Calibri"/>
                  </a:defRPr>
                </a:pPr>
              </a:p>
            </c:txPr>
            <c:dLblPos val="ctr"/>
            <c:showLegendKey val="0"/>
            <c:showVal val="0"/>
            <c:showCatName val="0"/>
            <c:showSerName val="0"/>
            <c:showPercent val="0"/>
            <c:showBubbleSize val="0"/>
            <c:showLeaderLines val="0"/>
          </c:dLbls>
          <c:cat>
            <c:strRef>
              <c:f>'Graficos Tasks - Tabela dinâmi8'!$A$4</c:f>
              <c:strCache>
                <c:ptCount val="1"/>
                <c:pt idx="0">
                  <c:v>(blank)</c:v>
                </c:pt>
              </c:strCache>
            </c:strRef>
          </c:cat>
          <c:val>
            <c:numRef>
              <c:f>'Graficos Tasks - Tabela dinâmi8'!$B$4</c:f>
              <c:numCache>
                <c:ptCount val="1"/>
                <c:pt idx="0">
                  <c:v>0.000000</c:v>
                </c:pt>
              </c:numCache>
            </c:numRef>
          </c:val>
        </c:ser>
        <c:gapWidth val="15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888888"/>
            </a:solidFill>
            <a:prstDash val="solid"/>
            <a:miter lim="800000"/>
          </a:ln>
        </c:spPr>
        <c:txPr>
          <a:bodyPr rot="0"/>
          <a:lstStyle/>
          <a:p>
            <a:pPr>
              <a:defRPr b="0" i="0" strike="noStrike" sz="1200" u="none">
                <a:solidFill>
                  <a:srgbClr val="595959"/>
                </a:solidFill>
                <a:latin typeface="Calibri"/>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one"/>
        <c:spPr>
          <a:ln w="12700" cap="flat">
            <a:noFill/>
            <a:prstDash val="solid"/>
            <a:miter lim="800000"/>
          </a:ln>
        </c:spPr>
        <c:txPr>
          <a:bodyPr rot="0"/>
          <a:lstStyle/>
          <a:p>
            <a:pPr>
              <a:defRPr b="0" i="0" strike="noStrike" sz="1200" u="none">
                <a:solidFill>
                  <a:srgbClr val="000000"/>
                </a:solidFill>
                <a:latin typeface="Calibri"/>
              </a:defRPr>
            </a:pPr>
          </a:p>
        </c:txPr>
        <c:crossAx val="2094734552"/>
        <c:crosses val="autoZero"/>
        <c:crossBetween val="between"/>
        <c:majorUnit val="1"/>
        <c:minorUnit val="0.5"/>
      </c:valAx>
      <c:spPr>
        <a:noFill/>
        <a:ln w="12700" cap="flat">
          <a:noFill/>
          <a:miter lim="400000"/>
        </a:ln>
        <a:effectLst/>
      </c:spPr>
    </c:plotArea>
    <c:legend>
      <c:legendPos val="b"/>
      <c:layout>
        <c:manualLayout>
          <c:xMode val="edge"/>
          <c:yMode val="edge"/>
          <c:x val="0.228042"/>
          <c:y val="0.905193"/>
          <c:w val="0.587452"/>
          <c:h val="0.0948071"/>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6.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dinâmi1!Tabela dinâmica6</c:name>
    <c:fmtId val="0"/>
  </c:pivotSource>
  <c:chart>
    <c:autoTitleDeleted val="1"/>
    <c:view3D>
      <c:rotX val="50"/>
      <c:hPercent val="50"/>
      <c:rotY val="0"/>
      <c:depthPercent val="10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005"/>
          <c:w val="0.300103"/>
          <c:h val="0.9875"/>
        </c:manualLayout>
      </c:layout>
      <c:pie3DChart>
        <c:varyColors val="0"/>
        <c:ser>
          <c:idx val="0"/>
          <c:order val="0"/>
          <c:tx>
            <c:strRef>
              <c:f>'Graficos Tasks - Tabela dinâmi1'!$B$2</c:f>
              <c:strCache>
                <c:ptCount val="1"/>
                <c:pt idx="0">
                  <c:v>Grand Total Item (Count (All))</c:v>
                </c:pt>
              </c:strCache>
            </c:strRef>
          </c:tx>
          <c:spPr>
            <a:solidFill>
              <a:schemeClr val="accent1"/>
            </a:solidFill>
            <a:ln w="25400" cap="flat">
              <a:noFill/>
              <a:prstDash val="solid"/>
              <a:round/>
            </a:ln>
            <a:effectLst/>
            <a:sp3d prstMaterial="matte"/>
          </c:spPr>
          <c:explosion val="0"/>
          <c:dPt>
            <c:idx val="0"/>
            <c:explosion val="0"/>
            <c:spPr>
              <a:solidFill>
                <a:schemeClr val="accent1"/>
              </a:solidFill>
              <a:ln w="25400" cap="flat">
                <a:noFill/>
                <a:prstDash val="solid"/>
                <a:round/>
              </a:ln>
              <a:effectLst/>
              <a:sp3d prstMaterial="matte"/>
            </c:spPr>
          </c:dPt>
          <c:dLbls>
            <c:dLbl>
              <c:idx val="0"/>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dLbl>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showLeaderLines val="0"/>
          </c:dLbls>
          <c:cat>
            <c:strRef>
              <c:f>'Graficos Tasks - Tabela dinâmi1'!$A$3</c:f>
              <c:strCache>
                <c:ptCount val="1"/>
                <c:pt idx="0">
                  <c:v>Aguardando</c:v>
                </c:pt>
              </c:strCache>
            </c:strRef>
          </c:cat>
          <c:val>
            <c:numRef>
              <c:f>'Graficos Tasks - Tabela dinâmi1'!$B$3</c:f>
              <c:numCache>
                <c:ptCount val="1"/>
                <c:pt idx="0">
                  <c:v>0.000000</c:v>
                </c:pt>
              </c:numCache>
            </c:numRef>
          </c:val>
        </c:ser>
      </c:pie3DChart>
      <c:spPr>
        <a:noFill/>
        <a:ln w="12700" cap="flat">
          <a:noFill/>
          <a:miter lim="400000"/>
        </a:ln>
        <a:effectLst/>
      </c:spPr>
    </c:plotArea>
    <c:legend>
      <c:legendPos val="r"/>
      <c:layout>
        <c:manualLayout>
          <c:xMode val="edge"/>
          <c:yMode val="edge"/>
          <c:x val="0.687747"/>
          <c:y val="0.282861"/>
          <c:w val="0.312253"/>
          <c:h val="0.118135"/>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7.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dinâmi7!Tabela dinâmica8</c:name>
    <c:fmtId val="0"/>
  </c:pivotSource>
  <c:chart>
    <c:title>
      <c:tx>
        <c:rich>
          <a:bodyPr rot="0"/>
          <a:lstStyle/>
          <a:p>
            <a:pPr>
              <a:defRPr b="0" i="0" strike="noStrike" sz="1200" u="none">
                <a:solidFill>
                  <a:srgbClr val="000000"/>
                </a:solidFill>
                <a:latin typeface="Calibri"/>
              </a:defRPr>
            </a:pPr>
            <a:r>
              <a:rPr b="0" i="0" strike="noStrike" sz="1200" u="none">
                <a:solidFill>
                  <a:srgbClr val="000000"/>
                </a:solidFill>
                <a:latin typeface="Calibri"/>
              </a:rPr>
              <a:t>Aguardando Item (Count (All))</a:t>
            </a:r>
          </a:p>
        </c:rich>
      </c:tx>
      <c:layout>
        <c:manualLayout>
          <c:xMode val="edge"/>
          <c:yMode val="edge"/>
          <c:x val="0.323884"/>
          <c:y val="0"/>
          <c:w val="0.352233"/>
          <c:h val="0.0822172"/>
        </c:manualLayout>
      </c:layout>
      <c:overlay val="1"/>
      <c:spPr>
        <a:noFill/>
        <a:effectLst/>
      </c:spPr>
    </c:title>
    <c:autoTitleDeleted val="1"/>
    <c:plotArea>
      <c:layout>
        <c:manualLayout>
          <c:layoutTarget val="inner"/>
          <c:xMode val="edge"/>
          <c:yMode val="edge"/>
          <c:x val="0.0263723"/>
          <c:y val="0.0822172"/>
          <c:w val="0.968628"/>
          <c:h val="0.59978"/>
        </c:manualLayout>
      </c:layout>
      <c:barChart>
        <c:barDir val="col"/>
        <c:grouping val="stacked"/>
        <c:varyColors val="0"/>
        <c:ser>
          <c:idx val="0"/>
          <c:order val="0"/>
          <c:tx>
            <c:strRef>
              <c:f>'Graficos Tasks - Tabela dinâmi7'!$B$2:$B$3</c:f>
              <c:strCache>
                <c:ptCount val="1"/>
                <c:pt idx="0">
                  <c:v>Aguardando Item (Count (All))</c:v>
                </c:pt>
              </c:strCache>
            </c:strRef>
          </c:tx>
          <c:spPr>
            <a:solidFill>
              <a:schemeClr val="accent1"/>
            </a:solidFill>
            <a:ln w="12700" cap="flat">
              <a:noFill/>
              <a:miter lim="400000"/>
            </a:ln>
            <a:effectLst/>
          </c:spPr>
          <c:invertIfNegative val="0"/>
          <c:dLbls>
            <c:numFmt formatCode="General" sourceLinked="1"/>
            <c:txPr>
              <a:bodyPr/>
              <a:lstStyle/>
              <a:p>
                <a:pPr>
                  <a:defRPr b="0" i="0" strike="noStrike" sz="1200" u="none">
                    <a:solidFill>
                      <a:srgbClr val="000000"/>
                    </a:solidFill>
                    <a:latin typeface="Calibri"/>
                  </a:defRPr>
                </a:pPr>
              </a:p>
            </c:txPr>
            <c:dLblPos val="ctr"/>
            <c:showLegendKey val="0"/>
            <c:showVal val="0"/>
            <c:showCatName val="0"/>
            <c:showSerName val="0"/>
            <c:showPercent val="0"/>
            <c:showBubbleSize val="0"/>
            <c:showLeaderLines val="0"/>
          </c:dLbls>
          <c:cat>
            <c:strRef>
              <c:f>'Graficos Tasks - Tabela dinâmi7'!$A$4</c:f>
              <c:strCache>
                <c:ptCount val="1"/>
                <c:pt idx="0">
                  <c:v>(blank)</c:v>
                </c:pt>
              </c:strCache>
            </c:strRef>
          </c:cat>
          <c:val>
            <c:numRef>
              <c:f>'Graficos Tasks - Tabela dinâmi7'!$B$4</c:f>
              <c:numCache>
                <c:ptCount val="1"/>
                <c:pt idx="0">
                  <c:v>0.000000</c:v>
                </c:pt>
              </c:numCache>
            </c:numRef>
          </c:val>
        </c:ser>
        <c:gapWidth val="15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888888"/>
            </a:solidFill>
            <a:prstDash val="solid"/>
            <a:miter lim="800000"/>
          </a:ln>
        </c:spPr>
        <c:txPr>
          <a:bodyPr rot="0"/>
          <a:lstStyle/>
          <a:p>
            <a:pPr>
              <a:defRPr b="0" i="0" strike="noStrike" sz="1200" u="none">
                <a:solidFill>
                  <a:srgbClr val="595959"/>
                </a:solidFill>
                <a:latin typeface="Calibri"/>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one"/>
        <c:spPr>
          <a:ln w="12700" cap="flat">
            <a:noFill/>
            <a:prstDash val="solid"/>
            <a:miter lim="800000"/>
          </a:ln>
        </c:spPr>
        <c:txPr>
          <a:bodyPr rot="0"/>
          <a:lstStyle/>
          <a:p>
            <a:pPr>
              <a:defRPr b="0" i="0" strike="noStrike" sz="1200" u="none">
                <a:solidFill>
                  <a:srgbClr val="000000"/>
                </a:solidFill>
                <a:latin typeface="Calibri"/>
              </a:defRPr>
            </a:pPr>
          </a:p>
        </c:txPr>
        <c:crossAx val="2094734552"/>
        <c:crosses val="autoZero"/>
        <c:crossBetween val="between"/>
        <c:majorUnit val="1"/>
        <c:minorUnit val="0.5"/>
      </c:valAx>
      <c:spPr>
        <a:noFill/>
        <a:ln w="12700" cap="flat">
          <a:noFill/>
          <a:miter lim="400000"/>
        </a:ln>
        <a:effectLst/>
      </c:spPr>
    </c:plotArea>
    <c:legend>
      <c:legendPos val="b"/>
      <c:layout>
        <c:manualLayout>
          <c:xMode val="edge"/>
          <c:yMode val="edge"/>
          <c:x val="0.228042"/>
          <c:y val="0.905283"/>
          <c:w val="0.587452"/>
          <c:h val="0.0947172"/>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8.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dinâmi5!Tabela dinâmica7</c:name>
    <c:fmtId val="0"/>
  </c:pivotSource>
  <c:chart>
    <c:autoTitleDeleted val="1"/>
    <c:view3D>
      <c:rotX val="50"/>
      <c:hPercent val="50"/>
      <c:rotY val="0"/>
      <c:depthPercent val="10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005"/>
          <c:w val="0.299758"/>
          <c:h val="0.9875"/>
        </c:manualLayout>
      </c:layout>
      <c:pie3DChart>
        <c:varyColors val="0"/>
        <c:ser>
          <c:idx val="0"/>
          <c:order val="0"/>
          <c:tx>
            <c:strRef>
              <c:f>'Graficos Tasks - Tabela dinâmi5'!$B$2</c:f>
              <c:strCache>
                <c:ptCount val="1"/>
                <c:pt idx="0">
                  <c:v>Grand Total Item (Count (All))</c:v>
                </c:pt>
              </c:strCache>
            </c:strRef>
          </c:tx>
          <c:spPr>
            <a:solidFill>
              <a:schemeClr val="accent1"/>
            </a:solidFill>
            <a:ln w="25400" cap="flat">
              <a:noFill/>
              <a:prstDash val="solid"/>
              <a:round/>
            </a:ln>
            <a:effectLst/>
            <a:sp3d prstMaterial="matte"/>
          </c:spPr>
          <c:explosion val="0"/>
          <c:dPt>
            <c:idx val="0"/>
            <c:explosion val="0"/>
            <c:spPr>
              <a:solidFill>
                <a:schemeClr val="accent1"/>
              </a:solidFill>
              <a:ln w="25400" cap="flat">
                <a:noFill/>
                <a:prstDash val="solid"/>
                <a:round/>
              </a:ln>
              <a:effectLst/>
              <a:sp3d prstMaterial="matte"/>
            </c:spPr>
          </c:dPt>
          <c:dLbls>
            <c:dLbl>
              <c:idx val="0"/>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dLbl>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showLeaderLines val="0"/>
          </c:dLbls>
          <c:cat>
            <c:strRef>
              <c:f>'Graficos Tasks - Tabela dinâmi5'!$A$3</c:f>
              <c:strCache>
                <c:ptCount val="1"/>
                <c:pt idx="0">
                  <c:v>Aguardando</c:v>
                </c:pt>
              </c:strCache>
            </c:strRef>
          </c:cat>
          <c:val>
            <c:numRef>
              <c:f>'Graficos Tasks - Tabela dinâmi5'!$B$3</c:f>
              <c:numCache>
                <c:ptCount val="1"/>
                <c:pt idx="0">
                  <c:v>0.000000</c:v>
                </c:pt>
              </c:numCache>
            </c:numRef>
          </c:val>
        </c:ser>
      </c:pie3DChart>
      <c:spPr>
        <a:noFill/>
        <a:ln w="12700" cap="flat">
          <a:noFill/>
          <a:miter lim="400000"/>
        </a:ln>
        <a:effectLst/>
      </c:spPr>
    </c:plotArea>
    <c:legend>
      <c:legendPos val="r"/>
      <c:layout>
        <c:manualLayout>
          <c:xMode val="edge"/>
          <c:yMode val="edge"/>
          <c:x val="0.691088"/>
          <c:y val="0.283562"/>
          <c:w val="0.308912"/>
          <c:h val="0.117699"/>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9.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dinâmic!Tabela dinâmica10</c:name>
    <c:fmtId val="0"/>
  </c:pivotSource>
  <c:chart>
    <c:title>
      <c:tx>
        <c:rich>
          <a:bodyPr rot="0"/>
          <a:lstStyle/>
          <a:p>
            <a:pPr>
              <a:defRPr b="0" i="0" strike="noStrike" sz="1200" u="none">
                <a:solidFill>
                  <a:srgbClr val="000000"/>
                </a:solidFill>
                <a:latin typeface="Calibri"/>
              </a:defRPr>
            </a:pPr>
            <a:r>
              <a:rPr b="0" i="0" strike="noStrike" sz="1200" u="none">
                <a:solidFill>
                  <a:srgbClr val="000000"/>
                </a:solidFill>
                <a:latin typeface="Calibri"/>
              </a:rPr>
              <a:t>Aguardando Item (Count (All))</a:t>
            </a:r>
          </a:p>
        </c:rich>
      </c:tx>
      <c:layout>
        <c:manualLayout>
          <c:xMode val="edge"/>
          <c:yMode val="edge"/>
          <c:x val="0.323884"/>
          <c:y val="0"/>
          <c:w val="0.352233"/>
          <c:h val="0.081742"/>
        </c:manualLayout>
      </c:layout>
      <c:overlay val="1"/>
      <c:spPr>
        <a:noFill/>
        <a:effectLst/>
      </c:spPr>
    </c:title>
    <c:autoTitleDeleted val="1"/>
    <c:plotArea>
      <c:layout>
        <c:manualLayout>
          <c:layoutTarget val="inner"/>
          <c:xMode val="edge"/>
          <c:yMode val="edge"/>
          <c:x val="0.0263723"/>
          <c:y val="0.081742"/>
          <c:w val="0.968628"/>
          <c:h val="0.600477"/>
        </c:manualLayout>
      </c:layout>
      <c:barChart>
        <c:barDir val="col"/>
        <c:grouping val="stacked"/>
        <c:varyColors val="0"/>
        <c:ser>
          <c:idx val="0"/>
          <c:order val="0"/>
          <c:tx>
            <c:strRef>
              <c:f>'Graficos Tasks - Tabela dinâmic'!$B$2:$B$3</c:f>
              <c:strCache>
                <c:ptCount val="1"/>
                <c:pt idx="0">
                  <c:v>Aguardando Item (Count (All))</c:v>
                </c:pt>
              </c:strCache>
            </c:strRef>
          </c:tx>
          <c:spPr>
            <a:solidFill>
              <a:schemeClr val="accent1"/>
            </a:solidFill>
            <a:ln w="12700" cap="flat">
              <a:noFill/>
              <a:miter lim="400000"/>
            </a:ln>
            <a:effectLst/>
          </c:spPr>
          <c:invertIfNegative val="0"/>
          <c:dLbls>
            <c:numFmt formatCode="General" sourceLinked="1"/>
            <c:txPr>
              <a:bodyPr/>
              <a:lstStyle/>
              <a:p>
                <a:pPr>
                  <a:defRPr b="0" i="0" strike="noStrike" sz="1200" u="none">
                    <a:solidFill>
                      <a:srgbClr val="000000"/>
                    </a:solidFill>
                    <a:latin typeface="Calibri"/>
                  </a:defRPr>
                </a:pPr>
              </a:p>
            </c:txPr>
            <c:dLblPos val="ctr"/>
            <c:showLegendKey val="0"/>
            <c:showVal val="0"/>
            <c:showCatName val="0"/>
            <c:showSerName val="0"/>
            <c:showPercent val="0"/>
            <c:showBubbleSize val="0"/>
            <c:showLeaderLines val="0"/>
          </c:dLbls>
          <c:cat>
            <c:strRef>
              <c:f>'Graficos Tasks - Tabela dinâmic'!$A$4</c:f>
              <c:strCache>
                <c:ptCount val="1"/>
                <c:pt idx="0">
                  <c:v>(blank)</c:v>
                </c:pt>
              </c:strCache>
            </c:strRef>
          </c:cat>
          <c:val>
            <c:numRef>
              <c:f>'Graficos Tasks - Tabela dinâmic'!$B$4</c:f>
              <c:numCache>
                <c:ptCount val="1"/>
                <c:pt idx="0">
                  <c:v>0.000000</c:v>
                </c:pt>
              </c:numCache>
            </c:numRef>
          </c:val>
        </c:ser>
        <c:gapWidth val="15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888888"/>
            </a:solidFill>
            <a:prstDash val="solid"/>
            <a:miter lim="800000"/>
          </a:ln>
        </c:spPr>
        <c:txPr>
          <a:bodyPr rot="0"/>
          <a:lstStyle/>
          <a:p>
            <a:pPr>
              <a:defRPr b="0" i="0" strike="noStrike" sz="1200" u="none">
                <a:solidFill>
                  <a:srgbClr val="595959"/>
                </a:solidFill>
                <a:latin typeface="Calibri"/>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one"/>
        <c:spPr>
          <a:ln w="12700" cap="flat">
            <a:noFill/>
            <a:prstDash val="solid"/>
            <a:miter lim="800000"/>
          </a:ln>
        </c:spPr>
        <c:txPr>
          <a:bodyPr rot="0"/>
          <a:lstStyle/>
          <a:p>
            <a:pPr>
              <a:defRPr b="0" i="0" strike="noStrike" sz="1200" u="none">
                <a:solidFill>
                  <a:srgbClr val="000000"/>
                </a:solidFill>
                <a:latin typeface="Calibri"/>
              </a:defRPr>
            </a:pPr>
          </a:p>
        </c:txPr>
        <c:crossAx val="2094734552"/>
        <c:crosses val="autoZero"/>
        <c:crossBetween val="between"/>
        <c:majorUnit val="1"/>
        <c:minorUnit val="0.5"/>
      </c:valAx>
      <c:spPr>
        <a:noFill/>
        <a:ln w="12700" cap="flat">
          <a:noFill/>
          <a:miter lim="400000"/>
        </a:ln>
        <a:effectLst/>
      </c:spPr>
    </c:plotArea>
    <c:legend>
      <c:legendPos val="b"/>
      <c:layout>
        <c:manualLayout>
          <c:xMode val="edge"/>
          <c:yMode val="edge"/>
          <c:x val="0.228042"/>
          <c:y val="0.905758"/>
          <c:w val="0.587452"/>
          <c:h val="0.094242"/>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10.xml><?xml version="1.0" encoding="utf-8"?>
<c:chartSpace xmlns:c="http://schemas.openxmlformats.org/drawingml/2006/chart" xmlns:a="http://schemas.openxmlformats.org/drawingml/2006/main" xmlns:r="http://schemas.openxmlformats.org/officeDocument/2006/relationships">
  <c:date1904 val="0"/>
  <c:roundedCorners val="0"/>
  <c:pivotSource>
    <c:name>[precificacao_dentistas.xlsx]Graficos Tasks - Tabela dinâmi6!Tabela dinâmica9</c:name>
    <c:fmtId val="0"/>
  </c:pivotSource>
  <c:chart>
    <c:autoTitleDeleted val="1"/>
    <c:view3D>
      <c:rotX val="50"/>
      <c:hPercent val="50"/>
      <c:rotY val="0"/>
      <c:depthPercent val="10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005"/>
          <c:w val="0.297326"/>
          <c:h val="0.9875"/>
        </c:manualLayout>
      </c:layout>
      <c:pie3DChart>
        <c:varyColors val="0"/>
        <c:ser>
          <c:idx val="0"/>
          <c:order val="0"/>
          <c:tx>
            <c:strRef>
              <c:f>'Graficos Tasks - Tabela dinâmi6'!$B$2</c:f>
              <c:strCache>
                <c:ptCount val="1"/>
                <c:pt idx="0">
                  <c:v>Grand Total Item (Count (All))</c:v>
                </c:pt>
              </c:strCache>
            </c:strRef>
          </c:tx>
          <c:spPr>
            <a:solidFill>
              <a:schemeClr val="accent1"/>
            </a:solidFill>
            <a:ln w="25400" cap="flat">
              <a:noFill/>
              <a:prstDash val="solid"/>
              <a:round/>
            </a:ln>
            <a:effectLst/>
            <a:sp3d prstMaterial="matte"/>
          </c:spPr>
          <c:explosion val="0"/>
          <c:dPt>
            <c:idx val="0"/>
            <c:explosion val="0"/>
            <c:spPr>
              <a:solidFill>
                <a:schemeClr val="accent1"/>
              </a:solidFill>
              <a:ln w="25400" cap="flat">
                <a:noFill/>
                <a:prstDash val="solid"/>
                <a:round/>
              </a:ln>
              <a:effectLst/>
              <a:sp3d prstMaterial="matte"/>
            </c:spPr>
          </c:dPt>
          <c:dLbls>
            <c:dLbl>
              <c:idx val="0"/>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dLbl>
            <c:numFmt formatCode="General" sourceLinked="1"/>
            <c:txPr>
              <a:bodyPr/>
              <a:lstStyle/>
              <a:p>
                <a:pPr>
                  <a:defRPr b="0" i="0" strike="noStrike" sz="1200" u="none">
                    <a:solidFill>
                      <a:srgbClr val="404040"/>
                    </a:solidFill>
                    <a:latin typeface="Calibri"/>
                  </a:defRPr>
                </a:pPr>
              </a:p>
            </c:txPr>
            <c:dLblPos val="inEnd"/>
            <c:showLegendKey val="0"/>
            <c:showVal val="1"/>
            <c:showCatName val="0"/>
            <c:showSerName val="0"/>
            <c:showPercent val="0"/>
            <c:showBubbleSize val="0"/>
            <c:showLeaderLines val="0"/>
          </c:dLbls>
          <c:cat>
            <c:strRef>
              <c:f>'Graficos Tasks - Tabela dinâmi6'!$A$3</c:f>
              <c:strCache>
                <c:ptCount val="1"/>
                <c:pt idx="0">
                  <c:v>Aguardando</c:v>
                </c:pt>
              </c:strCache>
            </c:strRef>
          </c:cat>
          <c:val>
            <c:numRef>
              <c:f>'Graficos Tasks - Tabela dinâmi6'!$B$3</c:f>
              <c:numCache>
                <c:ptCount val="1"/>
                <c:pt idx="0">
                  <c:v>0.000000</c:v>
                </c:pt>
              </c:numCache>
            </c:numRef>
          </c:val>
        </c:ser>
      </c:pie3DChart>
      <c:spPr>
        <a:noFill/>
        <a:ln w="12700" cap="flat">
          <a:noFill/>
          <a:miter lim="400000"/>
        </a:ln>
        <a:effectLst/>
      </c:spPr>
    </c:plotArea>
    <c:legend>
      <c:legendPos val="r"/>
      <c:layout>
        <c:manualLayout>
          <c:xMode val="edge"/>
          <c:yMode val="edge"/>
          <c:x val="0.690635"/>
          <c:y val="0.282861"/>
          <c:w val="0.309365"/>
          <c:h val="0.118135"/>
        </c:manualLayout>
      </c:layout>
      <c:overlay val="1"/>
      <c:spPr>
        <a:noFill/>
        <a:ln w="12700" cap="flat">
          <a:noFill/>
          <a:miter lim="400000"/>
        </a:ln>
        <a:effectLst/>
      </c:spPr>
      <c:txPr>
        <a:bodyPr rot="0"/>
        <a:lstStyle/>
        <a:p>
          <a:pPr>
            <a:defRPr b="0" i="0" strike="noStrike" sz="12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hyperlink" Target="#'1.Financeiro'!R1C1"/><Relationship Id="rId2" Type="http://schemas.openxmlformats.org/officeDocument/2006/relationships/hyperlink" Target="#'2.Comercial'!R1C1"/><Relationship Id="rId3" Type="http://schemas.openxmlformats.org/officeDocument/2006/relationships/hyperlink" Target="#'3.Marketing'!R1C1"/><Relationship Id="rId4" Type="http://schemas.openxmlformats.org/officeDocument/2006/relationships/hyperlink" Target="#'4.Operacional'!R1C1"/><Relationship Id="rId5" Type="http://schemas.openxmlformats.org/officeDocument/2006/relationships/hyperlink" Target="#'5.Recursos Humanos'!R1C1"/><Relationship Id="rId6" Type="http://schemas.openxmlformats.org/officeDocument/2006/relationships/hyperlink" Target="#'6.Indicadores de Performance'!R1C1"/><Relationship Id="rId7" Type="http://schemas.openxmlformats.org/officeDocument/2006/relationships/hyperlink" Target="#'PLANO DE A&#199;&#195;O GERAL'!R1C1"/><Relationship Id="rId8" Type="http://schemas.openxmlformats.org/officeDocument/2006/relationships/hyperlink" Target="#'Precifica&#231;&#227;o'!R1C1"/><Relationship Id="rId9" Type="http://schemas.openxmlformats.org/officeDocument/2006/relationships/hyperlink" Target="#'DRE'!R1C1"/><Relationship Id="rId10" Type="http://schemas.openxmlformats.org/officeDocument/2006/relationships/hyperlink" Target="#'Fluxo de Caixa'!R1C1"/><Relationship Id="rId11" Type="http://schemas.openxmlformats.org/officeDocument/2006/relationships/hyperlink" Target="#'CUSTO VARIAVEL'!R1C1"/><Relationship Id="rId12" Type="http://schemas.openxmlformats.org/officeDocument/2006/relationships/hyperlink" Target="#'CUSTO FIXO'!R1C1"/><Relationship Id="rId13" Type="http://schemas.openxmlformats.org/officeDocument/2006/relationships/hyperlink" Target="#'BALAN&#199;O'!R1C1"/><Relationship Id="rId14" Type="http://schemas.openxmlformats.org/officeDocument/2006/relationships/hyperlink" Target="#'AN&#193;LISE HISTORICA'!R1C1"/><Relationship Id="rId15" Type="http://schemas.openxmlformats.org/officeDocument/2006/relationships/hyperlink" Target="#'Endividamento'!R1C1"/><Relationship Id="rId16"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DASHBOARD'!R1C1"/></Relationships>

</file>

<file path=xl/drawings/_rels/drawing4.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hyperlink" Target="#'DASHBOARD'!R1C1"/></Relationships>

</file>

<file path=xl/drawings/_rels/drawing5.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hyperlink" Target="#'DASHBOARD'!R1C1"/></Relationships>

</file>

<file path=xl/drawings/_rels/drawing6.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4.png"/></Relationships>

</file>

<file path=xl/drawings/_rels/drawing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DASHBOARD'!R1C1"/><Relationship Id="rId3" Type="http://schemas.openxmlformats.org/officeDocument/2006/relationships/hyperlink" Target="#'Base DRE'!R1C1"/></Relationships>

</file>

<file path=xl/drawings/_rels/drawing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DRE'!R1C1"/></Relationships>

</file>

<file path=xl/drawings/_rels/drawing9.xml.rels><?xml version="1.0" encoding="UTF-8"?>
<Relationships xmlns="http://schemas.openxmlformats.org/package/2006/relationships"><Relationship Id="rId1" Type="http://schemas.openxmlformats.org/officeDocument/2006/relationships/hyperlink" Target="#'DASHBOARD'!R1C1"/></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Precifica&#231;&#227;o'!R1C1"/></Relationships>

</file>

<file path=xl/drawings/_rels/drawing1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Precifica&#231;&#227;o'!R1C1"/></Relationships>

</file>

<file path=xl/drawings/_rels/drawing1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Precifica&#231;&#227;o'!R1C1"/></Relationships>

</file>

<file path=xl/drawings/_rels/drawing1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Precifica&#231;&#227;o'!R1C1"/></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DASHBOARD'!R1C1"/><Relationship Id="rId3" Type="http://schemas.openxmlformats.org/officeDocument/2006/relationships/hyperlink" Target="#'Precifica&#231;&#227;o'!R1C1"/></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DASHBOARD'!R1C1"/><Relationship Id="rId3" Type="http://schemas.openxmlformats.org/officeDocument/2006/relationships/hyperlink" Target="#'Precifica&#231;&#227;o'!R1C1"/></Relationships>

</file>

<file path=xl/drawings/_rels/drawing16.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5.png"/></Relationships>

</file>

<file path=xl/drawings/_rels/drawing17.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5.png"/></Relationships>

</file>

<file path=xl/drawings/_rels/drawing18.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5.png"/></Relationships>

</file>

<file path=xl/drawings/_rels/drawing19.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5.png"/></Relationships>

</file>

<file path=xl/drawings/_rels/drawing20.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6.png"/></Relationships>

</file>

<file path=xl/drawings/_rels/drawing21.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5.png"/></Relationships>

</file>

<file path=xl/drawings/_rels/drawing22.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image" Target="../media/image7.png"/></Relationships>

</file>

<file path=xl/drawings/_rels/drawing23.xml.rels><?xml version="1.0" encoding="UTF-8"?>
<Relationships xmlns="http://schemas.openxmlformats.org/package/2006/relationships"><Relationship Id="rId1" Type="http://schemas.openxmlformats.org/officeDocument/2006/relationships/hyperlink" Target="#'DASHBOARD'!R1C1"/><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5" Type="http://schemas.openxmlformats.org/officeDocument/2006/relationships/chart" Target="../charts/chart4.xml"/><Relationship Id="rId6" Type="http://schemas.openxmlformats.org/officeDocument/2006/relationships/chart" Target="../charts/chart5.xml"/><Relationship Id="rId7" Type="http://schemas.openxmlformats.org/officeDocument/2006/relationships/chart" Target="../charts/chart6.xml"/><Relationship Id="rId8" Type="http://schemas.openxmlformats.org/officeDocument/2006/relationships/chart" Target="../charts/chart7.xml"/><Relationship Id="rId9" Type="http://schemas.openxmlformats.org/officeDocument/2006/relationships/chart" Target="../charts/chart8.xml"/><Relationship Id="rId10" Type="http://schemas.openxmlformats.org/officeDocument/2006/relationships/chart" Target="../charts/chart9.xml"/><Relationship Id="rId11" Type="http://schemas.openxmlformats.org/officeDocument/2006/relationships/chart" Target="../charts/char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39</xdr:col>
      <xdr:colOff>175642</xdr:colOff>
      <xdr:row>3</xdr:row>
      <xdr:rowOff>169378</xdr:rowOff>
    </xdr:from>
    <xdr:to>
      <xdr:col>44</xdr:col>
      <xdr:colOff>122725</xdr:colOff>
      <xdr:row>7</xdr:row>
      <xdr:rowOff>114710</xdr:rowOff>
    </xdr:to>
    <xdr:sp>
      <xdr:nvSpPr>
        <xdr:cNvPr id="2" name="Retângulo 1">
          <a:hlinkClick r:id="rId1" invalidUrl="" action="" tgtFrame="" tooltip="" history="1" highlightClick="0" endSnd="0"/>
        </xdr:cNvPr>
        <xdr:cNvSpPr/>
      </xdr:nvSpPr>
      <xdr:spPr>
        <a:xfrm>
          <a:off x="8100442" y="740878"/>
          <a:ext cx="963084" cy="707333"/>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900" u="none">
              <a:solidFill>
                <a:srgbClr val="FFFFFF"/>
              </a:solidFill>
              <a:uFillTx/>
              <a:latin typeface="Calibri"/>
              <a:ea typeface="Calibri"/>
              <a:cs typeface="Calibri"/>
              <a:sym typeface="Calibri"/>
            </a:defRPr>
          </a:pPr>
          <a:r>
            <a:rPr b="0" baseline="0" cap="none" i="0" spc="0" strike="noStrike" sz="900" u="none">
              <a:solidFill>
                <a:srgbClr val="FFFFFF"/>
              </a:solidFill>
              <a:uFillTx/>
              <a:latin typeface="Calibri"/>
              <a:ea typeface="Calibri"/>
              <a:cs typeface="Calibri"/>
              <a:sym typeface="Calibri"/>
            </a:rPr>
            <a:t>Administrativo</a:t>
          </a:r>
          <a:br>
            <a:rPr b="0" baseline="0" cap="none" i="0" spc="0" strike="noStrike" sz="900" u="none">
              <a:solidFill>
                <a:srgbClr val="FFFFFF"/>
              </a:solidFill>
              <a:uFillTx/>
              <a:latin typeface="Calibri"/>
              <a:ea typeface="Calibri"/>
              <a:cs typeface="Calibri"/>
              <a:sym typeface="Calibri"/>
            </a:rPr>
          </a:br>
          <a:r>
            <a:rPr b="0" baseline="0" cap="none" i="0" spc="0" strike="noStrike" sz="1000" u="none">
              <a:solidFill>
                <a:srgbClr val="FFFFFF"/>
              </a:solidFill>
              <a:uFillTx/>
              <a:latin typeface="Calibri"/>
              <a:ea typeface="Calibri"/>
              <a:cs typeface="Calibri"/>
              <a:sym typeface="Calibri"/>
            </a:rPr>
            <a:t>Financeiro</a:t>
          </a:r>
        </a:p>
      </xdr:txBody>
    </xdr:sp>
    <xdr:clientData/>
  </xdr:twoCellAnchor>
  <xdr:twoCellAnchor>
    <xdr:from>
      <xdr:col>44</xdr:col>
      <xdr:colOff>158287</xdr:colOff>
      <xdr:row>3</xdr:row>
      <xdr:rowOff>158795</xdr:rowOff>
    </xdr:from>
    <xdr:to>
      <xdr:col>49</xdr:col>
      <xdr:colOff>105370</xdr:colOff>
      <xdr:row>7</xdr:row>
      <xdr:rowOff>104127</xdr:rowOff>
    </xdr:to>
    <xdr:sp>
      <xdr:nvSpPr>
        <xdr:cNvPr id="3" name="Retângulo 3">
          <a:hlinkClick r:id="rId2" invalidUrl="" action="" tgtFrame="" tooltip="" history="1" highlightClick="0" endSnd="0"/>
        </xdr:cNvPr>
        <xdr:cNvSpPr/>
      </xdr:nvSpPr>
      <xdr:spPr>
        <a:xfrm>
          <a:off x="9099087" y="730295"/>
          <a:ext cx="963084" cy="707333"/>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Comercial</a:t>
          </a:r>
        </a:p>
      </xdr:txBody>
    </xdr:sp>
    <xdr:clientData/>
  </xdr:twoCellAnchor>
  <xdr:twoCellAnchor>
    <xdr:from>
      <xdr:col>49</xdr:col>
      <xdr:colOff>140930</xdr:colOff>
      <xdr:row>3</xdr:row>
      <xdr:rowOff>161758</xdr:rowOff>
    </xdr:from>
    <xdr:to>
      <xdr:col>54</xdr:col>
      <xdr:colOff>88013</xdr:colOff>
      <xdr:row>7</xdr:row>
      <xdr:rowOff>107090</xdr:rowOff>
    </xdr:to>
    <xdr:sp>
      <xdr:nvSpPr>
        <xdr:cNvPr id="4" name="Retângulo 4">
          <a:hlinkClick r:id="rId3" invalidUrl="" action="" tgtFrame="" tooltip="" history="1" highlightClick="0" endSnd="0"/>
        </xdr:cNvPr>
        <xdr:cNvSpPr/>
      </xdr:nvSpPr>
      <xdr:spPr>
        <a:xfrm>
          <a:off x="10097730" y="733258"/>
          <a:ext cx="963084" cy="707333"/>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Marketing</a:t>
          </a:r>
        </a:p>
      </xdr:txBody>
    </xdr:sp>
    <xdr:clientData/>
  </xdr:twoCellAnchor>
  <xdr:twoCellAnchor>
    <xdr:from>
      <xdr:col>54</xdr:col>
      <xdr:colOff>125268</xdr:colOff>
      <xdr:row>3</xdr:row>
      <xdr:rowOff>163907</xdr:rowOff>
    </xdr:from>
    <xdr:to>
      <xdr:col>59</xdr:col>
      <xdr:colOff>72350</xdr:colOff>
      <xdr:row>7</xdr:row>
      <xdr:rowOff>109239</xdr:rowOff>
    </xdr:to>
    <xdr:sp>
      <xdr:nvSpPr>
        <xdr:cNvPr id="5" name="Retângulo 5">
          <a:hlinkClick r:id="rId4" invalidUrl="" action="" tgtFrame="" tooltip="" history="1" highlightClick="0" endSnd="0"/>
        </xdr:cNvPr>
        <xdr:cNvSpPr/>
      </xdr:nvSpPr>
      <xdr:spPr>
        <a:xfrm>
          <a:off x="11098068" y="735407"/>
          <a:ext cx="963083" cy="707333"/>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000" u="none">
              <a:solidFill>
                <a:srgbClr val="FFFFFF"/>
              </a:solidFill>
              <a:uFillTx/>
              <a:latin typeface="Calibri"/>
              <a:ea typeface="Calibri"/>
              <a:cs typeface="Calibri"/>
              <a:sym typeface="Calibri"/>
            </a:defRPr>
          </a:pPr>
          <a:r>
            <a:rPr b="0" baseline="0" cap="none" i="0" spc="0" strike="noStrike" sz="1000" u="none">
              <a:solidFill>
                <a:srgbClr val="FFFFFF"/>
              </a:solidFill>
              <a:uFillTx/>
              <a:latin typeface="Calibri"/>
              <a:ea typeface="Calibri"/>
              <a:cs typeface="Calibri"/>
              <a:sym typeface="Calibri"/>
            </a:rPr>
            <a:t>Operacional</a:t>
          </a:r>
        </a:p>
      </xdr:txBody>
    </xdr:sp>
    <xdr:clientData/>
  </xdr:twoCellAnchor>
  <xdr:twoCellAnchor>
    <xdr:from>
      <xdr:col>1</xdr:col>
      <xdr:colOff>41909</xdr:colOff>
      <xdr:row>12</xdr:row>
      <xdr:rowOff>36385</xdr:rowOff>
    </xdr:from>
    <xdr:to>
      <xdr:col>6</xdr:col>
      <xdr:colOff>80009</xdr:colOff>
      <xdr:row>16</xdr:row>
      <xdr:rowOff>1713</xdr:rowOff>
    </xdr:to>
    <xdr:sp>
      <xdr:nvSpPr>
        <xdr:cNvPr id="6" name="Retângulo 6"/>
        <xdr:cNvSpPr/>
      </xdr:nvSpPr>
      <xdr:spPr>
        <a:xfrm>
          <a:off x="245109" y="2322385"/>
          <a:ext cx="1054101" cy="727329"/>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Missão</a:t>
          </a:r>
        </a:p>
      </xdr:txBody>
    </xdr:sp>
    <xdr:clientData/>
  </xdr:twoCellAnchor>
  <xdr:twoCellAnchor>
    <xdr:from>
      <xdr:col>6</xdr:col>
      <xdr:colOff>133349</xdr:colOff>
      <xdr:row>12</xdr:row>
      <xdr:rowOff>36385</xdr:rowOff>
    </xdr:from>
    <xdr:to>
      <xdr:col>70</xdr:col>
      <xdr:colOff>34289</xdr:colOff>
      <xdr:row>16</xdr:row>
      <xdr:rowOff>1713</xdr:rowOff>
    </xdr:to>
    <xdr:sp>
      <xdr:nvSpPr>
        <xdr:cNvPr id="7" name="Retângulo 7"/>
        <xdr:cNvSpPr/>
      </xdr:nvSpPr>
      <xdr:spPr>
        <a:xfrm>
          <a:off x="1352549" y="2322385"/>
          <a:ext cx="12905741" cy="727329"/>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Capacitar empresários a estruturar e otimizar suas finanças, proporcionando conhecimento prático e ferramentas estratégicas para tomadas de decisão assertivas, garantindo crescimento, lucro e segurança financeira.</a:t>
          </a:r>
        </a:p>
      </xdr:txBody>
    </xdr:sp>
    <xdr:clientData/>
  </xdr:twoCellAnchor>
  <xdr:twoCellAnchor>
    <xdr:from>
      <xdr:col>1</xdr:col>
      <xdr:colOff>49529</xdr:colOff>
      <xdr:row>16</xdr:row>
      <xdr:rowOff>36385</xdr:rowOff>
    </xdr:from>
    <xdr:to>
      <xdr:col>6</xdr:col>
      <xdr:colOff>87629</xdr:colOff>
      <xdr:row>20</xdr:row>
      <xdr:rowOff>1713</xdr:rowOff>
    </xdr:to>
    <xdr:sp>
      <xdr:nvSpPr>
        <xdr:cNvPr id="8" name="Retângulo 8"/>
        <xdr:cNvSpPr/>
      </xdr:nvSpPr>
      <xdr:spPr>
        <a:xfrm>
          <a:off x="252729" y="3084385"/>
          <a:ext cx="1054101" cy="727329"/>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Visão</a:t>
          </a:r>
        </a:p>
      </xdr:txBody>
    </xdr:sp>
    <xdr:clientData/>
  </xdr:twoCellAnchor>
  <xdr:twoCellAnchor>
    <xdr:from>
      <xdr:col>6</xdr:col>
      <xdr:colOff>140969</xdr:colOff>
      <xdr:row>16</xdr:row>
      <xdr:rowOff>36385</xdr:rowOff>
    </xdr:from>
    <xdr:to>
      <xdr:col>70</xdr:col>
      <xdr:colOff>34290</xdr:colOff>
      <xdr:row>20</xdr:row>
      <xdr:rowOff>1713</xdr:rowOff>
    </xdr:to>
    <xdr:sp>
      <xdr:nvSpPr>
        <xdr:cNvPr id="9" name="Retângulo 9"/>
        <xdr:cNvSpPr/>
      </xdr:nvSpPr>
      <xdr:spPr>
        <a:xfrm>
          <a:off x="1360169" y="3084385"/>
          <a:ext cx="12898122" cy="727329"/>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Ser a referência em mentoria financeira para empresários, promovendo crescimento sustentável, decisões estratégicas e aumento da rentabilidade por meio da gestão eficiente dos recursos</a:t>
          </a:r>
        </a:p>
      </xdr:txBody>
    </xdr:sp>
    <xdr:clientData/>
  </xdr:twoCellAnchor>
  <xdr:twoCellAnchor>
    <xdr:from>
      <xdr:col>1</xdr:col>
      <xdr:colOff>49529</xdr:colOff>
      <xdr:row>20</xdr:row>
      <xdr:rowOff>36385</xdr:rowOff>
    </xdr:from>
    <xdr:to>
      <xdr:col>6</xdr:col>
      <xdr:colOff>87629</xdr:colOff>
      <xdr:row>24</xdr:row>
      <xdr:rowOff>1713</xdr:rowOff>
    </xdr:to>
    <xdr:sp>
      <xdr:nvSpPr>
        <xdr:cNvPr id="10" name="Retângulo 10"/>
        <xdr:cNvSpPr/>
      </xdr:nvSpPr>
      <xdr:spPr>
        <a:xfrm>
          <a:off x="252729" y="3846385"/>
          <a:ext cx="1054101" cy="727329"/>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Valores</a:t>
          </a:r>
        </a:p>
      </xdr:txBody>
    </xdr:sp>
    <xdr:clientData/>
  </xdr:twoCellAnchor>
  <xdr:twoCellAnchor>
    <xdr:from>
      <xdr:col>6</xdr:col>
      <xdr:colOff>140970</xdr:colOff>
      <xdr:row>20</xdr:row>
      <xdr:rowOff>36385</xdr:rowOff>
    </xdr:from>
    <xdr:to>
      <xdr:col>70</xdr:col>
      <xdr:colOff>41910</xdr:colOff>
      <xdr:row>24</xdr:row>
      <xdr:rowOff>1713</xdr:rowOff>
    </xdr:to>
    <xdr:sp>
      <xdr:nvSpPr>
        <xdr:cNvPr id="11" name="Retângulo 11"/>
        <xdr:cNvSpPr/>
      </xdr:nvSpPr>
      <xdr:spPr>
        <a:xfrm>
          <a:off x="1360170" y="3846385"/>
          <a:ext cx="12905741" cy="727329"/>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Lucro sustentável, transparência, mentalidade de crescimento, compromisso com resultados e praticidade na gestão financeira</a:t>
          </a:r>
        </a:p>
      </xdr:txBody>
    </xdr:sp>
    <xdr:clientData/>
  </xdr:twoCellAnchor>
  <xdr:twoCellAnchor>
    <xdr:from>
      <xdr:col>1</xdr:col>
      <xdr:colOff>34290</xdr:colOff>
      <xdr:row>7</xdr:row>
      <xdr:rowOff>150685</xdr:rowOff>
    </xdr:from>
    <xdr:to>
      <xdr:col>70</xdr:col>
      <xdr:colOff>34290</xdr:colOff>
      <xdr:row>11</xdr:row>
      <xdr:rowOff>116013</xdr:rowOff>
    </xdr:to>
    <xdr:sp>
      <xdr:nvSpPr>
        <xdr:cNvPr id="12" name="Retângulo 12"/>
        <xdr:cNvSpPr/>
      </xdr:nvSpPr>
      <xdr:spPr>
        <a:xfrm>
          <a:off x="237490" y="1484185"/>
          <a:ext cx="14020801" cy="727329"/>
        </a:xfrm>
        <a:prstGeom prst="rect">
          <a:avLst/>
        </a:prstGeom>
        <a:solidFill>
          <a:srgbClr val="000000"/>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600" u="none">
              <a:solidFill>
                <a:srgbClr val="FFFFFF"/>
              </a:solidFill>
              <a:uFillTx/>
              <a:latin typeface="Calibri"/>
              <a:ea typeface="Calibri"/>
              <a:cs typeface="Calibri"/>
              <a:sym typeface="Calibri"/>
            </a:defRPr>
          </a:pPr>
          <a:r>
            <a:rPr b="0" baseline="0" cap="none" i="0" spc="0" strike="noStrike" sz="1600" u="none">
              <a:solidFill>
                <a:srgbClr val="FFFFFF"/>
              </a:solidFill>
              <a:uFillTx/>
              <a:latin typeface="Calibri"/>
              <a:ea typeface="Calibri"/>
              <a:cs typeface="Calibri"/>
              <a:sym typeface="Calibri"/>
            </a:rPr>
            <a:t>PLANEJAMENTO ESTRATÉGICO</a:t>
          </a:r>
        </a:p>
      </xdr:txBody>
    </xdr:sp>
    <xdr:clientData/>
  </xdr:twoCellAnchor>
  <xdr:twoCellAnchor>
    <xdr:from>
      <xdr:col>6</xdr:col>
      <xdr:colOff>129116</xdr:colOff>
      <xdr:row>23</xdr:row>
      <xdr:rowOff>162876</xdr:rowOff>
    </xdr:from>
    <xdr:to>
      <xdr:col>70</xdr:col>
      <xdr:colOff>41911</xdr:colOff>
      <xdr:row>34</xdr:row>
      <xdr:rowOff>126681</xdr:rowOff>
    </xdr:to>
    <xdr:sp>
      <xdr:nvSpPr>
        <xdr:cNvPr id="13" name="Retângulo 13"/>
        <xdr:cNvSpPr/>
      </xdr:nvSpPr>
      <xdr:spPr>
        <a:xfrm>
          <a:off x="1348316" y="4544376"/>
          <a:ext cx="12917596" cy="2059306"/>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Descreva aqui sua visão de futuro para você e sua empresa, isso será o sua base de definição de Metas para o Ano de 2026.</a:t>
          </a:r>
        </a:p>
      </xdr:txBody>
    </xdr:sp>
    <xdr:clientData/>
  </xdr:twoCellAnchor>
  <xdr:twoCellAnchor>
    <xdr:from>
      <xdr:col>59</xdr:col>
      <xdr:colOff>109604</xdr:colOff>
      <xdr:row>3</xdr:row>
      <xdr:rowOff>154138</xdr:rowOff>
    </xdr:from>
    <xdr:to>
      <xdr:col>64</xdr:col>
      <xdr:colOff>56686</xdr:colOff>
      <xdr:row>7</xdr:row>
      <xdr:rowOff>99470</xdr:rowOff>
    </xdr:to>
    <xdr:sp>
      <xdr:nvSpPr>
        <xdr:cNvPr id="14" name="Retângulo 14">
          <a:hlinkClick r:id="rId5" invalidUrl="" action="" tgtFrame="" tooltip="" history="1" highlightClick="0" endSnd="0"/>
        </xdr:cNvPr>
        <xdr:cNvSpPr/>
      </xdr:nvSpPr>
      <xdr:spPr>
        <a:xfrm>
          <a:off x="12098404" y="725638"/>
          <a:ext cx="963083" cy="707333"/>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RH</a:t>
          </a:r>
        </a:p>
      </xdr:txBody>
    </xdr:sp>
    <xdr:clientData/>
  </xdr:twoCellAnchor>
  <xdr:twoCellAnchor>
    <xdr:from>
      <xdr:col>64</xdr:col>
      <xdr:colOff>107950</xdr:colOff>
      <xdr:row>3</xdr:row>
      <xdr:rowOff>148387</xdr:rowOff>
    </xdr:from>
    <xdr:to>
      <xdr:col>69</xdr:col>
      <xdr:colOff>55032</xdr:colOff>
      <xdr:row>7</xdr:row>
      <xdr:rowOff>97153</xdr:rowOff>
    </xdr:to>
    <xdr:sp>
      <xdr:nvSpPr>
        <xdr:cNvPr id="15" name="Retângulo 15">
          <a:hlinkClick r:id="rId6" invalidUrl="" action="" tgtFrame="" tooltip="" history="1" highlightClick="0" endSnd="0"/>
        </xdr:cNvPr>
        <xdr:cNvSpPr/>
      </xdr:nvSpPr>
      <xdr:spPr>
        <a:xfrm>
          <a:off x="13112750" y="719887"/>
          <a:ext cx="963083" cy="710767"/>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Tabela de Resumo</a:t>
          </a:r>
        </a:p>
      </xdr:txBody>
    </xdr:sp>
    <xdr:clientData/>
  </xdr:twoCellAnchor>
  <xdr:twoCellAnchor>
    <xdr:from>
      <xdr:col>21</xdr:col>
      <xdr:colOff>97366</xdr:colOff>
      <xdr:row>1</xdr:row>
      <xdr:rowOff>124798</xdr:rowOff>
    </xdr:from>
    <xdr:to>
      <xdr:col>25</xdr:col>
      <xdr:colOff>167217</xdr:colOff>
      <xdr:row>7</xdr:row>
      <xdr:rowOff>138512</xdr:rowOff>
    </xdr:to>
    <xdr:sp>
      <xdr:nvSpPr>
        <xdr:cNvPr id="16" name="Retângulo 18">
          <a:hlinkClick r:id="rId7" invalidUrl="" action="" tgtFrame="" tooltip="" history="1" highlightClick="0" endSnd="0"/>
        </xdr:cNvPr>
        <xdr:cNvSpPr/>
      </xdr:nvSpPr>
      <xdr:spPr>
        <a:xfrm>
          <a:off x="4364566" y="315298"/>
          <a:ext cx="882652" cy="1156715"/>
        </a:xfrm>
        <a:prstGeom prst="rect">
          <a:avLst/>
        </a:prstGeom>
        <a:solidFill>
          <a:srgbClr val="E7E6E6"/>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effectLst>
                <a:outerShdw sx="100000" sy="100000" kx="0" ky="0" algn="b" rotWithShape="0" blurRad="38100" dist="19050" dir="2700000">
                  <a:srgbClr val="000000">
                    <a:alpha val="40000"/>
                  </a:srgbClr>
                </a:outerShdw>
              </a:effectLst>
              <a:uFillTx/>
              <a:latin typeface="Calibri"/>
              <a:ea typeface="Calibri"/>
              <a:cs typeface="Calibri"/>
              <a:sym typeface="Calibri"/>
            </a:defRPr>
          </a:pPr>
          <a:r>
            <a:rPr b="0" baseline="0" cap="none" i="0" spc="0" strike="noStrike" sz="1200" u="none">
              <a:solidFill>
                <a:srgbClr val="000000"/>
              </a:solidFill>
              <a:effectLst>
                <a:outerShdw sx="100000" sy="100000" kx="0" ky="0" algn="b" rotWithShape="0" blurRad="38100" dist="19050" dir="2700000">
                  <a:srgbClr val="000000">
                    <a:alpha val="40000"/>
                  </a:srgbClr>
                </a:outerShdw>
              </a:effectLst>
              <a:uFillTx/>
              <a:latin typeface="Calibri"/>
              <a:ea typeface="Calibri"/>
              <a:cs typeface="Calibri"/>
              <a:sym typeface="Calibri"/>
            </a:rPr>
            <a:t>PLANO DE AÇAO</a:t>
          </a:r>
        </a:p>
      </xdr:txBody>
    </xdr:sp>
    <xdr:clientData/>
  </xdr:twoCellAnchor>
  <xdr:twoCellAnchor>
    <xdr:from>
      <xdr:col>30</xdr:col>
      <xdr:colOff>147354</xdr:colOff>
      <xdr:row>1</xdr:row>
      <xdr:rowOff>123953</xdr:rowOff>
    </xdr:from>
    <xdr:to>
      <xdr:col>35</xdr:col>
      <xdr:colOff>9193</xdr:colOff>
      <xdr:row>7</xdr:row>
      <xdr:rowOff>137667</xdr:rowOff>
    </xdr:to>
    <xdr:sp>
      <xdr:nvSpPr>
        <xdr:cNvPr id="17" name="Retângulo 16">
          <a:hlinkClick r:id="rId8" invalidUrl="" action="" tgtFrame="" tooltip="" history="1" highlightClick="0" endSnd="0"/>
        </xdr:cNvPr>
        <xdr:cNvSpPr/>
      </xdr:nvSpPr>
      <xdr:spPr>
        <a:xfrm>
          <a:off x="6243354" y="314453"/>
          <a:ext cx="877840" cy="1156715"/>
        </a:xfrm>
        <a:prstGeom prst="rect">
          <a:avLst/>
        </a:prstGeom>
        <a:solidFill>
          <a:schemeClr val="accent1"/>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FFFFFF"/>
              </a:solidFill>
              <a:uFillTx/>
              <a:latin typeface="Calibri"/>
              <a:ea typeface="Calibri"/>
              <a:cs typeface="Calibri"/>
              <a:sym typeface="Calibri"/>
            </a:defRPr>
          </a:pPr>
          <a:r>
            <a:rPr b="0" baseline="0" cap="none" i="0" spc="0" strike="noStrike" sz="1200" u="none">
              <a:solidFill>
                <a:srgbClr val="FFFFFF"/>
              </a:solidFill>
              <a:uFillTx/>
              <a:latin typeface="Calibri"/>
              <a:ea typeface="Calibri"/>
              <a:cs typeface="Calibri"/>
              <a:sym typeface="Calibri"/>
            </a:rPr>
            <a:t>PREÇO E CUSTOS</a:t>
          </a:r>
        </a:p>
      </xdr:txBody>
    </xdr:sp>
    <xdr:clientData/>
  </xdr:twoCellAnchor>
  <xdr:twoCellAnchor>
    <xdr:from>
      <xdr:col>35</xdr:col>
      <xdr:colOff>45753</xdr:colOff>
      <xdr:row>1</xdr:row>
      <xdr:rowOff>128186</xdr:rowOff>
    </xdr:from>
    <xdr:to>
      <xdr:col>39</xdr:col>
      <xdr:colOff>110793</xdr:colOff>
      <xdr:row>7</xdr:row>
      <xdr:rowOff>141900</xdr:rowOff>
    </xdr:to>
    <xdr:sp>
      <xdr:nvSpPr>
        <xdr:cNvPr id="18" name="Retângulo 19">
          <a:hlinkClick r:id="rId9" invalidUrl="" action="" tgtFrame="" tooltip="" history="1" highlightClick="0" endSnd="0"/>
        </xdr:cNvPr>
        <xdr:cNvSpPr/>
      </xdr:nvSpPr>
      <xdr:spPr>
        <a:xfrm>
          <a:off x="7157753" y="318686"/>
          <a:ext cx="877841" cy="1156715"/>
        </a:xfrm>
        <a:prstGeom prst="rect">
          <a:avLst/>
        </a:prstGeom>
        <a:solidFill>
          <a:schemeClr val="accent2"/>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FFFFFF"/>
              </a:solidFill>
              <a:uFillTx/>
              <a:latin typeface="Calibri"/>
              <a:ea typeface="Calibri"/>
              <a:cs typeface="Calibri"/>
              <a:sym typeface="Calibri"/>
            </a:defRPr>
          </a:pPr>
          <a:r>
            <a:rPr b="0" baseline="0" cap="none" i="0" spc="0" strike="noStrike" sz="1200" u="none">
              <a:solidFill>
                <a:srgbClr val="FFFFFF"/>
              </a:solidFill>
              <a:uFillTx/>
              <a:latin typeface="Calibri"/>
              <a:ea typeface="Calibri"/>
              <a:cs typeface="Calibri"/>
              <a:sym typeface="Calibri"/>
            </a:rPr>
            <a:t>DRE</a:t>
          </a:r>
        </a:p>
      </xdr:txBody>
    </xdr:sp>
    <xdr:clientData/>
  </xdr:twoCellAnchor>
  <xdr:twoCellAnchor>
    <xdr:from>
      <xdr:col>39</xdr:col>
      <xdr:colOff>174380</xdr:colOff>
      <xdr:row>1</xdr:row>
      <xdr:rowOff>139202</xdr:rowOff>
    </xdr:from>
    <xdr:to>
      <xdr:col>69</xdr:col>
      <xdr:colOff>138893</xdr:colOff>
      <xdr:row>3</xdr:row>
      <xdr:rowOff>116349</xdr:rowOff>
    </xdr:to>
    <xdr:sp>
      <xdr:nvSpPr>
        <xdr:cNvPr id="19" name="CaixaDeTexto 2"/>
        <xdr:cNvSpPr txBox="1"/>
      </xdr:nvSpPr>
      <xdr:spPr>
        <a:xfrm>
          <a:off x="8099180" y="329702"/>
          <a:ext cx="6060514" cy="35814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400" u="none">
              <a:solidFill>
                <a:srgbClr val="FFFFFF"/>
              </a:solidFill>
              <a:uFillTx/>
              <a:latin typeface="Calibri"/>
              <a:ea typeface="Calibri"/>
              <a:cs typeface="Calibri"/>
              <a:sym typeface="Calibri"/>
            </a:defRPr>
          </a:pPr>
          <a:r>
            <a:rPr b="1" baseline="0" cap="none" i="0" spc="0" strike="noStrike" sz="1400" u="none">
              <a:solidFill>
                <a:srgbClr val="FFFFFF"/>
              </a:solidFill>
              <a:uFillTx/>
              <a:latin typeface="Calibri"/>
              <a:ea typeface="Calibri"/>
              <a:cs typeface="Calibri"/>
              <a:sym typeface="Calibri"/>
            </a:rPr>
            <a:t>PLANEJAMENTO ESTRATÉGICO EMPRESARIAL </a:t>
          </a:r>
          <a:r>
            <a:rPr b="1" baseline="0" cap="none" i="0" spc="0" strike="noStrike" sz="1200" u="none">
              <a:solidFill>
                <a:srgbClr val="FFFFFF"/>
              </a:solidFill>
              <a:uFillTx/>
              <a:latin typeface="Calibri"/>
              <a:ea typeface="Calibri"/>
              <a:cs typeface="Calibri"/>
              <a:sym typeface="Calibri"/>
            </a:rPr>
            <a:t>-------------------------------------------------</a:t>
          </a:r>
        </a:p>
      </xdr:txBody>
    </xdr:sp>
    <xdr:clientData/>
  </xdr:twoCellAnchor>
  <xdr:twoCellAnchor>
    <xdr:from>
      <xdr:col>26</xdr:col>
      <xdr:colOff>47907</xdr:colOff>
      <xdr:row>1</xdr:row>
      <xdr:rowOff>129031</xdr:rowOff>
    </xdr:from>
    <xdr:to>
      <xdr:col>30</xdr:col>
      <xdr:colOff>112947</xdr:colOff>
      <xdr:row>7</xdr:row>
      <xdr:rowOff>142745</xdr:rowOff>
    </xdr:to>
    <xdr:sp>
      <xdr:nvSpPr>
        <xdr:cNvPr id="20" name="Retângulo 20">
          <a:hlinkClick r:id="rId10" invalidUrl="" action="" tgtFrame="" tooltip="" history="1" highlightClick="0" endSnd="0"/>
        </xdr:cNvPr>
        <xdr:cNvSpPr/>
      </xdr:nvSpPr>
      <xdr:spPr>
        <a:xfrm>
          <a:off x="5331107" y="319531"/>
          <a:ext cx="877841" cy="1156715"/>
        </a:xfrm>
        <a:prstGeom prst="rect">
          <a:avLst/>
        </a:prstGeom>
        <a:solidFill>
          <a:srgbClr val="44546A"/>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Fluxo de Caixa </a:t>
          </a:r>
        </a:p>
      </xdr:txBody>
    </xdr:sp>
    <xdr:clientData/>
  </xdr:twoCellAnchor>
  <xdr:twoCellAnchor>
    <xdr:from>
      <xdr:col>16</xdr:col>
      <xdr:colOff>143159</xdr:colOff>
      <xdr:row>1</xdr:row>
      <xdr:rowOff>167416</xdr:rowOff>
    </xdr:from>
    <xdr:to>
      <xdr:col>21</xdr:col>
      <xdr:colOff>4998</xdr:colOff>
      <xdr:row>4</xdr:row>
      <xdr:rowOff>164052</xdr:rowOff>
    </xdr:to>
    <xdr:sp>
      <xdr:nvSpPr>
        <xdr:cNvPr id="21" name="Retângulo 21">
          <a:hlinkClick r:id="rId11" invalidUrl="" action="" tgtFrame="" tooltip="" history="1" highlightClick="0" endSnd="0"/>
        </xdr:cNvPr>
        <xdr:cNvSpPr/>
      </xdr:nvSpPr>
      <xdr:spPr>
        <a:xfrm>
          <a:off x="3394359" y="357916"/>
          <a:ext cx="877840" cy="568137"/>
        </a:xfrm>
        <a:prstGeom prst="rect">
          <a:avLst/>
        </a:prstGeom>
        <a:solidFill>
          <a:srgbClr val="44546A"/>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CUSTO VARIAVEL</a:t>
          </a:r>
        </a:p>
      </xdr:txBody>
    </xdr:sp>
    <xdr:clientData/>
  </xdr:twoCellAnchor>
  <xdr:twoCellAnchor>
    <xdr:from>
      <xdr:col>12</xdr:col>
      <xdr:colOff>47909</xdr:colOff>
      <xdr:row>1</xdr:row>
      <xdr:rowOff>167639</xdr:rowOff>
    </xdr:from>
    <xdr:to>
      <xdr:col>16</xdr:col>
      <xdr:colOff>112948</xdr:colOff>
      <xdr:row>4</xdr:row>
      <xdr:rowOff>160853</xdr:rowOff>
    </xdr:to>
    <xdr:sp>
      <xdr:nvSpPr>
        <xdr:cNvPr id="22" name="Retângulo 22">
          <a:hlinkClick r:id="rId12" invalidUrl="" action="" tgtFrame="" tooltip="" history="1" highlightClick="0" endSnd="0"/>
        </xdr:cNvPr>
        <xdr:cNvSpPr/>
      </xdr:nvSpPr>
      <xdr:spPr>
        <a:xfrm>
          <a:off x="2486309" y="358139"/>
          <a:ext cx="877840" cy="564715"/>
        </a:xfrm>
        <a:prstGeom prst="rect">
          <a:avLst/>
        </a:prstGeom>
        <a:solidFill>
          <a:srgbClr val="44546A"/>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000" u="none">
              <a:solidFill>
                <a:srgbClr val="FFFFFF"/>
              </a:solidFill>
              <a:uFillTx/>
              <a:latin typeface="Calibri"/>
              <a:ea typeface="Calibri"/>
              <a:cs typeface="Calibri"/>
              <a:sym typeface="Calibri"/>
            </a:defRPr>
          </a:pPr>
          <a:r>
            <a:rPr b="0" baseline="0" cap="none" i="0" spc="0" strike="noStrike" sz="1000" u="none">
              <a:solidFill>
                <a:srgbClr val="FFFFFF"/>
              </a:solidFill>
              <a:uFillTx/>
              <a:latin typeface="Calibri"/>
              <a:ea typeface="Calibri"/>
              <a:cs typeface="Calibri"/>
              <a:sym typeface="Calibri"/>
            </a:rPr>
            <a:t>CUSTO FIXO</a:t>
          </a:r>
        </a:p>
      </xdr:txBody>
    </xdr:sp>
    <xdr:clientData/>
  </xdr:twoCellAnchor>
  <xdr:twoCellAnchor>
    <xdr:from>
      <xdr:col>12</xdr:col>
      <xdr:colOff>55033</xdr:colOff>
      <xdr:row>4</xdr:row>
      <xdr:rowOff>139879</xdr:rowOff>
    </xdr:from>
    <xdr:to>
      <xdr:col>16</xdr:col>
      <xdr:colOff>100329</xdr:colOff>
      <xdr:row>7</xdr:row>
      <xdr:rowOff>182276</xdr:rowOff>
    </xdr:to>
    <xdr:sp>
      <xdr:nvSpPr>
        <xdr:cNvPr id="23" name="Retângulo 23">
          <a:hlinkClick r:id="rId13" invalidUrl="" action="" tgtFrame="" tooltip="" history="1" highlightClick="0" endSnd="0"/>
        </xdr:cNvPr>
        <xdr:cNvSpPr/>
      </xdr:nvSpPr>
      <xdr:spPr>
        <a:xfrm>
          <a:off x="2493433" y="901879"/>
          <a:ext cx="858097" cy="613898"/>
        </a:xfrm>
        <a:prstGeom prst="rect">
          <a:avLst/>
        </a:prstGeom>
        <a:solidFill>
          <a:srgbClr val="44546A"/>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000" u="none">
              <a:solidFill>
                <a:srgbClr val="FFFFFF"/>
              </a:solidFill>
              <a:uFillTx/>
              <a:latin typeface="Calibri"/>
              <a:ea typeface="Calibri"/>
              <a:cs typeface="Calibri"/>
              <a:sym typeface="Calibri"/>
            </a:defRPr>
          </a:pPr>
          <a:r>
            <a:rPr b="0" baseline="0" cap="none" i="0" spc="0" strike="noStrike" sz="1000" u="none">
              <a:solidFill>
                <a:srgbClr val="FFFFFF"/>
              </a:solidFill>
              <a:uFillTx/>
              <a:latin typeface="Calibri"/>
              <a:ea typeface="Calibri"/>
              <a:cs typeface="Calibri"/>
              <a:sym typeface="Calibri"/>
            </a:rPr>
            <a:t>BALANÇO</a:t>
          </a:r>
          <a:br>
            <a:rPr b="0" baseline="0" cap="none" i="0" spc="0" strike="noStrike" sz="1000" u="none">
              <a:solidFill>
                <a:srgbClr val="FFFFFF"/>
              </a:solidFill>
              <a:uFillTx/>
              <a:latin typeface="Calibri"/>
              <a:ea typeface="Calibri"/>
              <a:cs typeface="Calibri"/>
              <a:sym typeface="Calibri"/>
            </a:rPr>
          </a:br>
          <a:r>
            <a:rPr b="0" baseline="0" cap="none" i="0" spc="0" strike="noStrike" sz="1000" u="none">
              <a:solidFill>
                <a:srgbClr val="FFFFFF"/>
              </a:solidFill>
              <a:uFillTx/>
              <a:latin typeface="Calibri"/>
              <a:ea typeface="Calibri"/>
              <a:cs typeface="Calibri"/>
              <a:sym typeface="Calibri"/>
            </a:rPr>
            <a:t>Patrimonial </a:t>
          </a:r>
        </a:p>
      </xdr:txBody>
    </xdr:sp>
    <xdr:clientData/>
  </xdr:twoCellAnchor>
  <xdr:twoCellAnchor>
    <xdr:from>
      <xdr:col>1</xdr:col>
      <xdr:colOff>55033</xdr:colOff>
      <xdr:row>23</xdr:row>
      <xdr:rowOff>151350</xdr:rowOff>
    </xdr:from>
    <xdr:to>
      <xdr:col>6</xdr:col>
      <xdr:colOff>93133</xdr:colOff>
      <xdr:row>34</xdr:row>
      <xdr:rowOff>116617</xdr:rowOff>
    </xdr:to>
    <xdr:sp>
      <xdr:nvSpPr>
        <xdr:cNvPr id="24" name="Retângulo 24"/>
        <xdr:cNvSpPr/>
      </xdr:nvSpPr>
      <xdr:spPr>
        <a:xfrm>
          <a:off x="258233" y="4532850"/>
          <a:ext cx="1054101" cy="2060768"/>
        </a:xfrm>
        <a:prstGeom prst="rect">
          <a:avLst/>
        </a:prstGeom>
        <a:solidFill>
          <a:srgbClr val="BFBFBF"/>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Calibri"/>
              <a:ea typeface="Calibri"/>
              <a:cs typeface="Calibri"/>
              <a:sym typeface="Calibri"/>
            </a:defRPr>
          </a:pPr>
          <a:r>
            <a:rPr b="0" baseline="0" cap="none" i="0" spc="0" strike="noStrike" sz="1400" u="none">
              <a:solidFill>
                <a:srgbClr val="000000"/>
              </a:solidFill>
              <a:uFillTx/>
              <a:latin typeface="Calibri"/>
              <a:ea typeface="Calibri"/>
              <a:cs typeface="Calibri"/>
              <a:sym typeface="Calibri"/>
            </a:rPr>
            <a:t>Como você e sua empresa estarão em 5 Anos?</a:t>
          </a:r>
        </a:p>
      </xdr:txBody>
    </xdr:sp>
    <xdr:clientData/>
  </xdr:twoCellAnchor>
  <xdr:twoCellAnchor>
    <xdr:from>
      <xdr:col>59</xdr:col>
      <xdr:colOff>102871</xdr:colOff>
      <xdr:row>1</xdr:row>
      <xdr:rowOff>161162</xdr:rowOff>
    </xdr:from>
    <xdr:to>
      <xdr:col>69</xdr:col>
      <xdr:colOff>38712</xdr:colOff>
      <xdr:row>3</xdr:row>
      <xdr:rowOff>113157</xdr:rowOff>
    </xdr:to>
    <xdr:sp>
      <xdr:nvSpPr>
        <xdr:cNvPr id="25" name="Retângulo 25">
          <a:hlinkClick r:id="rId14" invalidUrl="" action="" tgtFrame="" tooltip="" history="1" highlightClick="0" endSnd="0"/>
        </xdr:cNvPr>
        <xdr:cNvSpPr/>
      </xdr:nvSpPr>
      <xdr:spPr>
        <a:xfrm>
          <a:off x="12091671" y="351662"/>
          <a:ext cx="1967842" cy="33299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Analise Histórica</a:t>
          </a:r>
        </a:p>
      </xdr:txBody>
    </xdr:sp>
    <xdr:clientData/>
  </xdr:twoCellAnchor>
  <xdr:twoCellAnchor>
    <xdr:from>
      <xdr:col>16</xdr:col>
      <xdr:colOff>146472</xdr:colOff>
      <xdr:row>4</xdr:row>
      <xdr:rowOff>157468</xdr:rowOff>
    </xdr:from>
    <xdr:to>
      <xdr:col>20</xdr:col>
      <xdr:colOff>191769</xdr:colOff>
      <xdr:row>8</xdr:row>
      <xdr:rowOff>12287</xdr:rowOff>
    </xdr:to>
    <xdr:sp>
      <xdr:nvSpPr>
        <xdr:cNvPr id="26" name="Retângulo 26">
          <a:hlinkClick r:id="rId15" invalidUrl="" action="" tgtFrame="" tooltip="" history="1" highlightClick="0" endSnd="0"/>
        </xdr:cNvPr>
        <xdr:cNvSpPr/>
      </xdr:nvSpPr>
      <xdr:spPr>
        <a:xfrm>
          <a:off x="3397672" y="919468"/>
          <a:ext cx="858098" cy="616820"/>
        </a:xfrm>
        <a:prstGeom prst="rect">
          <a:avLst/>
        </a:prstGeom>
        <a:solidFill>
          <a:srgbClr val="44546A"/>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000" u="none">
              <a:solidFill>
                <a:srgbClr val="FFFFFF"/>
              </a:solidFill>
              <a:uFillTx/>
              <a:latin typeface="Calibri"/>
              <a:ea typeface="Calibri"/>
              <a:cs typeface="Calibri"/>
              <a:sym typeface="Calibri"/>
            </a:defRPr>
          </a:pPr>
          <a:r>
            <a:rPr b="0" baseline="0" cap="none" i="0" spc="0" strike="noStrike" sz="1000" u="none">
              <a:solidFill>
                <a:srgbClr val="FFFFFF"/>
              </a:solidFill>
              <a:uFillTx/>
              <a:latin typeface="Calibri"/>
              <a:ea typeface="Calibri"/>
              <a:cs typeface="Calibri"/>
              <a:sym typeface="Calibri"/>
            </a:rPr>
            <a:t>DIVIDA</a:t>
          </a:r>
          <a:br>
            <a:rPr b="0" baseline="0" cap="none" i="0" spc="0" strike="noStrike" sz="1000" u="none">
              <a:solidFill>
                <a:srgbClr val="FFFFFF"/>
              </a:solidFill>
              <a:uFillTx/>
              <a:latin typeface="Calibri"/>
              <a:ea typeface="Calibri"/>
              <a:cs typeface="Calibri"/>
              <a:sym typeface="Calibri"/>
            </a:rPr>
          </a:br>
          <a:r>
            <a:rPr b="0" baseline="0" cap="none" i="0" spc="0" strike="noStrike" sz="1000" u="none">
              <a:solidFill>
                <a:srgbClr val="FFFFFF"/>
              </a:solidFill>
              <a:uFillTx/>
              <a:latin typeface="Calibri"/>
              <a:ea typeface="Calibri"/>
              <a:cs typeface="Calibri"/>
              <a:sym typeface="Calibri"/>
            </a:rPr>
            <a:t>em Geral </a:t>
          </a:r>
        </a:p>
      </xdr:txBody>
    </xdr:sp>
    <xdr:clientData/>
  </xdr:twoCellAnchor>
  <xdr:twoCellAnchor>
    <xdr:from>
      <xdr:col>2</xdr:col>
      <xdr:colOff>42689</xdr:colOff>
      <xdr:row>2</xdr:row>
      <xdr:rowOff>42689</xdr:rowOff>
    </xdr:from>
    <xdr:to>
      <xdr:col>9</xdr:col>
      <xdr:colOff>91396</xdr:colOff>
      <xdr:row>5</xdr:row>
      <xdr:rowOff>78526</xdr:rowOff>
    </xdr:to>
    <xdr:pic>
      <xdr:nvPicPr>
        <xdr:cNvPr id="27" name="Imagem 27" descr="Imagem 27"/>
        <xdr:cNvPicPr>
          <a:picLocks noChangeAspect="1"/>
        </xdr:cNvPicPr>
      </xdr:nvPicPr>
      <xdr:blipFill>
        <a:blip r:embed="rId16">
          <a:extLst/>
        </a:blip>
        <a:srcRect l="0" t="11958" r="0" b="35370"/>
        <a:stretch>
          <a:fillRect/>
        </a:stretch>
      </xdr:blipFill>
      <xdr:spPr>
        <a:xfrm>
          <a:off x="449089" y="423689"/>
          <a:ext cx="1471108" cy="607338"/>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52</xdr:col>
      <xdr:colOff>39076</xdr:colOff>
      <xdr:row>1</xdr:row>
      <xdr:rowOff>9769</xdr:rowOff>
    </xdr:from>
    <xdr:to>
      <xdr:col>102</xdr:col>
      <xdr:colOff>87923</xdr:colOff>
      <xdr:row>30</xdr:row>
      <xdr:rowOff>129355</xdr:rowOff>
    </xdr:to>
    <xdr:pic>
      <xdr:nvPicPr>
        <xdr:cNvPr id="29" name="Imagem 27" descr="Imagem 27"/>
        <xdr:cNvPicPr>
          <a:picLocks noChangeAspect="1"/>
        </xdr:cNvPicPr>
      </xdr:nvPicPr>
      <xdr:blipFill>
        <a:blip r:embed="rId1">
          <a:extLst/>
        </a:blip>
        <a:stretch>
          <a:fillRect/>
        </a:stretch>
      </xdr:blipFill>
      <xdr:spPr>
        <a:xfrm>
          <a:off x="10605476" y="200269"/>
          <a:ext cx="10208848" cy="5644087"/>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568614</xdr:colOff>
      <xdr:row>1</xdr:row>
      <xdr:rowOff>14432</xdr:rowOff>
    </xdr:from>
    <xdr:to>
      <xdr:col>4</xdr:col>
      <xdr:colOff>1270000</xdr:colOff>
      <xdr:row>5</xdr:row>
      <xdr:rowOff>93276</xdr:rowOff>
    </xdr:to>
    <xdr:pic>
      <xdr:nvPicPr>
        <xdr:cNvPr id="31" name="Imagem 3" descr="Imagem 3"/>
        <xdr:cNvPicPr>
          <a:picLocks noChangeAspect="1"/>
        </xdr:cNvPicPr>
      </xdr:nvPicPr>
      <xdr:blipFill>
        <a:blip r:embed="rId1">
          <a:extLst/>
        </a:blip>
        <a:srcRect l="0" t="11958" r="0" b="35370"/>
        <a:stretch>
          <a:fillRect/>
        </a:stretch>
      </xdr:blipFill>
      <xdr:spPr>
        <a:xfrm>
          <a:off x="6296314" y="408132"/>
          <a:ext cx="2161887" cy="840845"/>
        </a:xfrm>
        <a:prstGeom prst="rect">
          <a:avLst/>
        </a:prstGeom>
        <a:ln w="12700" cap="flat">
          <a:noFill/>
          <a:miter lim="400000"/>
        </a:ln>
        <a:effectLst/>
      </xdr:spPr>
    </xdr:pic>
    <xdr:clientData/>
  </xdr:twoCellAnchor>
  <xdr:twoCellAnchor>
    <xdr:from>
      <xdr:col>1</xdr:col>
      <xdr:colOff>418394</xdr:colOff>
      <xdr:row>1</xdr:row>
      <xdr:rowOff>166692</xdr:rowOff>
    </xdr:from>
    <xdr:to>
      <xdr:col>1</xdr:col>
      <xdr:colOff>1929694</xdr:colOff>
      <xdr:row>4</xdr:row>
      <xdr:rowOff>176619</xdr:rowOff>
    </xdr:to>
    <xdr:sp>
      <xdr:nvSpPr>
        <xdr:cNvPr id="32" name="Retângulo 1">
          <a:hlinkClick r:id="rId2" invalidUrl="" action="" tgtFrame="" tooltip="" history="1" highlightClick="0" endSnd="0"/>
        </xdr:cNvPr>
        <xdr:cNvSpPr/>
      </xdr:nvSpPr>
      <xdr:spPr>
        <a:xfrm>
          <a:off x="1472494" y="560392"/>
          <a:ext cx="1511301" cy="581428"/>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326844</xdr:colOff>
      <xdr:row>1</xdr:row>
      <xdr:rowOff>108725</xdr:rowOff>
    </xdr:from>
    <xdr:to>
      <xdr:col>3</xdr:col>
      <xdr:colOff>359833</xdr:colOff>
      <xdr:row>4</xdr:row>
      <xdr:rowOff>154087</xdr:rowOff>
    </xdr:to>
    <xdr:pic>
      <xdr:nvPicPr>
        <xdr:cNvPr id="34" name="Imagem 2" descr="Imagem 2"/>
        <xdr:cNvPicPr>
          <a:picLocks noChangeAspect="1"/>
        </xdr:cNvPicPr>
      </xdr:nvPicPr>
      <xdr:blipFill>
        <a:blip r:embed="rId1">
          <a:extLst/>
        </a:blip>
        <a:stretch>
          <a:fillRect/>
        </a:stretch>
      </xdr:blipFill>
      <xdr:spPr>
        <a:xfrm>
          <a:off x="999944" y="299225"/>
          <a:ext cx="947390" cy="616863"/>
        </a:xfrm>
        <a:prstGeom prst="rect">
          <a:avLst/>
        </a:prstGeom>
        <a:ln w="12700" cap="flat">
          <a:noFill/>
          <a:miter lim="400000"/>
        </a:ln>
        <a:effectLst/>
      </xdr:spPr>
    </xdr:pic>
    <xdr:clientData/>
  </xdr:twoCellAnchor>
  <xdr:twoCellAnchor>
    <xdr:from>
      <xdr:col>6</xdr:col>
      <xdr:colOff>95504</xdr:colOff>
      <xdr:row>1</xdr:row>
      <xdr:rowOff>73713</xdr:rowOff>
    </xdr:from>
    <xdr:to>
      <xdr:col>8</xdr:col>
      <xdr:colOff>2710870</xdr:colOff>
      <xdr:row>5</xdr:row>
      <xdr:rowOff>45038</xdr:rowOff>
    </xdr:to>
    <xdr:sp>
      <xdr:nvSpPr>
        <xdr:cNvPr id="35" name="CaixaDeTexto 5"/>
        <xdr:cNvSpPr txBox="1"/>
      </xdr:nvSpPr>
      <xdr:spPr>
        <a:xfrm>
          <a:off x="5962904" y="264213"/>
          <a:ext cx="3885367" cy="7333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0" baseline="0" cap="none" i="0" spc="0" strike="noStrike" sz="3600" u="none">
              <a:solidFill>
                <a:srgbClr val="FFFFFF"/>
              </a:solidFill>
              <a:uFillTx/>
              <a:latin typeface="Calibri"/>
              <a:ea typeface="Calibri"/>
              <a:cs typeface="Calibri"/>
              <a:sym typeface="Calibri"/>
            </a:defRPr>
          </a:pPr>
          <a:r>
            <a:rPr b="0" baseline="0" cap="none" i="0" spc="0" strike="noStrike" sz="3600" u="none">
              <a:solidFill>
                <a:srgbClr val="FFFFFF"/>
              </a:solidFill>
              <a:uFillTx/>
              <a:latin typeface="Calibri"/>
              <a:ea typeface="Calibri"/>
              <a:cs typeface="Calibri"/>
              <a:sym typeface="Calibri"/>
            </a:rPr>
            <a:t>Balanço Patrimonial</a:t>
          </a:r>
        </a:p>
      </xdr:txBody>
    </xdr:sp>
    <xdr:clientData/>
  </xdr:twoCellAnchor>
  <xdr:twoCellAnchor>
    <xdr:from>
      <xdr:col>3</xdr:col>
      <xdr:colOff>596848</xdr:colOff>
      <xdr:row>1</xdr:row>
      <xdr:rowOff>144014</xdr:rowOff>
    </xdr:from>
    <xdr:to>
      <xdr:col>4</xdr:col>
      <xdr:colOff>1053496</xdr:colOff>
      <xdr:row>4</xdr:row>
      <xdr:rowOff>63632</xdr:rowOff>
    </xdr:to>
    <xdr:sp>
      <xdr:nvSpPr>
        <xdr:cNvPr id="36" name="Retângulo 6">
          <a:hlinkClick r:id="rId2" invalidUrl="" action="" tgtFrame="" tooltip="" history="1" highlightClick="0" endSnd="0"/>
        </xdr:cNvPr>
        <xdr:cNvSpPr/>
      </xdr:nvSpPr>
      <xdr:spPr>
        <a:xfrm>
          <a:off x="2184348" y="334514"/>
          <a:ext cx="1155149" cy="491119"/>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326844</xdr:colOff>
      <xdr:row>1</xdr:row>
      <xdr:rowOff>108725</xdr:rowOff>
    </xdr:from>
    <xdr:to>
      <xdr:col>1</xdr:col>
      <xdr:colOff>1270000</xdr:colOff>
      <xdr:row>4</xdr:row>
      <xdr:rowOff>154087</xdr:rowOff>
    </xdr:to>
    <xdr:pic>
      <xdr:nvPicPr>
        <xdr:cNvPr id="38" name="Imagem 2" descr="Imagem 2"/>
        <xdr:cNvPicPr>
          <a:picLocks noChangeAspect="1"/>
        </xdr:cNvPicPr>
      </xdr:nvPicPr>
      <xdr:blipFill>
        <a:blip r:embed="rId1">
          <a:extLst/>
        </a:blip>
        <a:stretch>
          <a:fillRect/>
        </a:stretch>
      </xdr:blipFill>
      <xdr:spPr>
        <a:xfrm>
          <a:off x="999944" y="299225"/>
          <a:ext cx="943156" cy="616863"/>
        </a:xfrm>
        <a:prstGeom prst="rect">
          <a:avLst/>
        </a:prstGeom>
        <a:ln w="12700" cap="flat">
          <a:noFill/>
          <a:miter lim="400000"/>
        </a:ln>
        <a:effectLst/>
      </xdr:spPr>
    </xdr:pic>
    <xdr:clientData/>
  </xdr:twoCellAnchor>
  <xdr:twoCellAnchor>
    <xdr:from>
      <xdr:col>5</xdr:col>
      <xdr:colOff>444753</xdr:colOff>
      <xdr:row>1</xdr:row>
      <xdr:rowOff>10213</xdr:rowOff>
    </xdr:from>
    <xdr:to>
      <xdr:col>7</xdr:col>
      <xdr:colOff>2653719</xdr:colOff>
      <xdr:row>4</xdr:row>
      <xdr:rowOff>172038</xdr:rowOff>
    </xdr:to>
    <xdr:sp>
      <xdr:nvSpPr>
        <xdr:cNvPr id="39" name="CaixaDeTexto 2"/>
        <xdr:cNvSpPr txBox="1"/>
      </xdr:nvSpPr>
      <xdr:spPr>
        <a:xfrm>
          <a:off x="6604253" y="200713"/>
          <a:ext cx="3885367" cy="7333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0" baseline="0" cap="none" i="0" spc="0" strike="noStrike" sz="3600" u="none">
              <a:solidFill>
                <a:srgbClr val="FFFFFF"/>
              </a:solidFill>
              <a:uFillTx/>
              <a:latin typeface="Calibri"/>
              <a:ea typeface="Calibri"/>
              <a:cs typeface="Calibri"/>
              <a:sym typeface="Calibri"/>
            </a:defRPr>
          </a:pPr>
          <a:r>
            <a:rPr b="0" baseline="0" cap="none" i="0" spc="0" strike="noStrike" sz="3600" u="none">
              <a:solidFill>
                <a:srgbClr val="FFFFFF"/>
              </a:solidFill>
              <a:uFillTx/>
              <a:latin typeface="Calibri"/>
              <a:ea typeface="Calibri"/>
              <a:cs typeface="Calibri"/>
              <a:sym typeface="Calibri"/>
            </a:rPr>
            <a:t>Endividamento</a:t>
          </a:r>
        </a:p>
      </xdr:txBody>
    </xdr:sp>
    <xdr:clientData/>
  </xdr:twoCellAnchor>
  <xdr:twoCellAnchor>
    <xdr:from>
      <xdr:col>3</xdr:col>
      <xdr:colOff>596848</xdr:colOff>
      <xdr:row>1</xdr:row>
      <xdr:rowOff>144014</xdr:rowOff>
    </xdr:from>
    <xdr:to>
      <xdr:col>4</xdr:col>
      <xdr:colOff>1053496</xdr:colOff>
      <xdr:row>4</xdr:row>
      <xdr:rowOff>63632</xdr:rowOff>
    </xdr:to>
    <xdr:sp>
      <xdr:nvSpPr>
        <xdr:cNvPr id="40" name="Retângulo 3">
          <a:hlinkClick r:id="rId2" invalidUrl="" action="" tgtFrame="" tooltip="" history="1" highlightClick="0" endSnd="0"/>
        </xdr:cNvPr>
        <xdr:cNvSpPr/>
      </xdr:nvSpPr>
      <xdr:spPr>
        <a:xfrm>
          <a:off x="3835348" y="334514"/>
          <a:ext cx="1993349" cy="491119"/>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146602</xdr:colOff>
      <xdr:row>1</xdr:row>
      <xdr:rowOff>144532</xdr:rowOff>
    </xdr:from>
    <xdr:to>
      <xdr:col>3</xdr:col>
      <xdr:colOff>666750</xdr:colOff>
      <xdr:row>5</xdr:row>
      <xdr:rowOff>87381</xdr:rowOff>
    </xdr:to>
    <xdr:sp>
      <xdr:nvSpPr>
        <xdr:cNvPr id="42" name="Retângulo 3">
          <a:hlinkClick r:id="rId1" invalidUrl="" action="" tgtFrame="" tooltip="" history="1" highlightClick="0" endSnd="0"/>
        </xdr:cNvPr>
        <xdr:cNvSpPr/>
      </xdr:nvSpPr>
      <xdr:spPr>
        <a:xfrm>
          <a:off x="426002" y="335032"/>
          <a:ext cx="1269449" cy="704850"/>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3</xdr:col>
      <xdr:colOff>809220</xdr:colOff>
      <xdr:row>1</xdr:row>
      <xdr:rowOff>116974</xdr:rowOff>
    </xdr:from>
    <xdr:to>
      <xdr:col>3</xdr:col>
      <xdr:colOff>2157335</xdr:colOff>
      <xdr:row>5</xdr:row>
      <xdr:rowOff>94195</xdr:rowOff>
    </xdr:to>
    <xdr:pic>
      <xdr:nvPicPr>
        <xdr:cNvPr id="43" name="Imagem 5" descr="Imagem 5"/>
        <xdr:cNvPicPr>
          <a:picLocks noChangeAspect="1"/>
        </xdr:cNvPicPr>
      </xdr:nvPicPr>
      <xdr:blipFill>
        <a:blip r:embed="rId2">
          <a:extLst/>
        </a:blip>
        <a:stretch>
          <a:fillRect/>
        </a:stretch>
      </xdr:blipFill>
      <xdr:spPr>
        <a:xfrm>
          <a:off x="1837919" y="307474"/>
          <a:ext cx="1348116" cy="739222"/>
        </a:xfrm>
        <a:prstGeom prst="rect">
          <a:avLst/>
        </a:prstGeom>
        <a:ln w="12700" cap="flat">
          <a:noFill/>
          <a:miter lim="400000"/>
        </a:ln>
        <a:effectLst/>
      </xdr:spPr>
    </xdr:pic>
    <xdr:clientData/>
  </xdr:twoCellAnchor>
  <xdr:twoCellAnchor>
    <xdr:from>
      <xdr:col>3</xdr:col>
      <xdr:colOff>2414270</xdr:colOff>
      <xdr:row>1</xdr:row>
      <xdr:rowOff>77808</xdr:rowOff>
    </xdr:from>
    <xdr:to>
      <xdr:col>5</xdr:col>
      <xdr:colOff>881519</xdr:colOff>
      <xdr:row>5</xdr:row>
      <xdr:rowOff>70076</xdr:rowOff>
    </xdr:to>
    <xdr:sp>
      <xdr:nvSpPr>
        <xdr:cNvPr id="44" name="CaixaDeTexto 6"/>
        <xdr:cNvSpPr txBox="1"/>
      </xdr:nvSpPr>
      <xdr:spPr>
        <a:xfrm>
          <a:off x="3442969" y="268308"/>
          <a:ext cx="2810651" cy="75426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0" baseline="0" cap="none" i="0" spc="0" strike="noStrike" sz="3600" u="none">
              <a:solidFill>
                <a:srgbClr val="FFFFFF"/>
              </a:solidFill>
              <a:uFillTx/>
              <a:latin typeface="Calibri"/>
              <a:ea typeface="Calibri"/>
              <a:cs typeface="Calibri"/>
              <a:sym typeface="Calibri"/>
            </a:defRPr>
          </a:pPr>
          <a:r>
            <a:rPr b="0" baseline="0" cap="none" i="0" spc="0" strike="noStrike" sz="3600" u="none">
              <a:solidFill>
                <a:srgbClr val="FFFFFF"/>
              </a:solidFill>
              <a:uFillTx/>
              <a:latin typeface="Calibri"/>
              <a:ea typeface="Calibri"/>
              <a:cs typeface="Calibri"/>
              <a:sym typeface="Calibri"/>
            </a:rPr>
            <a:t>Fluxo de Caixa</a:t>
          </a: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3</xdr:row>
      <xdr:rowOff>71118</xdr:rowOff>
    </xdr:from>
    <xdr:to>
      <xdr:col>2</xdr:col>
      <xdr:colOff>1696356</xdr:colOff>
      <xdr:row>3</xdr:row>
      <xdr:rowOff>652917</xdr:rowOff>
    </xdr:to>
    <xdr:pic>
      <xdr:nvPicPr>
        <xdr:cNvPr id="46" name="Imagem 1" descr="Imagem 1"/>
        <xdr:cNvPicPr>
          <a:picLocks noChangeAspect="1"/>
        </xdr:cNvPicPr>
      </xdr:nvPicPr>
      <xdr:blipFill>
        <a:blip r:embed="rId1">
          <a:extLst/>
        </a:blip>
        <a:srcRect l="0" t="11958" r="0" b="35370"/>
        <a:stretch>
          <a:fillRect/>
        </a:stretch>
      </xdr:blipFill>
      <xdr:spPr>
        <a:xfrm>
          <a:off x="812800" y="579118"/>
          <a:ext cx="1696357" cy="581800"/>
        </a:xfrm>
        <a:prstGeom prst="rect">
          <a:avLst/>
        </a:prstGeom>
        <a:ln w="12700" cap="flat">
          <a:noFill/>
          <a:miter lim="400000"/>
        </a:ln>
        <a:effectLst/>
      </xdr:spPr>
    </xdr:pic>
    <xdr:clientData/>
  </xdr:twoCellAnchor>
  <xdr:twoCellAnchor>
    <xdr:from>
      <xdr:col>11</xdr:col>
      <xdr:colOff>769168</xdr:colOff>
      <xdr:row>3</xdr:row>
      <xdr:rowOff>62649</xdr:rowOff>
    </xdr:from>
    <xdr:to>
      <xdr:col>22</xdr:col>
      <xdr:colOff>226310</xdr:colOff>
      <xdr:row>3</xdr:row>
      <xdr:rowOff>600863</xdr:rowOff>
    </xdr:to>
    <xdr:sp>
      <xdr:nvSpPr>
        <xdr:cNvPr id="47" name="CaixaDeTexto 3"/>
        <xdr:cNvSpPr txBox="1"/>
      </xdr:nvSpPr>
      <xdr:spPr>
        <a:xfrm>
          <a:off x="9849668" y="570649"/>
          <a:ext cx="6099243"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DRE - Demonstrativo de Resultado do Exercicio</a:t>
          </a:r>
        </a:p>
      </xdr:txBody>
    </xdr:sp>
    <xdr:clientData/>
  </xdr:twoCellAnchor>
  <xdr:twoCellAnchor>
    <xdr:from>
      <xdr:col>2</xdr:col>
      <xdr:colOff>2134089</xdr:colOff>
      <xdr:row>3</xdr:row>
      <xdr:rowOff>70437</xdr:rowOff>
    </xdr:from>
    <xdr:to>
      <xdr:col>3</xdr:col>
      <xdr:colOff>34681</xdr:colOff>
      <xdr:row>3</xdr:row>
      <xdr:rowOff>668091</xdr:rowOff>
    </xdr:to>
    <xdr:sp>
      <xdr:nvSpPr>
        <xdr:cNvPr id="48" name="Retângulo 5">
          <a:hlinkClick r:id="rId2" invalidUrl="" action="" tgtFrame="" tooltip="" history="1" highlightClick="0" endSnd="0"/>
        </xdr:cNvPr>
        <xdr:cNvSpPr/>
      </xdr:nvSpPr>
      <xdr:spPr>
        <a:xfrm>
          <a:off x="2946888" y="578437"/>
          <a:ext cx="1253394" cy="597655"/>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3</xdr:col>
      <xdr:colOff>127489</xdr:colOff>
      <xdr:row>3</xdr:row>
      <xdr:rowOff>66204</xdr:rowOff>
    </xdr:from>
    <xdr:to>
      <xdr:col>5</xdr:col>
      <xdr:colOff>698989</xdr:colOff>
      <xdr:row>3</xdr:row>
      <xdr:rowOff>663859</xdr:rowOff>
    </xdr:to>
    <xdr:sp>
      <xdr:nvSpPr>
        <xdr:cNvPr id="49" name="Retângulo 2">
          <a:hlinkClick r:id="rId3" invalidUrl="" action="" tgtFrame="" tooltip="" history="1" highlightClick="0" endSnd="0"/>
        </xdr:cNvPr>
        <xdr:cNvSpPr/>
      </xdr:nvSpPr>
      <xdr:spPr>
        <a:xfrm>
          <a:off x="4293089" y="574204"/>
          <a:ext cx="1790701"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BASE do DRE</a:t>
          </a:r>
        </a:p>
      </xdr:txBody>
    </xdr:sp>
    <xdr:clientData/>
  </xdr:twoCellAnchor>
  <xdr:twoCellAnchor>
    <xdr:from>
      <xdr:col>5</xdr:col>
      <xdr:colOff>785090</xdr:colOff>
      <xdr:row>1</xdr:row>
      <xdr:rowOff>23091</xdr:rowOff>
    </xdr:from>
    <xdr:to>
      <xdr:col>6</xdr:col>
      <xdr:colOff>171641</xdr:colOff>
      <xdr:row>2</xdr:row>
      <xdr:rowOff>4619</xdr:rowOff>
    </xdr:to>
    <xdr:sp>
      <xdr:nvSpPr>
        <xdr:cNvPr id="50" name="Seta para a Direita 4"/>
        <xdr:cNvSpPr/>
      </xdr:nvSpPr>
      <xdr:spPr>
        <a:xfrm>
          <a:off x="6169890" y="226291"/>
          <a:ext cx="199352" cy="184729"/>
        </a:xfrm>
        <a:prstGeom prst="rightArrow">
          <a:avLst>
            <a:gd name="adj1" fmla="val 50000"/>
            <a:gd name="adj2" fmla="val 50000"/>
          </a:avLst>
        </a:prstGeom>
        <a:solidFill>
          <a:srgbClr val="000000"/>
        </a:solidFill>
        <a:ln w="12700" cap="flat">
          <a:solidFill>
            <a:srgbClr val="000000"/>
          </a:solidFill>
          <a:prstDash val="solid"/>
          <a:miter lim="800000"/>
        </a:ln>
        <a:effectLst/>
      </xdr:spPr>
      <xdr:txBody>
        <a:bodyPr/>
        <a:lstStyle/>
        <a:p>
          <a:pPr/>
        </a:p>
      </xdr:txBody>
    </xdr:sp>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256134</xdr:colOff>
      <xdr:row>3</xdr:row>
      <xdr:rowOff>86360</xdr:rowOff>
    </xdr:from>
    <xdr:to>
      <xdr:col>2</xdr:col>
      <xdr:colOff>1388654</xdr:colOff>
      <xdr:row>3</xdr:row>
      <xdr:rowOff>768403</xdr:rowOff>
    </xdr:to>
    <xdr:pic>
      <xdr:nvPicPr>
        <xdr:cNvPr id="52" name="Imagem 1" descr="Imagem 1"/>
        <xdr:cNvPicPr>
          <a:picLocks noChangeAspect="1"/>
        </xdr:cNvPicPr>
      </xdr:nvPicPr>
      <xdr:blipFill>
        <a:blip r:embed="rId1">
          <a:extLst/>
        </a:blip>
        <a:srcRect l="0" t="11958" r="0" b="35370"/>
        <a:stretch>
          <a:fillRect/>
        </a:stretch>
      </xdr:blipFill>
      <xdr:spPr>
        <a:xfrm>
          <a:off x="370434" y="594359"/>
          <a:ext cx="1932621" cy="682044"/>
        </a:xfrm>
        <a:prstGeom prst="rect">
          <a:avLst/>
        </a:prstGeom>
        <a:ln w="12700" cap="flat">
          <a:noFill/>
          <a:miter lim="400000"/>
        </a:ln>
        <a:effectLst/>
      </xdr:spPr>
    </xdr:pic>
    <xdr:clientData/>
  </xdr:twoCellAnchor>
  <xdr:twoCellAnchor>
    <xdr:from>
      <xdr:col>15</xdr:col>
      <xdr:colOff>2267846</xdr:colOff>
      <xdr:row>3</xdr:row>
      <xdr:rowOff>148167</xdr:rowOff>
    </xdr:from>
    <xdr:to>
      <xdr:col>17</xdr:col>
      <xdr:colOff>660974</xdr:colOff>
      <xdr:row>4</xdr:row>
      <xdr:rowOff>248463</xdr:rowOff>
    </xdr:to>
    <xdr:sp>
      <xdr:nvSpPr>
        <xdr:cNvPr id="53" name="CaixaDeTexto 2"/>
        <xdr:cNvSpPr txBox="1"/>
      </xdr:nvSpPr>
      <xdr:spPr>
        <a:xfrm>
          <a:off x="22422746" y="656167"/>
          <a:ext cx="2152329" cy="97024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Plano de contas</a:t>
          </a:r>
        </a:p>
      </xdr:txBody>
    </xdr:sp>
    <xdr:clientData/>
  </xdr:twoCellAnchor>
  <xdr:twoCellAnchor>
    <xdr:from>
      <xdr:col>2</xdr:col>
      <xdr:colOff>2969185</xdr:colOff>
      <xdr:row>3</xdr:row>
      <xdr:rowOff>145261</xdr:rowOff>
    </xdr:from>
    <xdr:to>
      <xdr:col>3</xdr:col>
      <xdr:colOff>691403</xdr:colOff>
      <xdr:row>3</xdr:row>
      <xdr:rowOff>742916</xdr:rowOff>
    </xdr:to>
    <xdr:sp>
      <xdr:nvSpPr>
        <xdr:cNvPr id="54" name="Retângulo 4">
          <a:hlinkClick r:id="rId2" invalidUrl="" action="" tgtFrame="" tooltip="" history="1" highlightClick="0" endSnd="0"/>
        </xdr:cNvPr>
        <xdr:cNvSpPr/>
      </xdr:nvSpPr>
      <xdr:spPr>
        <a:xfrm>
          <a:off x="3883585" y="653261"/>
          <a:ext cx="1405219"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DRE</a:t>
          </a:r>
        </a:p>
      </xdr:txBody>
    </xdr:sp>
    <xdr:clientData/>
  </xdr:twoCellAnchor>
  <xdr:twoCellAnchor>
    <xdr:from>
      <xdr:col>15</xdr:col>
      <xdr:colOff>375823</xdr:colOff>
      <xdr:row>3</xdr:row>
      <xdr:rowOff>131779</xdr:rowOff>
    </xdr:from>
    <xdr:to>
      <xdr:col>15</xdr:col>
      <xdr:colOff>1535578</xdr:colOff>
      <xdr:row>3</xdr:row>
      <xdr:rowOff>729433</xdr:rowOff>
    </xdr:to>
    <xdr:sp>
      <xdr:nvSpPr>
        <xdr:cNvPr id="55" name="Retângulo 3">
          <a:hlinkClick r:id="rId2" invalidUrl="" action="" tgtFrame="" tooltip="" history="1" highlightClick="0" endSnd="0"/>
        </xdr:cNvPr>
        <xdr:cNvSpPr/>
      </xdr:nvSpPr>
      <xdr:spPr>
        <a:xfrm>
          <a:off x="20530723" y="639779"/>
          <a:ext cx="1159756" cy="597655"/>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DRE</a:t>
          </a:r>
        </a:p>
      </xdr:txBody>
    </xdr:sp>
    <xdr:clientData/>
  </xdr:twoCellAnchor>
  <xdr:twoCellAnchor>
    <xdr:from>
      <xdr:col>2</xdr:col>
      <xdr:colOff>400519</xdr:colOff>
      <xdr:row>0</xdr:row>
      <xdr:rowOff>59668</xdr:rowOff>
    </xdr:from>
    <xdr:to>
      <xdr:col>2</xdr:col>
      <xdr:colOff>2984249</xdr:colOff>
      <xdr:row>2</xdr:row>
      <xdr:rowOff>60171</xdr:rowOff>
    </xdr:to>
    <xdr:sp>
      <xdr:nvSpPr>
        <xdr:cNvPr id="56" name="CaixaDeTexto 5"/>
        <xdr:cNvSpPr txBox="1"/>
      </xdr:nvSpPr>
      <xdr:spPr>
        <a:xfrm>
          <a:off x="1314919" y="59668"/>
          <a:ext cx="2583730" cy="39420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0" spc="0" strike="noStrike" sz="1600" u="none">
              <a:solidFill>
                <a:srgbClr val="000000"/>
              </a:solidFill>
              <a:uFillTx/>
              <a:latin typeface="Calibri"/>
              <a:ea typeface="Calibri"/>
              <a:cs typeface="Calibri"/>
              <a:sym typeface="Calibri"/>
            </a:defRPr>
          </a:pPr>
          <a:r>
            <a:rPr b="1" baseline="0" cap="none" i="0" spc="0" strike="noStrike" sz="1600" u="none">
              <a:solidFill>
                <a:srgbClr val="000000"/>
              </a:solidFill>
              <a:uFillTx/>
              <a:latin typeface="Calibri"/>
              <a:ea typeface="Calibri"/>
              <a:cs typeface="Calibri"/>
              <a:sym typeface="Calibri"/>
            </a:rPr>
            <a:t>Selecionar o Centro de Custo</a:t>
          </a:r>
        </a:p>
      </xdr:txBody>
    </xdr:sp>
    <xdr:clientData/>
  </xdr:twoCellAnchor>
  <xdr:twoCellAnchor>
    <xdr:from>
      <xdr:col>3</xdr:col>
      <xdr:colOff>949831</xdr:colOff>
      <xdr:row>1</xdr:row>
      <xdr:rowOff>53359</xdr:rowOff>
    </xdr:from>
    <xdr:to>
      <xdr:col>4</xdr:col>
      <xdr:colOff>101600</xdr:colOff>
      <xdr:row>1</xdr:row>
      <xdr:rowOff>277478</xdr:rowOff>
    </xdr:to>
    <xdr:sp>
      <xdr:nvSpPr>
        <xdr:cNvPr id="57" name="Seta para a Direita 6"/>
        <xdr:cNvSpPr/>
      </xdr:nvSpPr>
      <xdr:spPr>
        <a:xfrm>
          <a:off x="5547231" y="154959"/>
          <a:ext cx="320169" cy="224120"/>
        </a:xfrm>
        <a:prstGeom prst="rightArrow">
          <a:avLst>
            <a:gd name="adj1" fmla="val 50000"/>
            <a:gd name="adj2" fmla="val 50000"/>
          </a:avLst>
        </a:prstGeom>
        <a:solidFill>
          <a:srgbClr val="000000"/>
        </a:solidFill>
        <a:ln w="12700" cap="flat">
          <a:solidFill>
            <a:srgbClr val="000000"/>
          </a:solidFill>
          <a:prstDash val="solid"/>
          <a:miter lim="800000"/>
        </a:ln>
        <a:effectLst/>
      </xdr:spPr>
      <xdr:txBody>
        <a:bodyPr/>
        <a:lstStyle/>
        <a:p>
          <a:pPr/>
        </a:p>
      </xdr:txBody>
    </xdr:sp>
    <xdr:clientData/>
  </xdr:twoCellAnchor>
</xdr:wsDr>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565150</xdr:colOff>
      <xdr:row>0</xdr:row>
      <xdr:rowOff>253122</xdr:rowOff>
    </xdr:from>
    <xdr:to>
      <xdr:col>7</xdr:col>
      <xdr:colOff>120650</xdr:colOff>
      <xdr:row>3</xdr:row>
      <xdr:rowOff>177677</xdr:rowOff>
    </xdr:to>
    <xdr:sp>
      <xdr:nvSpPr>
        <xdr:cNvPr id="59" name="Retângulo 2">
          <a:hlinkClick r:id="rId1" invalidUrl="" action="" tgtFrame="" tooltip="" history="1" highlightClick="0" endSnd="0"/>
        </xdr:cNvPr>
        <xdr:cNvSpPr/>
      </xdr:nvSpPr>
      <xdr:spPr>
        <a:xfrm>
          <a:off x="565150" y="253122"/>
          <a:ext cx="1511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9</xdr:col>
      <xdr:colOff>90169</xdr:colOff>
      <xdr:row>0</xdr:row>
      <xdr:rowOff>256999</xdr:rowOff>
    </xdr:from>
    <xdr:to>
      <xdr:col>35</xdr:col>
      <xdr:colOff>98263</xdr:colOff>
      <xdr:row>3</xdr:row>
      <xdr:rowOff>122113</xdr:rowOff>
    </xdr:to>
    <xdr:sp>
      <xdr:nvSpPr>
        <xdr:cNvPr id="60" name="CaixaDeTexto 3"/>
        <xdr:cNvSpPr txBox="1"/>
      </xdr:nvSpPr>
      <xdr:spPr>
        <a:xfrm>
          <a:off x="2503169" y="256999"/>
          <a:ext cx="5977095"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000000"/>
              </a:solidFill>
              <a:uFillTx/>
              <a:latin typeface="Calibri"/>
              <a:ea typeface="Calibri"/>
              <a:cs typeface="Calibri"/>
              <a:sym typeface="Calibri"/>
            </a:defRPr>
          </a:pPr>
          <a:r>
            <a:rPr b="1" baseline="0" cap="none" i="1" spc="0" strike="noStrike" sz="2400" u="none">
              <a:solidFill>
                <a:srgbClr val="000000"/>
              </a:solidFill>
              <a:uFillTx/>
              <a:latin typeface="Calibri"/>
              <a:ea typeface="Calibri"/>
              <a:cs typeface="Calibri"/>
              <a:sym typeface="Calibri"/>
            </a:rPr>
            <a:t>Ferramenta de Precificação - ESCOLHA O TIPO</a:t>
          </a:r>
        </a:p>
      </xdr:txBody>
    </xdr:sp>
    <xdr:clientData/>
  </xdr:twoCellAnchor>
</xdr:wsDr>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5079</xdr:colOff>
      <xdr:row>1</xdr:row>
      <xdr:rowOff>111759</xdr:rowOff>
    </xdr:from>
    <xdr:to>
      <xdr:col>1</xdr:col>
      <xdr:colOff>1938020</xdr:colOff>
      <xdr:row>1</xdr:row>
      <xdr:rowOff>723900</xdr:rowOff>
    </xdr:to>
    <xdr:pic>
      <xdr:nvPicPr>
        <xdr:cNvPr id="63" name="Imagem 1" descr="Imagem 1"/>
        <xdr:cNvPicPr>
          <a:picLocks noChangeAspect="1"/>
        </xdr:cNvPicPr>
      </xdr:nvPicPr>
      <xdr:blipFill>
        <a:blip r:embed="rId1">
          <a:extLst/>
        </a:blip>
        <a:srcRect l="0" t="11958" r="0" b="35370"/>
        <a:stretch>
          <a:fillRect/>
        </a:stretch>
      </xdr:blipFill>
      <xdr:spPr>
        <a:xfrm>
          <a:off x="386079" y="432434"/>
          <a:ext cx="1932942" cy="612142"/>
        </a:xfrm>
        <a:prstGeom prst="rect">
          <a:avLst/>
        </a:prstGeom>
        <a:ln w="12700" cap="flat">
          <a:noFill/>
          <a:miter lim="400000"/>
        </a:ln>
        <a:effectLst/>
      </xdr:spPr>
    </xdr:pic>
    <xdr:clientData/>
  </xdr:twoCellAnchor>
  <xdr:twoCellAnchor>
    <xdr:from>
      <xdr:col>3</xdr:col>
      <xdr:colOff>499110</xdr:colOff>
      <xdr:row>1</xdr:row>
      <xdr:rowOff>132539</xdr:rowOff>
    </xdr:from>
    <xdr:to>
      <xdr:col>7</xdr:col>
      <xdr:colOff>1705250</xdr:colOff>
      <xdr:row>1</xdr:row>
      <xdr:rowOff>670754</xdr:rowOff>
    </xdr:to>
    <xdr:sp>
      <xdr:nvSpPr>
        <xdr:cNvPr id="64" name="CaixaDeTexto 2"/>
        <xdr:cNvSpPr txBox="1"/>
      </xdr:nvSpPr>
      <xdr:spPr>
        <a:xfrm>
          <a:off x="5388610" y="453214"/>
          <a:ext cx="3619141"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Ferramenta de Precificação</a:t>
          </a:r>
        </a:p>
      </xdr:txBody>
    </xdr:sp>
    <xdr:clientData/>
  </xdr:twoCellAnchor>
  <xdr:twoCellAnchor>
    <xdr:from>
      <xdr:col>3</xdr:col>
      <xdr:colOff>499110</xdr:colOff>
      <xdr:row>1</xdr:row>
      <xdr:rowOff>132539</xdr:rowOff>
    </xdr:from>
    <xdr:to>
      <xdr:col>7</xdr:col>
      <xdr:colOff>3106531</xdr:colOff>
      <xdr:row>1</xdr:row>
      <xdr:rowOff>670754</xdr:rowOff>
    </xdr:to>
    <xdr:sp>
      <xdr:nvSpPr>
        <xdr:cNvPr id="65" name="CaixaDeTexto 4"/>
        <xdr:cNvSpPr txBox="1"/>
      </xdr:nvSpPr>
      <xdr:spPr>
        <a:xfrm>
          <a:off x="5388610" y="453214"/>
          <a:ext cx="5020422"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Ferramenta de Precificação - MARKUP</a:t>
          </a:r>
        </a:p>
      </xdr:txBody>
    </xdr:sp>
    <xdr:clientData/>
  </xdr:twoCellAnchor>
  <xdr:twoCellAnchor>
    <xdr:from>
      <xdr:col>1</xdr:col>
      <xdr:colOff>1822450</xdr:colOff>
      <xdr:row>1</xdr:row>
      <xdr:rowOff>138822</xdr:rowOff>
    </xdr:from>
    <xdr:to>
      <xdr:col>1</xdr:col>
      <xdr:colOff>3333750</xdr:colOff>
      <xdr:row>1</xdr:row>
      <xdr:rowOff>736477</xdr:rowOff>
    </xdr:to>
    <xdr:sp>
      <xdr:nvSpPr>
        <xdr:cNvPr id="66" name="Retângulo 3">
          <a:hlinkClick r:id="rId2" invalidUrl="" action="" tgtFrame="" tooltip="" history="1" highlightClick="0" endSnd="0"/>
        </xdr:cNvPr>
        <xdr:cNvSpPr/>
      </xdr:nvSpPr>
      <xdr:spPr>
        <a:xfrm>
          <a:off x="2203450" y="459497"/>
          <a:ext cx="1511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30480</xdr:colOff>
      <xdr:row>1</xdr:row>
      <xdr:rowOff>124459</xdr:rowOff>
    </xdr:from>
    <xdr:to>
      <xdr:col>1</xdr:col>
      <xdr:colOff>1963420</xdr:colOff>
      <xdr:row>1</xdr:row>
      <xdr:rowOff>736600</xdr:rowOff>
    </xdr:to>
    <xdr:pic>
      <xdr:nvPicPr>
        <xdr:cNvPr id="69" name="Imagem 1" descr="Imagem 1"/>
        <xdr:cNvPicPr>
          <a:picLocks noChangeAspect="1"/>
        </xdr:cNvPicPr>
      </xdr:nvPicPr>
      <xdr:blipFill>
        <a:blip r:embed="rId1">
          <a:extLst/>
        </a:blip>
        <a:srcRect l="0" t="11958" r="0" b="35370"/>
        <a:stretch>
          <a:fillRect/>
        </a:stretch>
      </xdr:blipFill>
      <xdr:spPr>
        <a:xfrm>
          <a:off x="411480" y="445134"/>
          <a:ext cx="1932941" cy="612142"/>
        </a:xfrm>
        <a:prstGeom prst="rect">
          <a:avLst/>
        </a:prstGeom>
        <a:ln w="12700" cap="flat">
          <a:noFill/>
          <a:miter lim="400000"/>
        </a:ln>
        <a:effectLst/>
      </xdr:spPr>
    </xdr:pic>
    <xdr:clientData/>
  </xdr:twoCellAnchor>
  <xdr:twoCellAnchor>
    <xdr:from>
      <xdr:col>3</xdr:col>
      <xdr:colOff>499110</xdr:colOff>
      <xdr:row>1</xdr:row>
      <xdr:rowOff>132539</xdr:rowOff>
    </xdr:from>
    <xdr:to>
      <xdr:col>7</xdr:col>
      <xdr:colOff>1590950</xdr:colOff>
      <xdr:row>1</xdr:row>
      <xdr:rowOff>670754</xdr:rowOff>
    </xdr:to>
    <xdr:sp>
      <xdr:nvSpPr>
        <xdr:cNvPr id="70" name="CaixaDeTexto 2"/>
        <xdr:cNvSpPr txBox="1"/>
      </xdr:nvSpPr>
      <xdr:spPr>
        <a:xfrm>
          <a:off x="5388610" y="453214"/>
          <a:ext cx="3619141"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Ferramenta de Precificação</a:t>
          </a:r>
        </a:p>
      </xdr:txBody>
    </xdr:sp>
    <xdr:clientData/>
  </xdr:twoCellAnchor>
  <xdr:twoCellAnchor>
    <xdr:from>
      <xdr:col>3</xdr:col>
      <xdr:colOff>499110</xdr:colOff>
      <xdr:row>1</xdr:row>
      <xdr:rowOff>132539</xdr:rowOff>
    </xdr:from>
    <xdr:to>
      <xdr:col>7</xdr:col>
      <xdr:colOff>1590950</xdr:colOff>
      <xdr:row>1</xdr:row>
      <xdr:rowOff>670754</xdr:rowOff>
    </xdr:to>
    <xdr:sp>
      <xdr:nvSpPr>
        <xdr:cNvPr id="71" name="CaixaDeTexto 4"/>
        <xdr:cNvSpPr txBox="1"/>
      </xdr:nvSpPr>
      <xdr:spPr>
        <a:xfrm>
          <a:off x="5388610" y="453214"/>
          <a:ext cx="3619141"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Ferramenta de Precificação</a:t>
          </a:r>
        </a:p>
      </xdr:txBody>
    </xdr:sp>
    <xdr:clientData/>
  </xdr:twoCellAnchor>
  <xdr:twoCellAnchor>
    <xdr:from>
      <xdr:col>1</xdr:col>
      <xdr:colOff>1911350</xdr:colOff>
      <xdr:row>1</xdr:row>
      <xdr:rowOff>126122</xdr:rowOff>
    </xdr:from>
    <xdr:to>
      <xdr:col>1</xdr:col>
      <xdr:colOff>3422650</xdr:colOff>
      <xdr:row>1</xdr:row>
      <xdr:rowOff>723777</xdr:rowOff>
    </xdr:to>
    <xdr:sp>
      <xdr:nvSpPr>
        <xdr:cNvPr id="72" name="Retângulo 3">
          <a:hlinkClick r:id="rId2" invalidUrl="" action="" tgtFrame="" tooltip="" history="1" highlightClick="0" endSnd="0"/>
        </xdr:cNvPr>
        <xdr:cNvSpPr/>
      </xdr:nvSpPr>
      <xdr:spPr>
        <a:xfrm>
          <a:off x="2292350" y="446797"/>
          <a:ext cx="1511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30480</xdr:colOff>
      <xdr:row>1</xdr:row>
      <xdr:rowOff>22860</xdr:rowOff>
    </xdr:from>
    <xdr:to>
      <xdr:col>1</xdr:col>
      <xdr:colOff>1709420</xdr:colOff>
      <xdr:row>1</xdr:row>
      <xdr:rowOff>685800</xdr:rowOff>
    </xdr:to>
    <xdr:pic>
      <xdr:nvPicPr>
        <xdr:cNvPr id="74" name="Imagem 1" descr="Imagem 1"/>
        <xdr:cNvPicPr>
          <a:picLocks noChangeAspect="1"/>
        </xdr:cNvPicPr>
      </xdr:nvPicPr>
      <xdr:blipFill>
        <a:blip r:embed="rId1">
          <a:extLst/>
        </a:blip>
        <a:srcRect l="0" t="11958" r="0" b="35370"/>
        <a:stretch>
          <a:fillRect/>
        </a:stretch>
      </xdr:blipFill>
      <xdr:spPr>
        <a:xfrm>
          <a:off x="411480" y="264159"/>
          <a:ext cx="1678941" cy="662941"/>
        </a:xfrm>
        <a:prstGeom prst="rect">
          <a:avLst/>
        </a:prstGeom>
        <a:ln w="12700" cap="flat">
          <a:noFill/>
          <a:miter lim="400000"/>
        </a:ln>
        <a:effectLst/>
      </xdr:spPr>
    </xdr:pic>
    <xdr:clientData/>
  </xdr:twoCellAnchor>
  <xdr:twoCellAnchor>
    <xdr:from>
      <xdr:col>4</xdr:col>
      <xdr:colOff>499110</xdr:colOff>
      <xdr:row>1</xdr:row>
      <xdr:rowOff>104363</xdr:rowOff>
    </xdr:from>
    <xdr:to>
      <xdr:col>8</xdr:col>
      <xdr:colOff>328100</xdr:colOff>
      <xdr:row>3</xdr:row>
      <xdr:rowOff>45909</xdr:rowOff>
    </xdr:to>
    <xdr:sp>
      <xdr:nvSpPr>
        <xdr:cNvPr id="75" name="CaixaDeTexto 2"/>
        <xdr:cNvSpPr txBox="1"/>
      </xdr:nvSpPr>
      <xdr:spPr>
        <a:xfrm>
          <a:off x="8487410" y="345663"/>
          <a:ext cx="5264591" cy="97024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Ferramenta de Precificação - DENTISTAS</a:t>
          </a:r>
        </a:p>
      </xdr:txBody>
    </xdr:sp>
    <xdr:clientData/>
  </xdr:twoCellAnchor>
  <xdr:twoCellAnchor>
    <xdr:from>
      <xdr:col>1</xdr:col>
      <xdr:colOff>1936750</xdr:colOff>
      <xdr:row>1</xdr:row>
      <xdr:rowOff>88022</xdr:rowOff>
    </xdr:from>
    <xdr:to>
      <xdr:col>2</xdr:col>
      <xdr:colOff>19050</xdr:colOff>
      <xdr:row>1</xdr:row>
      <xdr:rowOff>685677</xdr:rowOff>
    </xdr:to>
    <xdr:sp>
      <xdr:nvSpPr>
        <xdr:cNvPr id="76" name="Retângulo 3">
          <a:hlinkClick r:id="rId2" invalidUrl="" action="" tgtFrame="" tooltip="" history="1" highlightClick="0" endSnd="0"/>
        </xdr:cNvPr>
        <xdr:cNvSpPr/>
      </xdr:nvSpPr>
      <xdr:spPr>
        <a:xfrm>
          <a:off x="2317750" y="329322"/>
          <a:ext cx="1892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xdr:col>
      <xdr:colOff>1936750</xdr:colOff>
      <xdr:row>1</xdr:row>
      <xdr:rowOff>88022</xdr:rowOff>
    </xdr:from>
    <xdr:to>
      <xdr:col>2</xdr:col>
      <xdr:colOff>19050</xdr:colOff>
      <xdr:row>1</xdr:row>
      <xdr:rowOff>685677</xdr:rowOff>
    </xdr:to>
    <xdr:sp>
      <xdr:nvSpPr>
        <xdr:cNvPr id="77" name="Retângulo 6">
          <a:hlinkClick r:id="rId2" invalidUrl="" action="" tgtFrame="" tooltip="" history="1" highlightClick="0" endSnd="0"/>
        </xdr:cNvPr>
        <xdr:cNvSpPr/>
      </xdr:nvSpPr>
      <xdr:spPr>
        <a:xfrm>
          <a:off x="2317750" y="329322"/>
          <a:ext cx="1892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1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30480</xdr:colOff>
      <xdr:row>1</xdr:row>
      <xdr:rowOff>22859</xdr:rowOff>
    </xdr:from>
    <xdr:to>
      <xdr:col>1</xdr:col>
      <xdr:colOff>1963420</xdr:colOff>
      <xdr:row>1</xdr:row>
      <xdr:rowOff>635000</xdr:rowOff>
    </xdr:to>
    <xdr:pic>
      <xdr:nvPicPr>
        <xdr:cNvPr id="82" name="Imagem 1" descr="Imagem 1"/>
        <xdr:cNvPicPr>
          <a:picLocks noChangeAspect="1"/>
        </xdr:cNvPicPr>
      </xdr:nvPicPr>
      <xdr:blipFill>
        <a:blip r:embed="rId1">
          <a:extLst/>
        </a:blip>
        <a:srcRect l="0" t="11958" r="0" b="35370"/>
        <a:stretch>
          <a:fillRect/>
        </a:stretch>
      </xdr:blipFill>
      <xdr:spPr>
        <a:xfrm>
          <a:off x="411480" y="264159"/>
          <a:ext cx="1932941" cy="612142"/>
        </a:xfrm>
        <a:prstGeom prst="rect">
          <a:avLst/>
        </a:prstGeom>
        <a:ln w="12700" cap="flat">
          <a:noFill/>
          <a:miter lim="400000"/>
        </a:ln>
        <a:effectLst/>
      </xdr:spPr>
    </xdr:pic>
    <xdr:clientData/>
  </xdr:twoCellAnchor>
  <xdr:twoCellAnchor>
    <xdr:from>
      <xdr:col>3</xdr:col>
      <xdr:colOff>499110</xdr:colOff>
      <xdr:row>1</xdr:row>
      <xdr:rowOff>132539</xdr:rowOff>
    </xdr:from>
    <xdr:to>
      <xdr:col>7</xdr:col>
      <xdr:colOff>3066079</xdr:colOff>
      <xdr:row>1</xdr:row>
      <xdr:rowOff>670754</xdr:rowOff>
    </xdr:to>
    <xdr:sp>
      <xdr:nvSpPr>
        <xdr:cNvPr id="83" name="CaixaDeTexto 2"/>
        <xdr:cNvSpPr txBox="1"/>
      </xdr:nvSpPr>
      <xdr:spPr>
        <a:xfrm>
          <a:off x="5388610" y="373839"/>
          <a:ext cx="4954570"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Ferramenta de Precificação - SERVIÇO</a:t>
          </a:r>
        </a:p>
      </xdr:txBody>
    </xdr:sp>
    <xdr:clientData/>
  </xdr:twoCellAnchor>
  <xdr:twoCellAnchor>
    <xdr:from>
      <xdr:col>1</xdr:col>
      <xdr:colOff>1936750</xdr:colOff>
      <xdr:row>1</xdr:row>
      <xdr:rowOff>88022</xdr:rowOff>
    </xdr:from>
    <xdr:to>
      <xdr:col>2</xdr:col>
      <xdr:colOff>19050</xdr:colOff>
      <xdr:row>1</xdr:row>
      <xdr:rowOff>685677</xdr:rowOff>
    </xdr:to>
    <xdr:sp>
      <xdr:nvSpPr>
        <xdr:cNvPr id="84" name="Retângulo 4">
          <a:hlinkClick r:id="rId2" invalidUrl="" action="" tgtFrame="" tooltip="" history="1" highlightClick="0" endSnd="0"/>
        </xdr:cNvPr>
        <xdr:cNvSpPr/>
      </xdr:nvSpPr>
      <xdr:spPr>
        <a:xfrm>
          <a:off x="2317750" y="329322"/>
          <a:ext cx="16891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1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132080</xdr:colOff>
      <xdr:row>1</xdr:row>
      <xdr:rowOff>86359</xdr:rowOff>
    </xdr:from>
    <xdr:to>
      <xdr:col>1</xdr:col>
      <xdr:colOff>1600200</xdr:colOff>
      <xdr:row>1</xdr:row>
      <xdr:rowOff>698500</xdr:rowOff>
    </xdr:to>
    <xdr:pic>
      <xdr:nvPicPr>
        <xdr:cNvPr id="87" name="Imagem 1" descr="Imagem 1"/>
        <xdr:cNvPicPr>
          <a:picLocks noChangeAspect="1"/>
        </xdr:cNvPicPr>
      </xdr:nvPicPr>
      <xdr:blipFill>
        <a:blip r:embed="rId1">
          <a:extLst/>
        </a:blip>
        <a:srcRect l="0" t="11958" r="0" b="35370"/>
        <a:stretch>
          <a:fillRect/>
        </a:stretch>
      </xdr:blipFill>
      <xdr:spPr>
        <a:xfrm>
          <a:off x="513080" y="327659"/>
          <a:ext cx="1468120" cy="612142"/>
        </a:xfrm>
        <a:prstGeom prst="rect">
          <a:avLst/>
        </a:prstGeom>
        <a:ln w="12700" cap="flat">
          <a:noFill/>
          <a:miter lim="400000"/>
        </a:ln>
        <a:effectLst/>
      </xdr:spPr>
    </xdr:pic>
    <xdr:clientData/>
  </xdr:twoCellAnchor>
  <xdr:twoCellAnchor>
    <xdr:from>
      <xdr:col>3</xdr:col>
      <xdr:colOff>499110</xdr:colOff>
      <xdr:row>1</xdr:row>
      <xdr:rowOff>132539</xdr:rowOff>
    </xdr:from>
    <xdr:to>
      <xdr:col>4</xdr:col>
      <xdr:colOff>1202487</xdr:colOff>
      <xdr:row>1</xdr:row>
      <xdr:rowOff>670754</xdr:rowOff>
    </xdr:to>
    <xdr:sp>
      <xdr:nvSpPr>
        <xdr:cNvPr id="88" name="CaixaDeTexto 2"/>
        <xdr:cNvSpPr txBox="1"/>
      </xdr:nvSpPr>
      <xdr:spPr>
        <a:xfrm>
          <a:off x="5579110" y="373839"/>
          <a:ext cx="1947978"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CUSTOS FIXOS</a:t>
          </a:r>
        </a:p>
      </xdr:txBody>
    </xdr:sp>
    <xdr:clientData/>
  </xdr:twoCellAnchor>
  <xdr:twoCellAnchor>
    <xdr:from>
      <xdr:col>1</xdr:col>
      <xdr:colOff>2038350</xdr:colOff>
      <xdr:row>1</xdr:row>
      <xdr:rowOff>88022</xdr:rowOff>
    </xdr:from>
    <xdr:to>
      <xdr:col>2</xdr:col>
      <xdr:colOff>120650</xdr:colOff>
      <xdr:row>1</xdr:row>
      <xdr:rowOff>685677</xdr:rowOff>
    </xdr:to>
    <xdr:sp>
      <xdr:nvSpPr>
        <xdr:cNvPr id="89" name="Retângulo 4">
          <a:hlinkClick r:id="rId2" invalidUrl="" action="" tgtFrame="" tooltip="" history="1" highlightClick="0" endSnd="0"/>
        </xdr:cNvPr>
        <xdr:cNvSpPr/>
      </xdr:nvSpPr>
      <xdr:spPr>
        <a:xfrm>
          <a:off x="2419350" y="329322"/>
          <a:ext cx="1511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DASHBOARD</a:t>
          </a:r>
        </a:p>
      </xdr:txBody>
    </xdr:sp>
    <xdr:clientData/>
  </xdr:twoCellAnchor>
  <xdr:twoCellAnchor>
    <xdr:from>
      <xdr:col>2</xdr:col>
      <xdr:colOff>158750</xdr:colOff>
      <xdr:row>1</xdr:row>
      <xdr:rowOff>100722</xdr:rowOff>
    </xdr:from>
    <xdr:to>
      <xdr:col>3</xdr:col>
      <xdr:colOff>400050</xdr:colOff>
      <xdr:row>1</xdr:row>
      <xdr:rowOff>698377</xdr:rowOff>
    </xdr:to>
    <xdr:sp>
      <xdr:nvSpPr>
        <xdr:cNvPr id="90" name="Retângulo 3">
          <a:hlinkClick r:id="rId3" invalidUrl="" action="" tgtFrame="" tooltip="" history="1" highlightClick="0" endSnd="0"/>
        </xdr:cNvPr>
        <xdr:cNvSpPr/>
      </xdr:nvSpPr>
      <xdr:spPr>
        <a:xfrm>
          <a:off x="3968750" y="342022"/>
          <a:ext cx="1511300" cy="597656"/>
        </a:xfrm>
        <a:prstGeom prst="rect">
          <a:avLst/>
        </a:prstGeom>
        <a:solidFill>
          <a:srgbClr val="8FAAD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1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30480</xdr:colOff>
      <xdr:row>1</xdr:row>
      <xdr:rowOff>22859</xdr:rowOff>
    </xdr:from>
    <xdr:to>
      <xdr:col>1</xdr:col>
      <xdr:colOff>1963420</xdr:colOff>
      <xdr:row>1</xdr:row>
      <xdr:rowOff>635000</xdr:rowOff>
    </xdr:to>
    <xdr:pic>
      <xdr:nvPicPr>
        <xdr:cNvPr id="92" name="Imagem 1" descr="Imagem 1"/>
        <xdr:cNvPicPr>
          <a:picLocks noChangeAspect="1"/>
        </xdr:cNvPicPr>
      </xdr:nvPicPr>
      <xdr:blipFill>
        <a:blip r:embed="rId1">
          <a:extLst/>
        </a:blip>
        <a:srcRect l="0" t="11958" r="0" b="35370"/>
        <a:stretch>
          <a:fillRect/>
        </a:stretch>
      </xdr:blipFill>
      <xdr:spPr>
        <a:xfrm>
          <a:off x="411480" y="264159"/>
          <a:ext cx="1932941" cy="612142"/>
        </a:xfrm>
        <a:prstGeom prst="rect">
          <a:avLst/>
        </a:prstGeom>
        <a:ln w="12700" cap="flat">
          <a:noFill/>
          <a:miter lim="400000"/>
        </a:ln>
        <a:effectLst/>
      </xdr:spPr>
    </xdr:pic>
    <xdr:clientData/>
  </xdr:twoCellAnchor>
  <xdr:twoCellAnchor>
    <xdr:from>
      <xdr:col>3</xdr:col>
      <xdr:colOff>499110</xdr:colOff>
      <xdr:row>1</xdr:row>
      <xdr:rowOff>132539</xdr:rowOff>
    </xdr:from>
    <xdr:to>
      <xdr:col>5</xdr:col>
      <xdr:colOff>266264</xdr:colOff>
      <xdr:row>1</xdr:row>
      <xdr:rowOff>670754</xdr:rowOff>
    </xdr:to>
    <xdr:sp>
      <xdr:nvSpPr>
        <xdr:cNvPr id="93" name="CaixaDeTexto 2"/>
        <xdr:cNvSpPr txBox="1"/>
      </xdr:nvSpPr>
      <xdr:spPr>
        <a:xfrm>
          <a:off x="5579110" y="373839"/>
          <a:ext cx="2573855"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CUSTOS VARIAVEIS</a:t>
          </a:r>
        </a:p>
      </xdr:txBody>
    </xdr:sp>
    <xdr:clientData/>
  </xdr:twoCellAnchor>
  <xdr:twoCellAnchor>
    <xdr:from>
      <xdr:col>1</xdr:col>
      <xdr:colOff>1835150</xdr:colOff>
      <xdr:row>1</xdr:row>
      <xdr:rowOff>75322</xdr:rowOff>
    </xdr:from>
    <xdr:to>
      <xdr:col>1</xdr:col>
      <xdr:colOff>3346450</xdr:colOff>
      <xdr:row>1</xdr:row>
      <xdr:rowOff>672977</xdr:rowOff>
    </xdr:to>
    <xdr:sp>
      <xdr:nvSpPr>
        <xdr:cNvPr id="94" name="Retângulo 4">
          <a:hlinkClick r:id="rId2" invalidUrl="" action="" tgtFrame="" tooltip="" history="1" highlightClick="0" endSnd="0"/>
        </xdr:cNvPr>
        <xdr:cNvSpPr/>
      </xdr:nvSpPr>
      <xdr:spPr>
        <a:xfrm>
          <a:off x="2216150" y="316622"/>
          <a:ext cx="1511300" cy="597656"/>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DASHOBOARD</a:t>
          </a:r>
        </a:p>
      </xdr:txBody>
    </xdr:sp>
    <xdr:clientData/>
  </xdr:twoCellAnchor>
  <xdr:twoCellAnchor>
    <xdr:from>
      <xdr:col>1</xdr:col>
      <xdr:colOff>3409950</xdr:colOff>
      <xdr:row>1</xdr:row>
      <xdr:rowOff>88022</xdr:rowOff>
    </xdr:from>
    <xdr:to>
      <xdr:col>3</xdr:col>
      <xdr:colOff>222250</xdr:colOff>
      <xdr:row>1</xdr:row>
      <xdr:rowOff>685677</xdr:rowOff>
    </xdr:to>
    <xdr:sp>
      <xdr:nvSpPr>
        <xdr:cNvPr id="95" name="Retângulo 5">
          <a:hlinkClick r:id="rId3" invalidUrl="" action="" tgtFrame="" tooltip="" history="1" highlightClick="0" endSnd="0"/>
        </xdr:cNvPr>
        <xdr:cNvSpPr/>
      </xdr:nvSpPr>
      <xdr:spPr>
        <a:xfrm>
          <a:off x="3790950" y="329322"/>
          <a:ext cx="1511300" cy="597656"/>
        </a:xfrm>
        <a:prstGeom prst="rect">
          <a:avLst/>
        </a:prstGeom>
        <a:solidFill>
          <a:srgbClr val="8FAAD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wsDr>
</file>

<file path=xl/drawings/drawing1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299254</xdr:colOff>
      <xdr:row>0</xdr:row>
      <xdr:rowOff>148561</xdr:rowOff>
    </xdr:from>
    <xdr:to>
      <xdr:col>10</xdr:col>
      <xdr:colOff>644083</xdr:colOff>
      <xdr:row>2</xdr:row>
      <xdr:rowOff>44347</xdr:rowOff>
    </xdr:to>
    <xdr:sp>
      <xdr:nvSpPr>
        <xdr:cNvPr id="97" name="Retângulo 3">
          <a:hlinkClick r:id="rId1" invalidUrl="" action="" tgtFrame="" tooltip="" history="1" highlightClick="0" endSnd="0"/>
        </xdr:cNvPr>
        <xdr:cNvSpPr/>
      </xdr:nvSpPr>
      <xdr:spPr>
        <a:xfrm>
          <a:off x="11348254" y="148561"/>
          <a:ext cx="1297330" cy="680012"/>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11</xdr:col>
      <xdr:colOff>59920</xdr:colOff>
      <xdr:row>0</xdr:row>
      <xdr:rowOff>167774</xdr:rowOff>
    </xdr:from>
    <xdr:to>
      <xdr:col>12</xdr:col>
      <xdr:colOff>455535</xdr:colOff>
      <xdr:row>2</xdr:row>
      <xdr:rowOff>132295</xdr:rowOff>
    </xdr:to>
    <xdr:pic>
      <xdr:nvPicPr>
        <xdr:cNvPr id="98" name="Imagem 7" descr="Imagem 7"/>
        <xdr:cNvPicPr>
          <a:picLocks noChangeAspect="1"/>
        </xdr:cNvPicPr>
      </xdr:nvPicPr>
      <xdr:blipFill>
        <a:blip r:embed="rId2">
          <a:extLst/>
        </a:blip>
        <a:stretch>
          <a:fillRect/>
        </a:stretch>
      </xdr:blipFill>
      <xdr:spPr>
        <a:xfrm>
          <a:off x="13013920" y="167774"/>
          <a:ext cx="1348115" cy="748747"/>
        </a:xfrm>
        <a:prstGeom prst="rect">
          <a:avLst/>
        </a:prstGeom>
        <a:ln w="12700" cap="flat">
          <a:noFill/>
          <a:miter lim="400000"/>
        </a:ln>
        <a:effectLst/>
      </xdr:spPr>
    </xdr:pic>
    <xdr:clientData/>
  </xdr:twoCellAnchor>
</xdr:wsDr>
</file>

<file path=xl/drawings/drawing1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299254</xdr:colOff>
      <xdr:row>0</xdr:row>
      <xdr:rowOff>148561</xdr:rowOff>
    </xdr:from>
    <xdr:to>
      <xdr:col>10</xdr:col>
      <xdr:colOff>644083</xdr:colOff>
      <xdr:row>2</xdr:row>
      <xdr:rowOff>44347</xdr:rowOff>
    </xdr:to>
    <xdr:sp>
      <xdr:nvSpPr>
        <xdr:cNvPr id="100" name="Retângulo 6">
          <a:hlinkClick r:id="rId1" invalidUrl="" action="" tgtFrame="" tooltip="" history="1" highlightClick="0" endSnd="0"/>
        </xdr:cNvPr>
        <xdr:cNvSpPr/>
      </xdr:nvSpPr>
      <xdr:spPr>
        <a:xfrm>
          <a:off x="11348254" y="148561"/>
          <a:ext cx="1297330" cy="680012"/>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11</xdr:col>
      <xdr:colOff>59920</xdr:colOff>
      <xdr:row>0</xdr:row>
      <xdr:rowOff>167774</xdr:rowOff>
    </xdr:from>
    <xdr:to>
      <xdr:col>12</xdr:col>
      <xdr:colOff>455535</xdr:colOff>
      <xdr:row>2</xdr:row>
      <xdr:rowOff>132295</xdr:rowOff>
    </xdr:to>
    <xdr:pic>
      <xdr:nvPicPr>
        <xdr:cNvPr id="101" name="Imagem 7" descr="Imagem 7"/>
        <xdr:cNvPicPr>
          <a:picLocks noChangeAspect="1"/>
        </xdr:cNvPicPr>
      </xdr:nvPicPr>
      <xdr:blipFill>
        <a:blip r:embed="rId2">
          <a:extLst/>
        </a:blip>
        <a:stretch>
          <a:fillRect/>
        </a:stretch>
      </xdr:blipFill>
      <xdr:spPr>
        <a:xfrm>
          <a:off x="13013920" y="167774"/>
          <a:ext cx="1348115" cy="748747"/>
        </a:xfrm>
        <a:prstGeom prst="rect">
          <a:avLst/>
        </a:prstGeom>
        <a:ln w="12700" cap="flat">
          <a:noFill/>
          <a:miter lim="400000"/>
        </a:ln>
        <a:effectLst/>
      </xdr:spPr>
    </xdr:pic>
    <xdr:clientData/>
  </xdr:twoCellAnchor>
</xdr:wsDr>
</file>

<file path=xl/drawings/drawing1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299254</xdr:colOff>
      <xdr:row>0</xdr:row>
      <xdr:rowOff>148561</xdr:rowOff>
    </xdr:from>
    <xdr:to>
      <xdr:col>10</xdr:col>
      <xdr:colOff>644083</xdr:colOff>
      <xdr:row>2</xdr:row>
      <xdr:rowOff>44347</xdr:rowOff>
    </xdr:to>
    <xdr:sp>
      <xdr:nvSpPr>
        <xdr:cNvPr id="103" name="Retângulo 5">
          <a:hlinkClick r:id="rId1" invalidUrl="" action="" tgtFrame="" tooltip="" history="1" highlightClick="0" endSnd="0"/>
        </xdr:cNvPr>
        <xdr:cNvSpPr/>
      </xdr:nvSpPr>
      <xdr:spPr>
        <a:xfrm>
          <a:off x="11348254" y="148561"/>
          <a:ext cx="1297330" cy="680012"/>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11</xdr:col>
      <xdr:colOff>59920</xdr:colOff>
      <xdr:row>0</xdr:row>
      <xdr:rowOff>167774</xdr:rowOff>
    </xdr:from>
    <xdr:to>
      <xdr:col>12</xdr:col>
      <xdr:colOff>455535</xdr:colOff>
      <xdr:row>2</xdr:row>
      <xdr:rowOff>132295</xdr:rowOff>
    </xdr:to>
    <xdr:pic>
      <xdr:nvPicPr>
        <xdr:cNvPr id="104" name="Imagem 6" descr="Imagem 6"/>
        <xdr:cNvPicPr>
          <a:picLocks noChangeAspect="1"/>
        </xdr:cNvPicPr>
      </xdr:nvPicPr>
      <xdr:blipFill>
        <a:blip r:embed="rId2">
          <a:extLst/>
        </a:blip>
        <a:stretch>
          <a:fillRect/>
        </a:stretch>
      </xdr:blipFill>
      <xdr:spPr>
        <a:xfrm>
          <a:off x="13013920" y="167774"/>
          <a:ext cx="1348115" cy="748747"/>
        </a:xfrm>
        <a:prstGeom prst="rect">
          <a:avLst/>
        </a:prstGeom>
        <a:ln w="12700" cap="flat">
          <a:noFill/>
          <a:miter lim="400000"/>
        </a:ln>
        <a:effectLst/>
      </xdr:spPr>
    </xdr:pic>
    <xdr:clientData/>
  </xdr:twoCellAnchor>
</xdr:wsDr>
</file>

<file path=xl/drawings/drawing1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299254</xdr:colOff>
      <xdr:row>0</xdr:row>
      <xdr:rowOff>148561</xdr:rowOff>
    </xdr:from>
    <xdr:to>
      <xdr:col>10</xdr:col>
      <xdr:colOff>644083</xdr:colOff>
      <xdr:row>2</xdr:row>
      <xdr:rowOff>44347</xdr:rowOff>
    </xdr:to>
    <xdr:sp>
      <xdr:nvSpPr>
        <xdr:cNvPr id="106" name="Retângulo 1">
          <a:hlinkClick r:id="rId1" invalidUrl="" action="" tgtFrame="" tooltip="" history="1" highlightClick="0" endSnd="0"/>
        </xdr:cNvPr>
        <xdr:cNvSpPr/>
      </xdr:nvSpPr>
      <xdr:spPr>
        <a:xfrm>
          <a:off x="11411754" y="148561"/>
          <a:ext cx="1297330" cy="680012"/>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11</xdr:col>
      <xdr:colOff>59920</xdr:colOff>
      <xdr:row>0</xdr:row>
      <xdr:rowOff>167774</xdr:rowOff>
    </xdr:from>
    <xdr:to>
      <xdr:col>12</xdr:col>
      <xdr:colOff>455535</xdr:colOff>
      <xdr:row>2</xdr:row>
      <xdr:rowOff>132295</xdr:rowOff>
    </xdr:to>
    <xdr:pic>
      <xdr:nvPicPr>
        <xdr:cNvPr id="107" name="Imagem 4" descr="Imagem 4"/>
        <xdr:cNvPicPr>
          <a:picLocks noChangeAspect="1"/>
        </xdr:cNvPicPr>
      </xdr:nvPicPr>
      <xdr:blipFill>
        <a:blip r:embed="rId2">
          <a:extLst/>
        </a:blip>
        <a:stretch>
          <a:fillRect/>
        </a:stretch>
      </xdr:blipFill>
      <xdr:spPr>
        <a:xfrm>
          <a:off x="13077420" y="167774"/>
          <a:ext cx="1348115" cy="748747"/>
        </a:xfrm>
        <a:prstGeom prst="rect">
          <a:avLst/>
        </a:prstGeom>
        <a:ln w="12700" cap="flat">
          <a:noFill/>
          <a:miter lim="400000"/>
        </a:ln>
        <a:effectLst/>
      </xdr:spPr>
    </xdr:pic>
    <xdr:clientData/>
  </xdr:twoCellAnchor>
</xdr:wsDr>
</file>

<file path=xl/drawings/drawing2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299254</xdr:colOff>
      <xdr:row>0</xdr:row>
      <xdr:rowOff>148561</xdr:rowOff>
    </xdr:from>
    <xdr:to>
      <xdr:col>10</xdr:col>
      <xdr:colOff>644083</xdr:colOff>
      <xdr:row>2</xdr:row>
      <xdr:rowOff>44347</xdr:rowOff>
    </xdr:to>
    <xdr:sp>
      <xdr:nvSpPr>
        <xdr:cNvPr id="109" name="Retângulo 2">
          <a:hlinkClick r:id="rId1" invalidUrl="" action="" tgtFrame="" tooltip="" history="1" highlightClick="0" endSnd="0"/>
        </xdr:cNvPr>
        <xdr:cNvSpPr/>
      </xdr:nvSpPr>
      <xdr:spPr>
        <a:xfrm>
          <a:off x="8008154" y="148561"/>
          <a:ext cx="1170330" cy="680012"/>
        </a:xfrm>
        <a:prstGeom prst="rect">
          <a:avLst/>
        </a:prstGeom>
        <a:solidFill>
          <a:srgbClr val="44546A"/>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11</xdr:col>
      <xdr:colOff>313920</xdr:colOff>
      <xdr:row>0</xdr:row>
      <xdr:rowOff>167774</xdr:rowOff>
    </xdr:from>
    <xdr:to>
      <xdr:col>13</xdr:col>
      <xdr:colOff>5261</xdr:colOff>
      <xdr:row>2</xdr:row>
      <xdr:rowOff>38099</xdr:rowOff>
    </xdr:to>
    <xdr:pic>
      <xdr:nvPicPr>
        <xdr:cNvPr id="110" name="Imagem 3" descr="Imagem 3"/>
        <xdr:cNvPicPr>
          <a:picLocks noChangeAspect="1"/>
        </xdr:cNvPicPr>
      </xdr:nvPicPr>
      <xdr:blipFill>
        <a:blip r:embed="rId2">
          <a:extLst/>
        </a:blip>
        <a:stretch>
          <a:fillRect/>
        </a:stretch>
      </xdr:blipFill>
      <xdr:spPr>
        <a:xfrm>
          <a:off x="9673820" y="167774"/>
          <a:ext cx="1342342" cy="654551"/>
        </a:xfrm>
        <a:prstGeom prst="rect">
          <a:avLst/>
        </a:prstGeom>
        <a:ln w="12700" cap="flat">
          <a:noFill/>
          <a:miter lim="400000"/>
        </a:ln>
        <a:effectLst/>
      </xdr:spPr>
    </xdr:pic>
    <xdr:clientData/>
  </xdr:twoCellAnchor>
</xdr:wsDr>
</file>

<file path=xl/drawings/drawing2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299254</xdr:colOff>
      <xdr:row>0</xdr:row>
      <xdr:rowOff>148561</xdr:rowOff>
    </xdr:from>
    <xdr:to>
      <xdr:col>10</xdr:col>
      <xdr:colOff>644083</xdr:colOff>
      <xdr:row>2</xdr:row>
      <xdr:rowOff>44347</xdr:rowOff>
    </xdr:to>
    <xdr:sp>
      <xdr:nvSpPr>
        <xdr:cNvPr id="112" name="Retângulo 1">
          <a:hlinkClick r:id="rId1" invalidUrl="" action="" tgtFrame="" tooltip="" history="1" highlightClick="0" endSnd="0"/>
        </xdr:cNvPr>
        <xdr:cNvSpPr/>
      </xdr:nvSpPr>
      <xdr:spPr>
        <a:xfrm>
          <a:off x="11348254" y="148561"/>
          <a:ext cx="1297330" cy="680012"/>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11</xdr:col>
      <xdr:colOff>59920</xdr:colOff>
      <xdr:row>0</xdr:row>
      <xdr:rowOff>167774</xdr:rowOff>
    </xdr:from>
    <xdr:to>
      <xdr:col>12</xdr:col>
      <xdr:colOff>455535</xdr:colOff>
      <xdr:row>2</xdr:row>
      <xdr:rowOff>132295</xdr:rowOff>
    </xdr:to>
    <xdr:pic>
      <xdr:nvPicPr>
        <xdr:cNvPr id="113" name="Imagem 4" descr="Imagem 4"/>
        <xdr:cNvPicPr>
          <a:picLocks noChangeAspect="1"/>
        </xdr:cNvPicPr>
      </xdr:nvPicPr>
      <xdr:blipFill>
        <a:blip r:embed="rId2">
          <a:extLst/>
        </a:blip>
        <a:stretch>
          <a:fillRect/>
        </a:stretch>
      </xdr:blipFill>
      <xdr:spPr>
        <a:xfrm>
          <a:off x="13013920" y="167774"/>
          <a:ext cx="1348115" cy="748747"/>
        </a:xfrm>
        <a:prstGeom prst="rect">
          <a:avLst/>
        </a:prstGeom>
        <a:ln w="12700" cap="flat">
          <a:noFill/>
          <a:miter lim="400000"/>
        </a:ln>
        <a:effectLst/>
      </xdr:spPr>
    </xdr:pic>
    <xdr:clientData/>
  </xdr:twoCellAnchor>
</xdr:wsDr>
</file>

<file path=xl/drawings/drawing2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146602</xdr:colOff>
      <xdr:row>0</xdr:row>
      <xdr:rowOff>144532</xdr:rowOff>
    </xdr:from>
    <xdr:to>
      <xdr:col>5</xdr:col>
      <xdr:colOff>184702</xdr:colOff>
      <xdr:row>4</xdr:row>
      <xdr:rowOff>87380</xdr:rowOff>
    </xdr:to>
    <xdr:sp>
      <xdr:nvSpPr>
        <xdr:cNvPr id="115" name="Retângulo 1">
          <a:hlinkClick r:id="rId1" invalidUrl="" action="" tgtFrame="" tooltip="" history="1" highlightClick="0" endSnd="0"/>
        </xdr:cNvPr>
        <xdr:cNvSpPr/>
      </xdr:nvSpPr>
      <xdr:spPr>
        <a:xfrm>
          <a:off x="146602" y="144532"/>
          <a:ext cx="1054101" cy="704849"/>
        </a:xfrm>
        <a:prstGeom prst="rect">
          <a:avLst/>
        </a:prstGeom>
        <a:solidFill>
          <a:srgbClr val="B75F2C"/>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400" u="none">
              <a:solidFill>
                <a:srgbClr val="FFFFFF"/>
              </a:solidFill>
              <a:uFillTx/>
              <a:latin typeface="Calibri"/>
              <a:ea typeface="Calibri"/>
              <a:cs typeface="Calibri"/>
              <a:sym typeface="Calibri"/>
            </a:defRPr>
          </a:pPr>
          <a:r>
            <a:rPr b="0" baseline="0" cap="none" i="0" spc="0" strike="noStrike" sz="1400" u="none">
              <a:solidFill>
                <a:srgbClr val="FFFFFF"/>
              </a:solidFill>
              <a:uFillTx/>
              <a:latin typeface="Calibri"/>
              <a:ea typeface="Calibri"/>
              <a:cs typeface="Calibri"/>
              <a:sym typeface="Calibri"/>
            </a:rPr>
            <a:t>VOLTAR</a:t>
          </a:r>
        </a:p>
      </xdr:txBody>
    </xdr:sp>
    <xdr:clientData/>
  </xdr:twoCellAnchor>
  <xdr:twoCellAnchor>
    <xdr:from>
      <xdr:col>1</xdr:col>
      <xdr:colOff>16565</xdr:colOff>
      <xdr:row>5</xdr:row>
      <xdr:rowOff>75352</xdr:rowOff>
    </xdr:from>
    <xdr:to>
      <xdr:col>19</xdr:col>
      <xdr:colOff>74543</xdr:colOff>
      <xdr:row>21</xdr:row>
      <xdr:rowOff>7449</xdr:rowOff>
    </xdr:to>
    <xdr:sp>
      <xdr:nvSpPr>
        <xdr:cNvPr id="116" name="Retângulo 3"/>
        <xdr:cNvSpPr/>
      </xdr:nvSpPr>
      <xdr:spPr>
        <a:xfrm>
          <a:off x="219765" y="1027852"/>
          <a:ext cx="3715579" cy="2980098"/>
        </a:xfrm>
        <a:prstGeom prst="rect">
          <a:avLst/>
        </a:prstGeom>
        <a:solidFill>
          <a:srgbClr val="FFFFFF"/>
        </a:solidFill>
        <a:ln w="12700" cap="flat">
          <a:noFill/>
          <a:miter lim="400000"/>
        </a:ln>
        <a:effectLst/>
      </xdr:spPr>
      <xdr:txBody>
        <a:bodyPr/>
        <a:lstStyle/>
        <a:p>
          <a:pPr/>
        </a:p>
      </xdr:txBody>
    </xdr:sp>
    <xdr:clientData/>
  </xdr:twoCellAnchor>
  <xdr:twoCellAnchor>
    <xdr:from>
      <xdr:col>19</xdr:col>
      <xdr:colOff>160682</xdr:colOff>
      <xdr:row>5</xdr:row>
      <xdr:rowOff>71820</xdr:rowOff>
    </xdr:from>
    <xdr:to>
      <xdr:col>38</xdr:col>
      <xdr:colOff>36442</xdr:colOff>
      <xdr:row>21</xdr:row>
      <xdr:rowOff>17607</xdr:rowOff>
    </xdr:to>
    <xdr:sp>
      <xdr:nvSpPr>
        <xdr:cNvPr id="117" name="Retângulo 4"/>
        <xdr:cNvSpPr/>
      </xdr:nvSpPr>
      <xdr:spPr>
        <a:xfrm>
          <a:off x="4021482" y="1024320"/>
          <a:ext cx="3736561" cy="2993788"/>
        </a:xfrm>
        <a:prstGeom prst="rect">
          <a:avLst/>
        </a:prstGeom>
        <a:solidFill>
          <a:srgbClr val="FFFFFF"/>
        </a:solidFill>
        <a:ln w="12700" cap="flat">
          <a:noFill/>
          <a:miter lim="400000"/>
        </a:ln>
        <a:effectLst/>
      </xdr:spPr>
      <xdr:txBody>
        <a:bodyPr/>
        <a:lstStyle/>
        <a:p>
          <a:pPr/>
        </a:p>
      </xdr:txBody>
    </xdr:sp>
    <xdr:clientData/>
  </xdr:twoCellAnchor>
  <xdr:twoCellAnchor>
    <xdr:from>
      <xdr:col>38</xdr:col>
      <xdr:colOff>122581</xdr:colOff>
      <xdr:row>5</xdr:row>
      <xdr:rowOff>66852</xdr:rowOff>
    </xdr:from>
    <xdr:to>
      <xdr:col>56</xdr:col>
      <xdr:colOff>180559</xdr:colOff>
      <xdr:row>21</xdr:row>
      <xdr:rowOff>12639</xdr:rowOff>
    </xdr:to>
    <xdr:sp>
      <xdr:nvSpPr>
        <xdr:cNvPr id="118" name="Retângulo 5"/>
        <xdr:cNvSpPr/>
      </xdr:nvSpPr>
      <xdr:spPr>
        <a:xfrm>
          <a:off x="7844181" y="1019352"/>
          <a:ext cx="3715579" cy="2993788"/>
        </a:xfrm>
        <a:prstGeom prst="rect">
          <a:avLst/>
        </a:prstGeom>
        <a:solidFill>
          <a:srgbClr val="FFFFFF"/>
        </a:solidFill>
        <a:ln w="12700" cap="flat">
          <a:noFill/>
          <a:miter lim="400000"/>
        </a:ln>
        <a:effectLst/>
      </xdr:spPr>
      <xdr:txBody>
        <a:bodyPr/>
        <a:lstStyle/>
        <a:p>
          <a:pPr/>
        </a:p>
      </xdr:txBody>
    </xdr:sp>
    <xdr:clientData/>
  </xdr:twoCellAnchor>
  <xdr:twoCellAnchor>
    <xdr:from>
      <xdr:col>57</xdr:col>
      <xdr:colOff>92764</xdr:colOff>
      <xdr:row>5</xdr:row>
      <xdr:rowOff>70164</xdr:rowOff>
    </xdr:from>
    <xdr:to>
      <xdr:col>75</xdr:col>
      <xdr:colOff>150741</xdr:colOff>
      <xdr:row>21</xdr:row>
      <xdr:rowOff>15952</xdr:rowOff>
    </xdr:to>
    <xdr:sp>
      <xdr:nvSpPr>
        <xdr:cNvPr id="119" name="Retângulo 6"/>
        <xdr:cNvSpPr/>
      </xdr:nvSpPr>
      <xdr:spPr>
        <a:xfrm>
          <a:off x="11675164" y="1022664"/>
          <a:ext cx="3715578" cy="2993789"/>
        </a:xfrm>
        <a:prstGeom prst="rect">
          <a:avLst/>
        </a:prstGeom>
        <a:solidFill>
          <a:srgbClr val="FFFFFF"/>
        </a:solidFill>
        <a:ln w="12700" cap="flat">
          <a:noFill/>
          <a:miter lim="400000"/>
        </a:ln>
        <a:effectLst/>
      </xdr:spPr>
      <xdr:txBody>
        <a:bodyPr/>
        <a:lstStyle/>
        <a:p>
          <a:pPr/>
        </a:p>
      </xdr:txBody>
    </xdr:sp>
    <xdr:clientData/>
  </xdr:twoCellAnchor>
  <xdr:twoCellAnchor>
    <xdr:from>
      <xdr:col>76</xdr:col>
      <xdr:colOff>57976</xdr:colOff>
      <xdr:row>5</xdr:row>
      <xdr:rowOff>68508</xdr:rowOff>
    </xdr:from>
    <xdr:to>
      <xdr:col>94</xdr:col>
      <xdr:colOff>115955</xdr:colOff>
      <xdr:row>21</xdr:row>
      <xdr:rowOff>14294</xdr:rowOff>
    </xdr:to>
    <xdr:sp>
      <xdr:nvSpPr>
        <xdr:cNvPr id="120" name="Retângulo 7"/>
        <xdr:cNvSpPr/>
      </xdr:nvSpPr>
      <xdr:spPr>
        <a:xfrm>
          <a:off x="15501176" y="1021007"/>
          <a:ext cx="3715580" cy="2993788"/>
        </a:xfrm>
        <a:prstGeom prst="rect">
          <a:avLst/>
        </a:prstGeom>
        <a:solidFill>
          <a:srgbClr val="FFFFFF"/>
        </a:solidFill>
        <a:ln w="12700" cap="flat">
          <a:noFill/>
          <a:miter lim="400000"/>
        </a:ln>
        <a:effectLst/>
      </xdr:spPr>
      <xdr:txBody>
        <a:bodyPr/>
        <a:lstStyle/>
        <a:p>
          <a:pPr/>
        </a:p>
      </xdr:txBody>
    </xdr:sp>
    <xdr:clientData/>
  </xdr:twoCellAnchor>
  <xdr:twoCellAnchor>
    <xdr:from>
      <xdr:col>1</xdr:col>
      <xdr:colOff>19878</xdr:colOff>
      <xdr:row>21</xdr:row>
      <xdr:rowOff>44436</xdr:rowOff>
    </xdr:from>
    <xdr:to>
      <xdr:col>19</xdr:col>
      <xdr:colOff>77856</xdr:colOff>
      <xdr:row>30</xdr:row>
      <xdr:rowOff>11860</xdr:rowOff>
    </xdr:to>
    <xdr:sp>
      <xdr:nvSpPr>
        <xdr:cNvPr id="121" name="Retângulo 9"/>
        <xdr:cNvSpPr/>
      </xdr:nvSpPr>
      <xdr:spPr>
        <a:xfrm>
          <a:off x="223078" y="4044936"/>
          <a:ext cx="3715579" cy="1681925"/>
        </a:xfrm>
        <a:prstGeom prst="rect">
          <a:avLst/>
        </a:prstGeom>
        <a:solidFill>
          <a:srgbClr val="FFFFFF"/>
        </a:solidFill>
        <a:ln w="12700" cap="flat">
          <a:noFill/>
          <a:miter lim="400000"/>
        </a:ln>
        <a:effectLst/>
      </xdr:spPr>
      <xdr:txBody>
        <a:bodyPr/>
        <a:lstStyle/>
        <a:p>
          <a:pPr/>
        </a:p>
      </xdr:txBody>
    </xdr:sp>
    <xdr:clientData/>
  </xdr:twoCellAnchor>
  <xdr:twoCellAnchor>
    <xdr:from>
      <xdr:col>19</xdr:col>
      <xdr:colOff>163996</xdr:colOff>
      <xdr:row>21</xdr:row>
      <xdr:rowOff>43884</xdr:rowOff>
    </xdr:from>
    <xdr:to>
      <xdr:col>38</xdr:col>
      <xdr:colOff>39755</xdr:colOff>
      <xdr:row>30</xdr:row>
      <xdr:rowOff>19037</xdr:rowOff>
    </xdr:to>
    <xdr:sp>
      <xdr:nvSpPr>
        <xdr:cNvPr id="122" name="Retângulo 10"/>
        <xdr:cNvSpPr/>
      </xdr:nvSpPr>
      <xdr:spPr>
        <a:xfrm>
          <a:off x="4024796" y="4044384"/>
          <a:ext cx="3736560" cy="1689654"/>
        </a:xfrm>
        <a:prstGeom prst="rect">
          <a:avLst/>
        </a:prstGeom>
        <a:solidFill>
          <a:srgbClr val="FFFFFF"/>
        </a:solidFill>
        <a:ln w="12700" cap="flat">
          <a:noFill/>
          <a:miter lim="400000"/>
        </a:ln>
        <a:effectLst/>
      </xdr:spPr>
      <xdr:txBody>
        <a:bodyPr/>
        <a:lstStyle/>
        <a:p>
          <a:pPr/>
        </a:p>
      </xdr:txBody>
    </xdr:sp>
    <xdr:clientData/>
  </xdr:twoCellAnchor>
  <xdr:twoCellAnchor>
    <xdr:from>
      <xdr:col>38</xdr:col>
      <xdr:colOff>125894</xdr:colOff>
      <xdr:row>21</xdr:row>
      <xdr:rowOff>38915</xdr:rowOff>
    </xdr:from>
    <xdr:to>
      <xdr:col>57</xdr:col>
      <xdr:colOff>1655</xdr:colOff>
      <xdr:row>30</xdr:row>
      <xdr:rowOff>14068</xdr:rowOff>
    </xdr:to>
    <xdr:sp>
      <xdr:nvSpPr>
        <xdr:cNvPr id="123" name="Retângulo 11"/>
        <xdr:cNvSpPr/>
      </xdr:nvSpPr>
      <xdr:spPr>
        <a:xfrm>
          <a:off x="7847494" y="4039415"/>
          <a:ext cx="3736562" cy="1689654"/>
        </a:xfrm>
        <a:prstGeom prst="rect">
          <a:avLst/>
        </a:prstGeom>
        <a:solidFill>
          <a:srgbClr val="FFFFFF"/>
        </a:solidFill>
        <a:ln w="12700" cap="flat">
          <a:noFill/>
          <a:miter lim="400000"/>
        </a:ln>
        <a:effectLst/>
      </xdr:spPr>
      <xdr:txBody>
        <a:bodyPr/>
        <a:lstStyle/>
        <a:p>
          <a:pPr/>
        </a:p>
      </xdr:txBody>
    </xdr:sp>
    <xdr:clientData/>
  </xdr:twoCellAnchor>
  <xdr:twoCellAnchor>
    <xdr:from>
      <xdr:col>57</xdr:col>
      <xdr:colOff>96077</xdr:colOff>
      <xdr:row>21</xdr:row>
      <xdr:rowOff>42228</xdr:rowOff>
    </xdr:from>
    <xdr:to>
      <xdr:col>75</xdr:col>
      <xdr:colOff>154054</xdr:colOff>
      <xdr:row>30</xdr:row>
      <xdr:rowOff>17381</xdr:rowOff>
    </xdr:to>
    <xdr:sp>
      <xdr:nvSpPr>
        <xdr:cNvPr id="124" name="Retângulo 12"/>
        <xdr:cNvSpPr/>
      </xdr:nvSpPr>
      <xdr:spPr>
        <a:xfrm>
          <a:off x="11678477" y="4042728"/>
          <a:ext cx="3715578" cy="1689654"/>
        </a:xfrm>
        <a:prstGeom prst="rect">
          <a:avLst/>
        </a:prstGeom>
        <a:solidFill>
          <a:srgbClr val="FFFFFF"/>
        </a:solidFill>
        <a:ln w="12700" cap="flat">
          <a:noFill/>
          <a:miter lim="400000"/>
        </a:ln>
        <a:effectLst/>
      </xdr:spPr>
      <xdr:txBody>
        <a:bodyPr/>
        <a:lstStyle/>
        <a:p>
          <a:pPr/>
        </a:p>
      </xdr:txBody>
    </xdr:sp>
    <xdr:clientData/>
  </xdr:twoCellAnchor>
  <xdr:twoCellAnchor>
    <xdr:from>
      <xdr:col>76</xdr:col>
      <xdr:colOff>61289</xdr:colOff>
      <xdr:row>21</xdr:row>
      <xdr:rowOff>40572</xdr:rowOff>
    </xdr:from>
    <xdr:to>
      <xdr:col>94</xdr:col>
      <xdr:colOff>119268</xdr:colOff>
      <xdr:row>30</xdr:row>
      <xdr:rowOff>15724</xdr:rowOff>
    </xdr:to>
    <xdr:sp>
      <xdr:nvSpPr>
        <xdr:cNvPr id="125" name="Retângulo 13"/>
        <xdr:cNvSpPr/>
      </xdr:nvSpPr>
      <xdr:spPr>
        <a:xfrm>
          <a:off x="15504489" y="4041072"/>
          <a:ext cx="3715580" cy="1689653"/>
        </a:xfrm>
        <a:prstGeom prst="rect">
          <a:avLst/>
        </a:prstGeom>
        <a:solidFill>
          <a:srgbClr val="FFFFFF"/>
        </a:solidFill>
        <a:ln w="12700" cap="flat">
          <a:noFill/>
          <a:miter lim="400000"/>
        </a:ln>
        <a:effectLst/>
      </xdr:spPr>
      <xdr:txBody>
        <a:bodyPr/>
        <a:lstStyle/>
        <a:p>
          <a:pPr/>
        </a:p>
      </xdr:txBody>
    </xdr:sp>
    <xdr:clientData/>
  </xdr:twoCellAnchor>
  <xdr:twoCellAnchor>
    <xdr:from>
      <xdr:col>12</xdr:col>
      <xdr:colOff>59919</xdr:colOff>
      <xdr:row>0</xdr:row>
      <xdr:rowOff>167774</xdr:rowOff>
    </xdr:from>
    <xdr:to>
      <xdr:col>18</xdr:col>
      <xdr:colOff>188834</xdr:colOff>
      <xdr:row>4</xdr:row>
      <xdr:rowOff>144995</xdr:rowOff>
    </xdr:to>
    <xdr:pic>
      <xdr:nvPicPr>
        <xdr:cNvPr id="126" name="Imagem 18" descr="Imagem 18"/>
        <xdr:cNvPicPr>
          <a:picLocks noChangeAspect="1"/>
        </xdr:cNvPicPr>
      </xdr:nvPicPr>
      <xdr:blipFill>
        <a:blip r:embed="rId2">
          <a:extLst/>
        </a:blip>
        <a:stretch>
          <a:fillRect/>
        </a:stretch>
      </xdr:blipFill>
      <xdr:spPr>
        <a:xfrm>
          <a:off x="2498319" y="167774"/>
          <a:ext cx="1348116" cy="739222"/>
        </a:xfrm>
        <a:prstGeom prst="rect">
          <a:avLst/>
        </a:prstGeom>
        <a:ln w="12700" cap="flat">
          <a:noFill/>
          <a:miter lim="400000"/>
        </a:ln>
        <a:effectLst/>
      </xdr:spPr>
    </xdr:pic>
    <xdr:clientData/>
  </xdr:twoCellAnchor>
  <xdr:twoCellAnchor>
    <xdr:from>
      <xdr:col>21</xdr:col>
      <xdr:colOff>69479</xdr:colOff>
      <xdr:row>1</xdr:row>
      <xdr:rowOff>7707</xdr:rowOff>
    </xdr:from>
    <xdr:to>
      <xdr:col>46</xdr:col>
      <xdr:colOff>28494</xdr:colOff>
      <xdr:row>3</xdr:row>
      <xdr:rowOff>164921</xdr:rowOff>
    </xdr:to>
    <xdr:sp>
      <xdr:nvSpPr>
        <xdr:cNvPr id="127" name="CaixaDeTexto 2"/>
        <xdr:cNvSpPr txBox="1"/>
      </xdr:nvSpPr>
      <xdr:spPr>
        <a:xfrm>
          <a:off x="4336679" y="198207"/>
          <a:ext cx="5039016" cy="53821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1" baseline="0" cap="none" i="1" spc="0" strike="noStrike" sz="2400" u="none">
              <a:solidFill>
                <a:srgbClr val="FFFFFF"/>
              </a:solidFill>
              <a:uFillTx/>
              <a:latin typeface="Calibri"/>
              <a:ea typeface="Calibri"/>
              <a:cs typeface="Calibri"/>
              <a:sym typeface="Calibri"/>
            </a:defRPr>
          </a:pPr>
          <a:r>
            <a:rPr b="1" baseline="0" cap="none" i="1" spc="0" strike="noStrike" sz="2400" u="none">
              <a:solidFill>
                <a:srgbClr val="FFFFFF"/>
              </a:solidFill>
              <a:uFillTx/>
              <a:latin typeface="Calibri"/>
              <a:ea typeface="Calibri"/>
              <a:cs typeface="Calibri"/>
              <a:sym typeface="Calibri"/>
            </a:rPr>
            <a:t>Indicadores de conclusão de iniciativas</a:t>
          </a:r>
        </a:p>
      </xdr:txBody>
    </xdr:sp>
    <xdr:clientData/>
  </xdr:twoCellAnchor>
</xdr:wsDr>
</file>

<file path=xl/drawings/drawing2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30</xdr:col>
      <xdr:colOff>755865</xdr:colOff>
      <xdr:row>59</xdr:row>
      <xdr:rowOff>5209</xdr:rowOff>
    </xdr:from>
    <xdr:to>
      <xdr:col>32</xdr:col>
      <xdr:colOff>250447</xdr:colOff>
      <xdr:row>66</xdr:row>
      <xdr:rowOff>44148</xdr:rowOff>
    </xdr:to>
    <xdr:sp>
      <xdr:nvSpPr>
        <xdr:cNvPr id="129" name="Retângulo 9">
          <a:hlinkClick r:id="rId1" invalidUrl="" action="" tgtFrame="" tooltip="" history="1" highlightClick="0" endSnd="0"/>
        </xdr:cNvPr>
        <xdr:cNvSpPr/>
      </xdr:nvSpPr>
      <xdr:spPr>
        <a:xfrm>
          <a:off x="23615865" y="9746109"/>
          <a:ext cx="1018583" cy="1194640"/>
        </a:xfrm>
        <a:prstGeom prst="rect">
          <a:avLst/>
        </a:prstGeom>
        <a:solidFill>
          <a:schemeClr val="accent1"/>
        </a:solidFill>
        <a:ln w="12700" cap="flat">
          <a:solidFill>
            <a:srgbClr val="1D3053"/>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100" u="none">
              <a:solidFill>
                <a:srgbClr val="FFFFFF"/>
              </a:solidFill>
              <a:uFillTx/>
              <a:latin typeface="Calibri"/>
              <a:ea typeface="Calibri"/>
              <a:cs typeface="Calibri"/>
              <a:sym typeface="Calibri"/>
            </a:defRPr>
          </a:pPr>
          <a:r>
            <a:rPr b="0" baseline="0" cap="none" i="0" spc="0" strike="noStrike" sz="1100" u="none">
              <a:solidFill>
                <a:srgbClr val="FFFFFF"/>
              </a:solidFill>
              <a:uFillTx/>
              <a:latin typeface="Calibri"/>
              <a:ea typeface="Calibri"/>
              <a:cs typeface="Calibri"/>
              <a:sym typeface="Calibri"/>
            </a:rPr>
            <a:t>VOLTAR</a:t>
          </a:r>
        </a:p>
      </xdr:txBody>
    </xdr:sp>
    <xdr:clientData/>
  </xdr:twoCellAnchor>
  <xdr:twoCellAnchor>
    <xdr:from>
      <xdr:col>21</xdr:col>
      <xdr:colOff>519892</xdr:colOff>
      <xdr:row>60</xdr:row>
      <xdr:rowOff>78566</xdr:rowOff>
    </xdr:from>
    <xdr:to>
      <xdr:col>29</xdr:col>
      <xdr:colOff>358948</xdr:colOff>
      <xdr:row>69</xdr:row>
      <xdr:rowOff>150499</xdr:rowOff>
    </xdr:to>
    <xdr:graphicFrame>
      <xdr:nvGraphicFramePr>
        <xdr:cNvPr id="130" name="Gráfico 1"/>
        <xdr:cNvGraphicFramePr/>
      </xdr:nvGraphicFramePr>
      <xdr:xfrm>
        <a:off x="16521892" y="9984566"/>
        <a:ext cx="5935057" cy="1557834"/>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22</xdr:col>
      <xdr:colOff>49656</xdr:colOff>
      <xdr:row>77</xdr:row>
      <xdr:rowOff>128052</xdr:rowOff>
    </xdr:from>
    <xdr:to>
      <xdr:col>26</xdr:col>
      <xdr:colOff>578409</xdr:colOff>
      <xdr:row>88</xdr:row>
      <xdr:rowOff>4151</xdr:rowOff>
    </xdr:to>
    <xdr:graphicFrame>
      <xdr:nvGraphicFramePr>
        <xdr:cNvPr id="131" name="Gráfico 2"/>
        <xdr:cNvGraphicFramePr/>
      </xdr:nvGraphicFramePr>
      <xdr:xfrm>
        <a:off x="16813656" y="12840752"/>
        <a:ext cx="3576754" cy="1692200"/>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22</xdr:col>
      <xdr:colOff>395688</xdr:colOff>
      <xdr:row>93</xdr:row>
      <xdr:rowOff>89654</xdr:rowOff>
    </xdr:from>
    <xdr:to>
      <xdr:col>29</xdr:col>
      <xdr:colOff>358916</xdr:colOff>
      <xdr:row>105</xdr:row>
      <xdr:rowOff>14303</xdr:rowOff>
    </xdr:to>
    <xdr:graphicFrame>
      <xdr:nvGraphicFramePr>
        <xdr:cNvPr id="132" name="Gráfico 12"/>
        <xdr:cNvGraphicFramePr/>
      </xdr:nvGraphicFramePr>
      <xdr:xfrm>
        <a:off x="17159688" y="15443954"/>
        <a:ext cx="5297229" cy="1905850"/>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22</xdr:col>
      <xdr:colOff>681499</xdr:colOff>
      <xdr:row>110</xdr:row>
      <xdr:rowOff>152150</xdr:rowOff>
    </xdr:from>
    <xdr:to>
      <xdr:col>27</xdr:col>
      <xdr:colOff>443015</xdr:colOff>
      <xdr:row>121</xdr:row>
      <xdr:rowOff>20319</xdr:rowOff>
    </xdr:to>
    <xdr:graphicFrame>
      <xdr:nvGraphicFramePr>
        <xdr:cNvPr id="133" name="Gráfico 13"/>
        <xdr:cNvGraphicFramePr/>
      </xdr:nvGraphicFramePr>
      <xdr:xfrm>
        <a:off x="17445499" y="18313150"/>
        <a:ext cx="3571517" cy="1684270"/>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23</xdr:col>
      <xdr:colOff>67856</xdr:colOff>
      <xdr:row>126</xdr:row>
      <xdr:rowOff>51124</xdr:rowOff>
    </xdr:from>
    <xdr:to>
      <xdr:col>30</xdr:col>
      <xdr:colOff>31085</xdr:colOff>
      <xdr:row>137</xdr:row>
      <xdr:rowOff>140873</xdr:rowOff>
    </xdr:to>
    <xdr:graphicFrame>
      <xdr:nvGraphicFramePr>
        <xdr:cNvPr id="134" name="Gráfico 14"/>
        <xdr:cNvGraphicFramePr/>
      </xdr:nvGraphicFramePr>
      <xdr:xfrm>
        <a:off x="17593856" y="20853724"/>
        <a:ext cx="5297230" cy="1905850"/>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23</xdr:col>
      <xdr:colOff>320625</xdr:colOff>
      <xdr:row>144</xdr:row>
      <xdr:rowOff>86714</xdr:rowOff>
    </xdr:from>
    <xdr:to>
      <xdr:col>28</xdr:col>
      <xdr:colOff>49099</xdr:colOff>
      <xdr:row>154</xdr:row>
      <xdr:rowOff>119985</xdr:rowOff>
    </xdr:to>
    <xdr:graphicFrame>
      <xdr:nvGraphicFramePr>
        <xdr:cNvPr id="135" name="Gráfico 15"/>
        <xdr:cNvGraphicFramePr/>
      </xdr:nvGraphicFramePr>
      <xdr:xfrm>
        <a:off x="17846625" y="23861114"/>
        <a:ext cx="3538475" cy="1684272"/>
      </xdr:xfrm>
      <a:graphic xmlns:a="http://schemas.openxmlformats.org/drawingml/2006/main">
        <a:graphicData uri="http://schemas.openxmlformats.org/drawingml/2006/chart">
          <c:chart xmlns:c="http://schemas.openxmlformats.org/drawingml/2006/chart" r:id="rId7"/>
        </a:graphicData>
      </a:graphic>
    </xdr:graphicFrame>
    <xdr:clientData/>
  </xdr:twoCellAnchor>
  <xdr:twoCellAnchor>
    <xdr:from>
      <xdr:col>22</xdr:col>
      <xdr:colOff>647535</xdr:colOff>
      <xdr:row>159</xdr:row>
      <xdr:rowOff>119443</xdr:rowOff>
    </xdr:from>
    <xdr:to>
      <xdr:col>29</xdr:col>
      <xdr:colOff>610764</xdr:colOff>
      <xdr:row>171</xdr:row>
      <xdr:rowOff>46176</xdr:rowOff>
    </xdr:to>
    <xdr:graphicFrame>
      <xdr:nvGraphicFramePr>
        <xdr:cNvPr id="136" name="Gráfico 16"/>
        <xdr:cNvGraphicFramePr/>
      </xdr:nvGraphicFramePr>
      <xdr:xfrm>
        <a:off x="17411535" y="26370343"/>
        <a:ext cx="5297230" cy="1907934"/>
      </xdr:xfrm>
      <a:graphic xmlns:a="http://schemas.openxmlformats.org/drawingml/2006/main">
        <a:graphicData uri="http://schemas.openxmlformats.org/drawingml/2006/chart">
          <c:chart xmlns:c="http://schemas.openxmlformats.org/drawingml/2006/chart" r:id="rId8"/>
        </a:graphicData>
      </a:graphic>
    </xdr:graphicFrame>
    <xdr:clientData/>
  </xdr:twoCellAnchor>
  <xdr:twoCellAnchor>
    <xdr:from>
      <xdr:col>23</xdr:col>
      <xdr:colOff>256516</xdr:colOff>
      <xdr:row>177</xdr:row>
      <xdr:rowOff>94645</xdr:rowOff>
    </xdr:from>
    <xdr:to>
      <xdr:col>28</xdr:col>
      <xdr:colOff>23268</xdr:colOff>
      <xdr:row>187</xdr:row>
      <xdr:rowOff>135842</xdr:rowOff>
    </xdr:to>
    <xdr:graphicFrame>
      <xdr:nvGraphicFramePr>
        <xdr:cNvPr id="137" name="Gráfico 17"/>
        <xdr:cNvGraphicFramePr/>
      </xdr:nvGraphicFramePr>
      <xdr:xfrm>
        <a:off x="17782516" y="29317345"/>
        <a:ext cx="3576753" cy="1692198"/>
      </xdr:xfrm>
      <a:graphic xmlns:a="http://schemas.openxmlformats.org/drawingml/2006/main">
        <a:graphicData uri="http://schemas.openxmlformats.org/drawingml/2006/chart">
          <c:chart xmlns:c="http://schemas.openxmlformats.org/drawingml/2006/chart" r:id="rId9"/>
        </a:graphicData>
      </a:graphic>
    </xdr:graphicFrame>
    <xdr:clientData/>
  </xdr:twoCellAnchor>
  <xdr:twoCellAnchor>
    <xdr:from>
      <xdr:col>23</xdr:col>
      <xdr:colOff>54940</xdr:colOff>
      <xdr:row>192</xdr:row>
      <xdr:rowOff>33507</xdr:rowOff>
    </xdr:from>
    <xdr:to>
      <xdr:col>30</xdr:col>
      <xdr:colOff>18169</xdr:colOff>
      <xdr:row>203</xdr:row>
      <xdr:rowOff>136432</xdr:rowOff>
    </xdr:to>
    <xdr:graphicFrame>
      <xdr:nvGraphicFramePr>
        <xdr:cNvPr id="138" name="Gráfico 18"/>
        <xdr:cNvGraphicFramePr/>
      </xdr:nvGraphicFramePr>
      <xdr:xfrm>
        <a:off x="17580940" y="31732707"/>
        <a:ext cx="5297230" cy="1919026"/>
      </xdr:xfrm>
      <a:graphic xmlns:a="http://schemas.openxmlformats.org/drawingml/2006/main">
        <a:graphicData uri="http://schemas.openxmlformats.org/drawingml/2006/chart">
          <c:chart xmlns:c="http://schemas.openxmlformats.org/drawingml/2006/chart" r:id="rId10"/>
        </a:graphicData>
      </a:graphic>
    </xdr:graphicFrame>
    <xdr:clientData/>
  </xdr:twoCellAnchor>
  <xdr:twoCellAnchor>
    <xdr:from>
      <xdr:col>23</xdr:col>
      <xdr:colOff>223009</xdr:colOff>
      <xdr:row>209</xdr:row>
      <xdr:rowOff>135790</xdr:rowOff>
    </xdr:from>
    <xdr:to>
      <xdr:col>27</xdr:col>
      <xdr:colOff>746522</xdr:colOff>
      <xdr:row>220</xdr:row>
      <xdr:rowOff>3958</xdr:rowOff>
    </xdr:to>
    <xdr:graphicFrame>
      <xdr:nvGraphicFramePr>
        <xdr:cNvPr id="139" name="Gráfico 19"/>
        <xdr:cNvGraphicFramePr/>
      </xdr:nvGraphicFramePr>
      <xdr:xfrm>
        <a:off x="17749009" y="34641690"/>
        <a:ext cx="3571514" cy="1684269"/>
      </xdr:xfrm>
      <a:graphic xmlns:a="http://schemas.openxmlformats.org/drawingml/2006/main">
        <a:graphicData uri="http://schemas.openxmlformats.org/drawingml/2006/chart">
          <c:chart xmlns:c="http://schemas.openxmlformats.org/drawingml/2006/chart" r:id="rId1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5.Recursos Humanos"/>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2.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3.Marketing"/>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3.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3:G36" sheet="1.Financeiro"/>
  </cacheSource>
  <cacheFields count="6">
    <cacheField name="Item" numFmtId="0">
      <sharedItems containsNonDate="0" containsString="0" containsBlank="1" count="1">
        <m/>
      </sharedItems>
    </cacheField>
    <cacheField name="Iniciativa" numFmtId="0">
      <sharedItems containsNonDate="0" containsString="0" containsBlank="1" count="1">
        <m/>
      </sharedItems>
    </cacheField>
    <cacheField name="Ação" numFmtId="0">
      <sharedItems containsNonDate="0" containsString="0" containsBlank="1" count="1">
        <m/>
      </sharedItems>
    </cacheField>
    <cacheField name="Responsável" numFmtId="0">
      <sharedItems containsNonDate="0" containsString="0" containsBlank="1" count="1">
        <m/>
      </sharedItems>
    </cacheField>
    <cacheField name="Prazo" numFmtId="0">
      <sharedItems containsNonDate="0" containsString="0" containsBlank="1" count="1">
        <m/>
      </sharedItems>
    </cacheField>
    <cacheField name="Status" numFmtId="0">
      <sharedItems containsNonDate="0" count="1">
        <s v="Aguardando"/>
      </sharedItems>
    </cacheField>
  </cacheFields>
  <extLst>
    <ext xmlns:x14="http://schemas.microsoft.com/office/spreadsheetml/2009/9/main">
      <x14:pivotCacheDefinition/>
    </ext>
  </extLst>
</pivotCacheDefinition>
</file>

<file path=xl/pivotCache/pivotCacheDefinition4.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2.Comercial"/>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5.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3:G36" sheet="1.Financeiro"/>
  </cacheSource>
  <cacheFields count="6">
    <cacheField name="Item" numFmtId="0">
      <sharedItems containsNonDate="0" containsString="0" containsBlank="1" count="1">
        <m/>
      </sharedItems>
    </cacheField>
    <cacheField name="Iniciativa" numFmtId="0">
      <sharedItems containsNonDate="0" containsString="0" containsBlank="1" count="1">
        <m/>
      </sharedItems>
    </cacheField>
    <cacheField name="Ação" numFmtId="0">
      <sharedItems containsNonDate="0" containsString="0" containsBlank="1" count="1">
        <m/>
      </sharedItems>
    </cacheField>
    <cacheField name="Responsável" numFmtId="0">
      <sharedItems containsNonDate="0" containsString="0" containsBlank="1" count="1">
        <m/>
      </sharedItems>
    </cacheField>
    <cacheField name="Prazo" numFmtId="0">
      <sharedItems containsNonDate="0" containsString="0" containsBlank="1" count="1">
        <m/>
      </sharedItems>
    </cacheField>
    <cacheField name="Status" numFmtId="0">
      <sharedItems containsNonDate="0" count="1">
        <s v="Aguardando"/>
      </sharedItems>
    </cacheField>
  </cacheFields>
  <extLst>
    <ext xmlns:x14="http://schemas.microsoft.com/office/spreadsheetml/2009/9/main">
      <x14:pivotCacheDefinition/>
    </ext>
  </extLst>
</pivotCacheDefinition>
</file>

<file path=xl/pivotCache/pivotCacheDefinition6.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4.Operacional"/>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7.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5.Recursos Humanos"/>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8.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4.Operacional"/>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9.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3.Marketing"/>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Definition10.xml><?xml version="1.0" encoding="utf-8"?>
<pivotCacheDefinition xmlns:r="http://schemas.openxmlformats.org/officeDocument/2006/relationships" xmlns:mc="http://schemas.openxmlformats.org/markup-compatibility/2006" xmlns="http://schemas.openxmlformats.org/spreadsheetml/2006/main" r:id="rId1" refreshedDate="0" recordCount="13" createdVersion="7">
  <cacheSource type="worksheet">
    <worksheetSource ref="B24:G37" sheet="2.Comercial"/>
  </cacheSource>
  <cacheFields count="6">
    <cacheField name=" " numFmtId="0">
      <sharedItems containsNonDate="0" containsString="0" containsBlank="1" count="1">
        <m/>
      </sharedItems>
    </cacheField>
    <cacheField name=" 2" numFmtId="0">
      <sharedItems containsNonDate="0" containsString="0" containsBlank="1" count="1">
        <m/>
      </sharedItems>
    </cacheField>
    <cacheField name=" 3" numFmtId="0">
      <sharedItems containsNonDate="0" containsString="0" containsBlank="1" count="1">
        <m/>
      </sharedItems>
    </cacheField>
    <cacheField name=" 4" numFmtId="0">
      <sharedItems containsNonDate="0" containsString="0" containsBlank="1" count="1">
        <m/>
      </sharedItems>
    </cacheField>
    <cacheField name=" 5" numFmtId="0">
      <sharedItems containsNonDate="0" containsString="0" containsBlank="1" count="1">
        <m/>
      </sharedItems>
    </cacheField>
    <cacheField name="Aguardando" numFmtId="0">
      <sharedItems containsNonDate="0" count="1">
        <s v="Aguardando"/>
      </sharedItems>
    </cacheField>
  </cacheFields>
  <extLst>
    <ext xmlns:x14="http://schemas.microsoft.com/office/spreadsheetml/2009/9/main">
      <x14:pivotCacheDefinition/>
    </ext>
  </extLst>
</pivotCacheDefinition>
</file>

<file path=xl/pivotCache/pivotCacheRecords1.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2.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3.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4.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5.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6.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7.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8.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9.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Cache/pivotCacheRecords10.xml><?xml version="1.0" encoding="utf-8"?>
<pivotCacheRecords xmlns:r="http://schemas.openxmlformats.org/officeDocument/2006/relationships" xmlns="http://schemas.openxmlformats.org/spreadsheetml/2006/main" count="13">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r>
    <x v="0"/>
    <x v="0"/>
    <x v="0"/>
    <x v="0"/>
    <x v="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Tabela dinâmica10"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Col="1" showEmptyRow="1" compact="0" compactData="0" multipleFieldFilters="0">
  <location ref="A2:C5" firstHeaderRow="1" firstDataRow="2"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axis="axisRow" compact="0" outline="0" showAll="0" sortType="ascending">
      <items count="2">
        <item sd="0" x="0"/>
        <item t="default" sd="0"/>
      </items>
    </pivotField>
    <pivotField name="Prazo" compact="0" outline="0" showAll="0">
      <items count="2">
        <item sd="0" x="0"/>
        <item t="default" sd="0"/>
      </items>
    </pivotField>
    <pivotField name="Status" axis="axisCol" compact="0" numFmtId="49" outline="0" showAll="0" sortType="ascending">
      <items count="2">
        <item sd="0" x="0"/>
        <item t="default" sd="0"/>
      </items>
    </pivotField>
  </pivotFields>
  <rowFields count="1">
    <field x="3"/>
  </rowFields>
  <rowItems count="2">
    <i>
      <x/>
    </i>
    <i t="grand">
      <x/>
    </i>
  </rowItems>
  <colFields count="1">
    <field x="5"/>
  </colFields>
  <colItems count="2">
    <i>
      <x/>
    </i>
    <i t="grand">
      <x/>
    </i>
  </colItems>
  <dataFields count="1">
    <dataField name="Count (All) of Item" fld="0" subtotal="count"/>
  </dataFields>
  <pivotTableStyleInfo name="PivotStyleCustom01" showRowHeaders="1" showColHeaders="1" showRowStripes="1" showColStripes="0" showLastColumn="1"/>
</pivotTableDefinition>
</file>

<file path=xl/pivotTables/pivotTable2.xml><?xml version="1.0" encoding="utf-8"?>
<pivotTableDefinition xmlns="http://schemas.openxmlformats.org/spreadsheetml/2006/main" name="Tabela dinâmica6" cacheId="1" dataPosition="0" autoFormatId="0" applyNumberFormats="0" applyBorderFormats="0" applyFontFormats="0" applyPatternFormats="0" applyAlignmentFormats="0" applyWidthHeightFormats="1" dataCaption="" missingCaption="" pivotTableStyle="PivotStyleCustom02" updatedVersion="7" useAutoFormatting="1" createdVersion="7" indent="0" showEmptyCol="1" showEmptyRow="1" compact="0" compactData="0" multipleFieldFilters="0">
  <location ref="A2:B4" firstHeaderRow="1" firstDataRow="1"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compact="0" outline="0" showAll="0">
      <items count="2">
        <item sd="0" x="0"/>
        <item t="default" sd="0"/>
      </items>
    </pivotField>
    <pivotField name="Prazo" compact="0" outline="0" showAll="0">
      <items count="2">
        <item sd="0" x="0"/>
        <item t="default" sd="0"/>
      </items>
    </pivotField>
    <pivotField name="Status" axis="axisRow" compact="0" numFmtId="49" outline="0" showAll="0" sortType="ascending">
      <items count="2">
        <item sd="0" x="0"/>
        <item t="default" sd="0"/>
      </items>
    </pivotField>
  </pivotFields>
  <rowFields count="1">
    <field x="5"/>
  </rowFields>
  <rowItems count="2">
    <i>
      <x/>
    </i>
    <i t="grand">
      <x/>
    </i>
  </rowItems>
  <colItems count="1">
    <i/>
  </colItems>
  <dataFields count="1">
    <dataField name="Count (All) of Item" fld="0" subtotal="count"/>
  </dataFields>
  <pivotTableStyleInfo name="PivotStyleCustom02" showRowHeaders="1" showColHeaders="1" showRowStripes="1" showColStripes="0" showLastColumn="1"/>
</pivotTableDefinition>
</file>

<file path=xl/pivotTables/pivotTable3.xml><?xml version="1.0" encoding="utf-8"?>
<pivotTableDefinition xmlns="http://schemas.openxmlformats.org/spreadsheetml/2006/main" name="Tabela dinâmica3" cacheId="2" dataPosition="0" autoFormatId="0" applyNumberFormats="0" applyBorderFormats="0" applyFontFormats="0" applyPatternFormats="0" applyAlignmentFormats="0" applyWidthHeightFormats="1" dataCaption="" missingCaption="" pivotTableStyle="PivotStyleCustom03" updatedVersion="7" useAutoFormatting="1" createdVersion="7" indent="0" showEmptyCol="1" showEmptyRow="1" compact="0" compactData="0" multipleFieldFilters="0">
  <location ref="A2:B4" firstHeaderRow="1" firstDataRow="1"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compact="0" outline="0" showAll="0">
      <items count="2">
        <item sd="0" x="0"/>
        <item t="default" sd="0"/>
      </items>
    </pivotField>
    <pivotField name="Prazo" compact="0" outline="0" showAll="0">
      <items count="2">
        <item sd="0" x="0"/>
        <item t="default" sd="0"/>
      </items>
    </pivotField>
    <pivotField name="Status" axis="axisRow" compact="0" numFmtId="49" outline="0" showAll="0" sortType="ascending">
      <items count="2">
        <item sd="0" x="0"/>
        <item t="default" sd="0"/>
      </items>
    </pivotField>
  </pivotFields>
  <rowFields count="1">
    <field x="5"/>
  </rowFields>
  <rowItems count="2">
    <i>
      <x/>
    </i>
    <i t="grand">
      <x/>
    </i>
  </rowItems>
  <colItems count="1">
    <i/>
  </colItems>
  <dataFields count="1">
    <dataField name="Count (All) of Item" fld="0" subtotal="count"/>
  </dataFields>
  <pivotTableStyleInfo name="PivotStyleCustom03" showRowHeaders="1" showColHeaders="1" showRowStripes="1" showColStripes="0" showLastColumn="1"/>
</pivotTableDefinition>
</file>

<file path=xl/pivotTables/pivotTable4.xml><?xml version="1.0" encoding="utf-8"?>
<pivotTableDefinition xmlns="http://schemas.openxmlformats.org/spreadsheetml/2006/main" name="Tabela dinâmica4" cacheId="3" dataPosition="0" autoFormatId="0" applyNumberFormats="0" applyBorderFormats="0" applyFontFormats="0" applyPatternFormats="0" applyAlignmentFormats="0" applyWidthHeightFormats="1" dataCaption="" missingCaption="" pivotTableStyle="PivotStyleCustom04" updatedVersion="7" useAutoFormatting="1" createdVersion="7" indent="0" showEmptyCol="1" showEmptyRow="1" compact="0" compactData="0" multipleFieldFilters="0">
  <location ref="A2:B4" firstHeaderRow="1" firstDataRow="1"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compact="0" outline="0" showAll="0">
      <items count="2">
        <item sd="0" x="0"/>
        <item t="default" sd="0"/>
      </items>
    </pivotField>
    <pivotField name="Prazo" compact="0" outline="0" showAll="0">
      <items count="2">
        <item sd="0" x="0"/>
        <item t="default" sd="0"/>
      </items>
    </pivotField>
    <pivotField name="Status" axis="axisRow" compact="0" numFmtId="49" outline="0" showAll="0" sortType="ascending">
      <items count="2">
        <item sd="0" x="0"/>
        <item t="default" sd="0"/>
      </items>
    </pivotField>
  </pivotFields>
  <rowFields count="1">
    <field x="5"/>
  </rowFields>
  <rowItems count="2">
    <i>
      <x/>
    </i>
    <i t="grand">
      <x/>
    </i>
  </rowItems>
  <colItems count="1">
    <i/>
  </colItems>
  <dataFields count="1">
    <dataField name="Count (All) of Item" fld="0" subtotal="count"/>
  </dataFields>
  <pivotTableStyleInfo name="PivotStyleCustom04" showRowHeaders="1" showColHeaders="1" showRowStripes="1" showColStripes="0" showLastColumn="1"/>
</pivotTableDefinition>
</file>

<file path=xl/pivotTables/pivotTable5.xml><?xml version="1.0" encoding="utf-8"?>
<pivotTableDefinition xmlns="http://schemas.openxmlformats.org/spreadsheetml/2006/main" name="Tabela dinâmica2" cacheId="4" dataPosition="0" autoFormatId="0" applyNumberFormats="0" applyBorderFormats="0" applyFontFormats="0" applyPatternFormats="0" applyAlignmentFormats="0" applyWidthHeightFormats="1" dataCaption="" missingCaption="" pivotTableStyle="PivotStyleCustom05" updatedVersion="7" useAutoFormatting="1" createdVersion="7" indent="0" showEmptyCol="1" showEmptyRow="1" compact="0" compactData="0" multipleFieldFilters="0">
  <location ref="A2:C5" firstHeaderRow="1" firstDataRow="2"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axis="axisRow" compact="0" outline="0" showAll="0" sortType="ascending">
      <items count="2">
        <item sd="0" x="0"/>
        <item t="default" sd="0"/>
      </items>
    </pivotField>
    <pivotField name="Prazo" compact="0" outline="0" showAll="0">
      <items count="2">
        <item sd="0" x="0"/>
        <item t="default" sd="0"/>
      </items>
    </pivotField>
    <pivotField name="Status" axis="axisCol" compact="0" numFmtId="49" outline="0" showAll="0" sortType="ascending">
      <items count="2">
        <item sd="0" x="0"/>
        <item t="default" sd="0"/>
      </items>
    </pivotField>
  </pivotFields>
  <rowFields count="1">
    <field x="3"/>
  </rowFields>
  <rowItems count="2">
    <i>
      <x/>
    </i>
    <i t="grand">
      <x/>
    </i>
  </rowItems>
  <colFields count="1">
    <field x="5"/>
  </colFields>
  <colItems count="2">
    <i>
      <x/>
    </i>
    <i t="grand">
      <x/>
    </i>
  </colItems>
  <dataFields count="1">
    <dataField name="Count (All) of Item" fld="0" subtotal="count"/>
  </dataFields>
  <pivotTableStyleInfo name="PivotStyleCustom05" showRowHeaders="1" showColHeaders="1" showRowStripes="1" showColStripes="0" showLastColumn="1"/>
</pivotTableDefinition>
</file>

<file path=xl/pivotTables/pivotTable6.xml><?xml version="1.0" encoding="utf-8"?>
<pivotTableDefinition xmlns="http://schemas.openxmlformats.org/spreadsheetml/2006/main" name="Tabela dinâmica7" cacheId="5" dataPosition="0" autoFormatId="0" applyNumberFormats="0" applyBorderFormats="0" applyFontFormats="0" applyPatternFormats="0" applyAlignmentFormats="0" applyWidthHeightFormats="1" dataCaption="" missingCaption="" pivotTableStyle="PivotStyleCustom06" updatedVersion="7" useAutoFormatting="1" createdVersion="7" indent="0" showEmptyCol="1" showEmptyRow="1" compact="0" compactData="0" multipleFieldFilters="0">
  <location ref="A2:B4" firstHeaderRow="1" firstDataRow="1"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compact="0" outline="0" showAll="0">
      <items count="2">
        <item sd="0" x="0"/>
        <item t="default" sd="0"/>
      </items>
    </pivotField>
    <pivotField name="Prazo" compact="0" outline="0" showAll="0">
      <items count="2">
        <item sd="0" x="0"/>
        <item t="default" sd="0"/>
      </items>
    </pivotField>
    <pivotField name="Status" axis="axisRow" compact="0" numFmtId="49" outline="0" showAll="0" sortType="ascending">
      <items count="2">
        <item sd="0" x="0"/>
        <item t="default" sd="0"/>
      </items>
    </pivotField>
  </pivotFields>
  <rowFields count="1">
    <field x="5"/>
  </rowFields>
  <rowItems count="2">
    <i>
      <x/>
    </i>
    <i t="grand">
      <x/>
    </i>
  </rowItems>
  <colItems count="1">
    <i/>
  </colItems>
  <dataFields count="1">
    <dataField name="Count (All) of Item" fld="0" subtotal="count"/>
  </dataFields>
  <pivotTableStyleInfo name="PivotStyleCustom06" showRowHeaders="1" showColHeaders="1" showRowStripes="1" showColStripes="0" showLastColumn="1"/>
</pivotTableDefinition>
</file>

<file path=xl/pivotTables/pivotTable7.xml><?xml version="1.0" encoding="utf-8"?>
<pivotTableDefinition xmlns="http://schemas.openxmlformats.org/spreadsheetml/2006/main" name="Tabela dinâmica9" cacheId="6" dataPosition="0" autoFormatId="0" applyNumberFormats="0" applyBorderFormats="0" applyFontFormats="0" applyPatternFormats="0" applyAlignmentFormats="0" applyWidthHeightFormats="1" dataCaption="" missingCaption="" pivotTableStyle="PivotStyleCustom07" updatedVersion="7" useAutoFormatting="1" createdVersion="7" indent="0" showEmptyCol="1" showEmptyRow="1" compact="0" compactData="0" multipleFieldFilters="0">
  <location ref="A2:B4" firstHeaderRow="1" firstDataRow="1"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compact="0" outline="0" showAll="0">
      <items count="2">
        <item sd="0" x="0"/>
        <item t="default" sd="0"/>
      </items>
    </pivotField>
    <pivotField name="Prazo" compact="0" outline="0" showAll="0">
      <items count="2">
        <item sd="0" x="0"/>
        <item t="default" sd="0"/>
      </items>
    </pivotField>
    <pivotField name="Status" axis="axisRow" compact="0" numFmtId="49" outline="0" showAll="0" sortType="ascending">
      <items count="2">
        <item sd="0" x="0"/>
        <item t="default" sd="0"/>
      </items>
    </pivotField>
  </pivotFields>
  <rowFields count="1">
    <field x="5"/>
  </rowFields>
  <rowItems count="2">
    <i>
      <x/>
    </i>
    <i t="grand">
      <x/>
    </i>
  </rowItems>
  <colItems count="1">
    <i/>
  </colItems>
  <dataFields count="1">
    <dataField name="Count (All) of Item" fld="0" subtotal="count"/>
  </dataFields>
  <pivotTableStyleInfo name="PivotStyleCustom07" showRowHeaders="1" showColHeaders="1" showRowStripes="1" showColStripes="0" showLastColumn="1"/>
</pivotTableDefinition>
</file>

<file path=xl/pivotTables/pivotTable8.xml><?xml version="1.0" encoding="utf-8"?>
<pivotTableDefinition xmlns="http://schemas.openxmlformats.org/spreadsheetml/2006/main" name="Tabela dinâmica8" cacheId="7" dataPosition="0" autoFormatId="0" applyNumberFormats="0" applyBorderFormats="0" applyFontFormats="0" applyPatternFormats="0" applyAlignmentFormats="0" applyWidthHeightFormats="1" dataCaption="" missingCaption="" pivotTableStyle="PivotStyleCustom08" updatedVersion="7" useAutoFormatting="1" createdVersion="7" indent="0" showEmptyCol="1" showEmptyRow="1" compact="0" compactData="0" multipleFieldFilters="0">
  <location ref="A2:C5" firstHeaderRow="1" firstDataRow="2"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axis="axisRow" compact="0" outline="0" showAll="0" sortType="ascending">
      <items count="2">
        <item sd="0" x="0"/>
        <item t="default" sd="0"/>
      </items>
    </pivotField>
    <pivotField name="Prazo" compact="0" outline="0" showAll="0">
      <items count="2">
        <item sd="0" x="0"/>
        <item t="default" sd="0"/>
      </items>
    </pivotField>
    <pivotField name="Status" axis="axisCol" compact="0" numFmtId="49" outline="0" showAll="0" sortType="ascending">
      <items count="2">
        <item sd="0" x="0"/>
        <item t="default" sd="0"/>
      </items>
    </pivotField>
  </pivotFields>
  <rowFields count="1">
    <field x="3"/>
  </rowFields>
  <rowItems count="2">
    <i>
      <x/>
    </i>
    <i t="grand">
      <x/>
    </i>
  </rowItems>
  <colFields count="1">
    <field x="5"/>
  </colFields>
  <colItems count="2">
    <i>
      <x/>
    </i>
    <i t="grand">
      <x/>
    </i>
  </colItems>
  <dataFields count="1">
    <dataField name="Count (All) of Item" fld="0" subtotal="count"/>
  </dataFields>
  <pivotTableStyleInfo name="PivotStyleCustom08" showRowHeaders="1" showColHeaders="1" showRowStripes="1" showColStripes="0" showLastColumn="1"/>
</pivotTableDefinition>
</file>

<file path=xl/pivotTables/pivotTable9.xml><?xml version="1.0" encoding="utf-8"?>
<pivotTableDefinition xmlns="http://schemas.openxmlformats.org/spreadsheetml/2006/main" name="Tabela dinâmica5" cacheId="8" dataPosition="0" autoFormatId="0" applyNumberFormats="0" applyBorderFormats="0" applyFontFormats="0" applyPatternFormats="0" applyAlignmentFormats="0" applyWidthHeightFormats="1" dataCaption="" missingCaption="" pivotTableStyle="PivotStyleCustom09" updatedVersion="7" useAutoFormatting="1" createdVersion="7" indent="0" showEmptyCol="1" showEmptyRow="1" compact="0" compactData="0" multipleFieldFilters="0">
  <location ref="A2:C5" firstHeaderRow="1" firstDataRow="2"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axis="axisRow" compact="0" outline="0" showAll="0" sortType="ascending">
      <items count="2">
        <item sd="0" x="0"/>
        <item t="default" sd="0"/>
      </items>
    </pivotField>
    <pivotField name="Prazo" compact="0" outline="0" showAll="0">
      <items count="2">
        <item sd="0" x="0"/>
        <item t="default" sd="0"/>
      </items>
    </pivotField>
    <pivotField name="Status" axis="axisCol" compact="0" numFmtId="49" outline="0" showAll="0" sortType="ascending">
      <items count="2">
        <item sd="0" x="0"/>
        <item t="default" sd="0"/>
      </items>
    </pivotField>
  </pivotFields>
  <rowFields count="1">
    <field x="3"/>
  </rowFields>
  <rowItems count="2">
    <i>
      <x/>
    </i>
    <i t="grand">
      <x/>
    </i>
  </rowItems>
  <colFields count="1">
    <field x="5"/>
  </colFields>
  <colItems count="2">
    <i>
      <x/>
    </i>
    <i t="grand">
      <x/>
    </i>
  </colItems>
  <dataFields count="1">
    <dataField name="Count (All) of Item" fld="0" subtotal="count"/>
  </dataFields>
  <pivotTableStyleInfo name="PivotStyleCustom09" showRowHeaders="1" showColHeaders="1" showRowStripes="1" showColStripes="0" showLastColumn="1"/>
</pivotTableDefinition>
</file>

<file path=xl/pivotTables/pivotTable10.xml><?xml version="1.0" encoding="utf-8"?>
<pivotTableDefinition xmlns="http://schemas.openxmlformats.org/spreadsheetml/2006/main" name="Tabela dinâmica1" cacheId="9" dataPosition="0" autoFormatId="0" applyNumberFormats="0" applyBorderFormats="0" applyFontFormats="0" applyPatternFormats="0" applyAlignmentFormats="0" applyWidthHeightFormats="1" dataCaption="" missingCaption="" pivotTableStyle="PivotStyleCustom10" updatedVersion="7" useAutoFormatting="1" createdVersion="7" indent="0" showEmptyCol="1" showEmptyRow="1" compact="0" compactData="0" multipleFieldFilters="0">
  <location ref="A2:C5" firstHeaderRow="1" firstDataRow="2" firstDataCol="1"/>
  <pivotFields count="6">
    <pivotField name="Item" axis="axisValues" dataField="1" compact="0" outline="0" showAll="0"/>
    <pivotField name="Iniciativa" compact="0" outline="0" showAll="0">
      <items count="2">
        <item sd="0" x="0"/>
        <item t="default" sd="0"/>
      </items>
    </pivotField>
    <pivotField name="Ação" compact="0" outline="0" showAll="0">
      <items count="2">
        <item sd="0" x="0"/>
        <item t="default" sd="0"/>
      </items>
    </pivotField>
    <pivotField name="Responsável" axis="axisRow" compact="0" outline="0" showAll="0" sortType="ascending">
      <items count="2">
        <item sd="0" x="0"/>
        <item t="default" sd="0"/>
      </items>
    </pivotField>
    <pivotField name="Prazo" compact="0" outline="0" showAll="0">
      <items count="2">
        <item sd="0" x="0"/>
        <item t="default" sd="0"/>
      </items>
    </pivotField>
    <pivotField name="Status" axis="axisCol" compact="0" numFmtId="49" outline="0" showAll="0" sortType="ascending">
      <items count="2">
        <item sd="0" x="0"/>
        <item t="default" sd="0"/>
      </items>
    </pivotField>
  </pivotFields>
  <rowFields count="1">
    <field x="3"/>
  </rowFields>
  <rowItems count="2">
    <i>
      <x/>
    </i>
    <i t="grand">
      <x/>
    </i>
  </rowItems>
  <colFields count="1">
    <field x="5"/>
  </colFields>
  <colItems count="2">
    <i>
      <x/>
    </i>
    <i t="grand">
      <x/>
    </i>
  </colItems>
  <dataFields count="1">
    <dataField name="Count (All) of Item" fld="0" subtotal="count"/>
  </dataFields>
  <pivotTableStyleInfo name="PivotStyleCustom10" showRowHeaders="1" showColHeaders="1" showRowStripes="1" showColStripes="0" showLastColumn="1"/>
</pivotTableDefinition>
</file>

<file path=xl/theme/theme1.xml><?xml version="1.0" encoding="utf-8"?>
<a:theme xmlns:a="http://schemas.openxmlformats.org/drawingml/2006/main" xmlns:r="http://schemas.openxmlformats.org/officeDocument/2006/relationships" name="Tema do Office">
  <a:themeElements>
    <a:clrScheme name="Tema do 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Tema do Office">
      <a:majorFont>
        <a:latin typeface="Helvetica Neue"/>
        <a:ea typeface="Helvetica Neue"/>
        <a:cs typeface="Helvetica Neue"/>
      </a:majorFont>
      <a:minorFont>
        <a:latin typeface="Helvetica Neue"/>
        <a:ea typeface="Helvetica Neue"/>
        <a:cs typeface="Helvetica Neue"/>
      </a:minorFont>
    </a:fontScheme>
    <a:fmtScheme name="Tema do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s>

</file>

<file path=xl/worksheets/_rels/sheet9.xml.rels><?xml version="1.0" encoding="UTF-8"?>
<Relationships xmlns="http://schemas.openxmlformats.org/package/2006/relationships"><Relationship Id="rId1" Type="http://schemas.openxmlformats.org/officeDocument/2006/relationships/drawing" Target="../drawings/drawing8.xml"/></Relationships>

</file>

<file path=xl/worksheets/_rels/sheet11.xml.rels><?xml version="1.0" encoding="UTF-8"?>
<Relationships xmlns="http://schemas.openxmlformats.org/package/2006/relationships"><Relationship Id="rId1" Type="http://schemas.openxmlformats.org/officeDocument/2006/relationships/drawing" Target="../drawings/drawing9.xml"/></Relationships>

</file>

<file path=xl/worksheets/_rels/sheet12.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13.xml.rels><?xml version="1.0" encoding="UTF-8"?>
<Relationships xmlns="http://schemas.openxmlformats.org/package/2006/relationships"><Relationship Id="rId1" Type="http://schemas.openxmlformats.org/officeDocument/2006/relationships/drawing" Target="../drawings/drawing11.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14.xml.rels><?xml version="1.0" encoding="UTF-8"?>
<Relationships xmlns="http://schemas.openxmlformats.org/package/2006/relationships"><Relationship Id="rId1" Type="http://schemas.openxmlformats.org/officeDocument/2006/relationships/drawing" Target="../drawings/drawing12.xml"/></Relationships>

</file>

<file path=xl/worksheets/_rels/sheet15.xml.rels><?xml version="1.0" encoding="UTF-8"?>
<Relationships xmlns="http://schemas.openxmlformats.org/package/2006/relationships"><Relationship Id="rId1" Type="http://schemas.openxmlformats.org/officeDocument/2006/relationships/drawing" Target="../drawings/drawing1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16.xml.rels><?xml version="1.0" encoding="UTF-8"?>
<Relationships xmlns="http://schemas.openxmlformats.org/package/2006/relationships"><Relationship Id="rId1" Type="http://schemas.openxmlformats.org/officeDocument/2006/relationships/drawing" Target="../drawings/drawing1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17.xml.rels><?xml version="1.0" encoding="UTF-8"?>
<Relationships xmlns="http://schemas.openxmlformats.org/package/2006/relationships"><Relationship Id="rId1" Type="http://schemas.openxmlformats.org/officeDocument/2006/relationships/drawing" Target="../drawings/drawing15.xml"/></Relationships>

</file>

<file path=xl/worksheets/_rels/sheet18.xml.rels><?xml version="1.0" encoding="UTF-8"?>
<Relationships xmlns="http://schemas.openxmlformats.org/package/2006/relationships"><Relationship Id="rId1" Type="http://schemas.openxmlformats.org/officeDocument/2006/relationships/drawing" Target="../drawings/drawing16.xml"/></Relationships>

</file>

<file path=xl/worksheets/_rels/sheet19.xml.rels><?xml version="1.0" encoding="UTF-8"?>
<Relationships xmlns="http://schemas.openxmlformats.org/package/2006/relationships"><Relationship Id="rId1" Type="http://schemas.openxmlformats.org/officeDocument/2006/relationships/drawing" Target="../drawings/drawing17.xml"/></Relationships>

</file>

<file path=xl/worksheets/_rels/sheet20.xml.rels><?xml version="1.0" encoding="UTF-8"?>
<Relationships xmlns="http://schemas.openxmlformats.org/package/2006/relationships"><Relationship Id="rId1" Type="http://schemas.openxmlformats.org/officeDocument/2006/relationships/drawing" Target="../drawings/drawing18.xml"/></Relationships>

</file>

<file path=xl/worksheets/_rels/sheet21.xml.rels><?xml version="1.0" encoding="UTF-8"?>
<Relationships xmlns="http://schemas.openxmlformats.org/package/2006/relationships"><Relationship Id="rId1" Type="http://schemas.openxmlformats.org/officeDocument/2006/relationships/drawing" Target="../drawings/drawing19.xml"/></Relationships>

</file>

<file path=xl/worksheets/_rels/sheet22.xml.rels><?xml version="1.0" encoding="UTF-8"?>
<Relationships xmlns="http://schemas.openxmlformats.org/package/2006/relationships"><Relationship Id="rId1" Type="http://schemas.openxmlformats.org/officeDocument/2006/relationships/drawing" Target="../drawings/drawing20.xml"/></Relationships>

</file>

<file path=xl/worksheets/_rels/sheet23.xml.rels><?xml version="1.0" encoding="UTF-8"?>
<Relationships xmlns="http://schemas.openxmlformats.org/package/2006/relationships"><Relationship Id="rId1" Type="http://schemas.openxmlformats.org/officeDocument/2006/relationships/drawing" Target="../drawings/drawing21.xml"/></Relationships>

</file>

<file path=xl/worksheets/_rels/sheet24.xml.rels><?xml version="1.0" encoding="UTF-8"?>
<Relationships xmlns="http://schemas.openxmlformats.org/package/2006/relationships"><Relationship Id="rId1" Type="http://schemas.openxmlformats.org/officeDocument/2006/relationships/drawing" Target="../drawings/drawing22.xml"/></Relationships>

</file>

<file path=xl/worksheets/_rels/sheet25.xml.rels><?xml version="1.0" encoding="UTF-8"?>
<Relationships xmlns="http://schemas.openxmlformats.org/package/2006/relationships"><Relationship Id="rId1" Type="http://schemas.openxmlformats.org/officeDocument/2006/relationships/pivotTable" Target="../pivotTables/pivotTable1.xml"/></Relationships>

</file>

<file path=xl/worksheets/_rels/sheet26.xml.rels><?xml version="1.0" encoding="UTF-8"?>
<Relationships xmlns="http://schemas.openxmlformats.org/package/2006/relationships"><Relationship Id="rId1" Type="http://schemas.openxmlformats.org/officeDocument/2006/relationships/pivotTable" Target="../pivotTables/pivotTable2.xml"/></Relationships>

</file>

<file path=xl/worksheets/_rels/sheet27.xml.rels><?xml version="1.0" encoding="UTF-8"?>
<Relationships xmlns="http://schemas.openxmlformats.org/package/2006/relationships"><Relationship Id="rId1" Type="http://schemas.openxmlformats.org/officeDocument/2006/relationships/pivotTable" Target="../pivotTables/pivotTable3.xml"/></Relationships>

</file>

<file path=xl/worksheets/_rels/sheet28.xml.rels><?xml version="1.0" encoding="UTF-8"?>
<Relationships xmlns="http://schemas.openxmlformats.org/package/2006/relationships"><Relationship Id="rId1" Type="http://schemas.openxmlformats.org/officeDocument/2006/relationships/pivotTable" Target="../pivotTables/pivotTable4.xml"/></Relationships>

</file>

<file path=xl/worksheets/_rels/sheet29.xml.rels><?xml version="1.0" encoding="UTF-8"?>
<Relationships xmlns="http://schemas.openxmlformats.org/package/2006/relationships"><Relationship Id="rId1" Type="http://schemas.openxmlformats.org/officeDocument/2006/relationships/pivotTable" Target="../pivotTables/pivotTable5.xml"/></Relationships>

</file>

<file path=xl/worksheets/_rels/sheet30.xml.rels><?xml version="1.0" encoding="UTF-8"?>
<Relationships xmlns="http://schemas.openxmlformats.org/package/2006/relationships"><Relationship Id="rId1" Type="http://schemas.openxmlformats.org/officeDocument/2006/relationships/pivotTable" Target="../pivotTables/pivotTable6.xml"/></Relationships>

</file>

<file path=xl/worksheets/_rels/sheet31.xml.rels><?xml version="1.0" encoding="UTF-8"?>
<Relationships xmlns="http://schemas.openxmlformats.org/package/2006/relationships"><Relationship Id="rId1" Type="http://schemas.openxmlformats.org/officeDocument/2006/relationships/pivotTable" Target="../pivotTables/pivotTable7.xml"/></Relationships>

</file>

<file path=xl/worksheets/_rels/sheet32.xml.rels><?xml version="1.0" encoding="UTF-8"?>
<Relationships xmlns="http://schemas.openxmlformats.org/package/2006/relationships"><Relationship Id="rId1" Type="http://schemas.openxmlformats.org/officeDocument/2006/relationships/pivotTable" Target="../pivotTables/pivotTable8.xml"/></Relationships>

</file>

<file path=xl/worksheets/_rels/sheet33.xml.rels><?xml version="1.0" encoding="UTF-8"?>
<Relationships xmlns="http://schemas.openxmlformats.org/package/2006/relationships"><Relationship Id="rId1" Type="http://schemas.openxmlformats.org/officeDocument/2006/relationships/pivotTable" Target="../pivotTables/pivotTable9.xml"/></Relationships>

</file>

<file path=xl/worksheets/_rels/sheet34.xml.rels><?xml version="1.0" encoding="UTF-8"?>
<Relationships xmlns="http://schemas.openxmlformats.org/package/2006/relationships"><Relationship Id="rId1" Type="http://schemas.openxmlformats.org/officeDocument/2006/relationships/pivotTable" Target="../pivotTables/pivotTable10.xml"/></Relationships>

</file>

<file path=xl/worksheets/_rels/sheet36.xml.rels><?xml version="1.0" encoding="UTF-8"?>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v>
      </c>
      <c r="C11" s="3"/>
      <c r="D11" s="3"/>
    </row>
    <row r="12">
      <c r="B12" s="4"/>
      <c r="C12" t="s" s="4">
        <v>5</v>
      </c>
      <c r="D12" t="s" s="5">
        <v>6</v>
      </c>
    </row>
    <row r="13">
      <c r="B13" t="s" s="3">
        <v>7</v>
      </c>
      <c r="C13" s="3"/>
      <c r="D13" s="3"/>
    </row>
    <row r="14">
      <c r="B14" s="4"/>
      <c r="C14" t="s" s="4">
        <v>5</v>
      </c>
      <c r="D14" t="s" s="5">
        <v>7</v>
      </c>
    </row>
    <row r="15">
      <c r="B15" t="s" s="3">
        <v>18</v>
      </c>
      <c r="C15" s="3"/>
      <c r="D15" s="3"/>
    </row>
    <row r="16">
      <c r="B16" s="4"/>
      <c r="C16" t="s" s="4">
        <v>5</v>
      </c>
      <c r="D16" t="s" s="5">
        <v>18</v>
      </c>
    </row>
    <row r="17">
      <c r="B17" t="s" s="3">
        <v>38</v>
      </c>
      <c r="C17" s="3"/>
      <c r="D17" s="3"/>
    </row>
    <row r="18">
      <c r="B18" s="4"/>
      <c r="C18" t="s" s="4">
        <v>5</v>
      </c>
      <c r="D18" t="s" s="5">
        <v>38</v>
      </c>
    </row>
    <row r="19">
      <c r="B19" t="s" s="3">
        <v>56</v>
      </c>
      <c r="C19" s="3"/>
      <c r="D19" s="3"/>
    </row>
    <row r="20">
      <c r="B20" s="4"/>
      <c r="C20" t="s" s="4">
        <v>5</v>
      </c>
      <c r="D20" t="s" s="5">
        <v>56</v>
      </c>
    </row>
    <row r="21">
      <c r="B21" t="s" s="3">
        <v>82</v>
      </c>
      <c r="C21" s="3"/>
      <c r="D21" s="3"/>
    </row>
    <row r="22">
      <c r="B22" s="4"/>
      <c r="C22" t="s" s="4">
        <v>5</v>
      </c>
      <c r="D22" t="s" s="5">
        <v>82</v>
      </c>
    </row>
    <row r="23">
      <c r="B23" t="s" s="3">
        <v>168</v>
      </c>
      <c r="C23" s="3"/>
      <c r="D23" s="3"/>
    </row>
    <row r="24">
      <c r="B24" s="4"/>
      <c r="C24" t="s" s="4">
        <v>5</v>
      </c>
      <c r="D24" t="s" s="5">
        <v>168</v>
      </c>
    </row>
    <row r="25">
      <c r="B25" t="s" s="3">
        <v>300</v>
      </c>
      <c r="C25" s="3"/>
      <c r="D25" s="3"/>
    </row>
    <row r="26">
      <c r="B26" s="4"/>
      <c r="C26" t="s" s="4">
        <v>5</v>
      </c>
      <c r="D26" t="s" s="5">
        <v>300</v>
      </c>
    </row>
    <row r="27">
      <c r="B27" t="s" s="3">
        <v>590</v>
      </c>
      <c r="C27" s="3"/>
      <c r="D27" s="3"/>
    </row>
    <row r="28">
      <c r="B28" s="4"/>
      <c r="C28" t="s" s="4">
        <v>5</v>
      </c>
      <c r="D28" t="s" s="5">
        <v>590</v>
      </c>
    </row>
    <row r="29">
      <c r="B29" t="s" s="3">
        <v>596</v>
      </c>
      <c r="C29" s="3"/>
      <c r="D29" s="3"/>
    </row>
    <row r="30">
      <c r="B30" s="4"/>
      <c r="C30" t="s" s="4">
        <v>5</v>
      </c>
      <c r="D30" t="s" s="5">
        <v>596</v>
      </c>
    </row>
    <row r="31">
      <c r="B31" t="s" s="3">
        <v>645</v>
      </c>
      <c r="C31" s="3"/>
      <c r="D31" s="3"/>
    </row>
    <row r="32">
      <c r="B32" s="4"/>
      <c r="C32" t="s" s="4">
        <v>5</v>
      </c>
      <c r="D32" t="s" s="5">
        <v>645</v>
      </c>
    </row>
    <row r="33">
      <c r="B33" t="s" s="3">
        <v>652</v>
      </c>
      <c r="C33" s="3"/>
      <c r="D33" s="3"/>
    </row>
    <row r="34">
      <c r="B34" s="4"/>
      <c r="C34" t="s" s="4">
        <v>5</v>
      </c>
      <c r="D34" t="s" s="5">
        <v>652</v>
      </c>
    </row>
    <row r="35">
      <c r="B35" t="s" s="3">
        <v>775</v>
      </c>
      <c r="C35" s="3"/>
      <c r="D35" s="3"/>
    </row>
    <row r="36">
      <c r="B36" s="4"/>
      <c r="C36" t="s" s="4">
        <v>5</v>
      </c>
      <c r="D36" t="s" s="5">
        <v>775</v>
      </c>
    </row>
    <row r="37">
      <c r="B37" t="s" s="3">
        <v>638</v>
      </c>
      <c r="C37" s="3"/>
      <c r="D37" s="3"/>
    </row>
    <row r="38">
      <c r="B38" s="4"/>
      <c r="C38" t="s" s="4">
        <v>5</v>
      </c>
      <c r="D38" t="s" s="5">
        <v>638</v>
      </c>
    </row>
    <row r="39">
      <c r="B39" t="s" s="3">
        <v>793</v>
      </c>
      <c r="C39" s="3"/>
      <c r="D39" s="3"/>
    </row>
    <row r="40">
      <c r="B40" s="4"/>
      <c r="C40" t="s" s="4">
        <v>5</v>
      </c>
      <c r="D40" t="s" s="5">
        <v>793</v>
      </c>
    </row>
    <row r="41">
      <c r="B41" t="s" s="3">
        <v>815</v>
      </c>
      <c r="C41" s="3"/>
      <c r="D41" s="3"/>
    </row>
    <row r="42">
      <c r="B42" s="4"/>
      <c r="C42" t="s" s="4">
        <v>5</v>
      </c>
      <c r="D42" t="s" s="5">
        <v>815</v>
      </c>
    </row>
    <row r="43">
      <c r="B43" t="s" s="3">
        <v>846</v>
      </c>
      <c r="C43" s="3"/>
      <c r="D43" s="3"/>
    </row>
    <row r="44">
      <c r="B44" s="4"/>
      <c r="C44" t="s" s="4">
        <v>5</v>
      </c>
      <c r="D44" t="s" s="5">
        <v>846</v>
      </c>
    </row>
    <row r="45">
      <c r="B45" t="s" s="3">
        <v>849</v>
      </c>
      <c r="C45" s="3"/>
      <c r="D45" s="3"/>
    </row>
    <row r="46">
      <c r="B46" s="4"/>
      <c r="C46" t="s" s="4">
        <v>5</v>
      </c>
      <c r="D46" t="s" s="5">
        <v>849</v>
      </c>
    </row>
    <row r="47">
      <c r="B47" t="s" s="3">
        <v>851</v>
      </c>
      <c r="C47" s="3"/>
      <c r="D47" s="3"/>
    </row>
    <row r="48">
      <c r="B48" s="4"/>
      <c r="C48" t="s" s="4">
        <v>5</v>
      </c>
      <c r="D48" t="s" s="5">
        <v>851</v>
      </c>
    </row>
    <row r="49">
      <c r="B49" t="s" s="3">
        <v>853</v>
      </c>
      <c r="C49" s="3"/>
      <c r="D49" s="3"/>
    </row>
    <row r="50">
      <c r="B50" s="4"/>
      <c r="C50" t="s" s="4">
        <v>5</v>
      </c>
      <c r="D50" t="s" s="5">
        <v>853</v>
      </c>
    </row>
    <row r="51">
      <c r="B51" t="s" s="3">
        <v>868</v>
      </c>
      <c r="C51" s="3"/>
      <c r="D51" s="3"/>
    </row>
    <row r="52">
      <c r="B52" s="4"/>
      <c r="C52" t="s" s="4">
        <v>5</v>
      </c>
      <c r="D52" t="s" s="5">
        <v>868</v>
      </c>
    </row>
    <row r="53">
      <c r="B53" t="s" s="3">
        <v>870</v>
      </c>
      <c r="C53" s="3"/>
      <c r="D53" s="3"/>
    </row>
    <row r="54">
      <c r="B54" s="4"/>
      <c r="C54" t="s" s="4">
        <v>5</v>
      </c>
      <c r="D54" t="s" s="5">
        <v>870</v>
      </c>
    </row>
    <row r="55">
      <c r="B55" t="s" s="3">
        <v>871</v>
      </c>
      <c r="C55" s="3"/>
      <c r="D55" s="3"/>
    </row>
    <row r="56">
      <c r="B56" s="4"/>
      <c r="C56" t="s" s="4">
        <v>872</v>
      </c>
      <c r="D56" t="s" s="5">
        <v>873</v>
      </c>
    </row>
    <row r="57">
      <c r="B57" s="4"/>
      <c r="C57" t="s" s="4">
        <v>876</v>
      </c>
      <c r="D57" t="s" s="5">
        <v>877</v>
      </c>
    </row>
    <row r="58">
      <c r="B58" s="4"/>
      <c r="C58" t="s" s="4">
        <v>879</v>
      </c>
      <c r="D58" t="s" s="5">
        <v>880</v>
      </c>
    </row>
    <row r="59">
      <c r="B59" s="4"/>
      <c r="C59" t="s" s="4">
        <v>881</v>
      </c>
      <c r="D59" t="s" s="5">
        <v>882</v>
      </c>
    </row>
    <row r="60">
      <c r="B60" s="4"/>
      <c r="C60" t="s" s="4">
        <v>883</v>
      </c>
      <c r="D60" t="s" s="5">
        <v>884</v>
      </c>
    </row>
    <row r="61">
      <c r="B61" s="4"/>
      <c r="C61" t="s" s="4">
        <v>885</v>
      </c>
      <c r="D61" t="s" s="5">
        <v>886</v>
      </c>
    </row>
    <row r="62">
      <c r="B62" s="4"/>
      <c r="C62" t="s" s="4">
        <v>887</v>
      </c>
      <c r="D62" t="s" s="5">
        <v>888</v>
      </c>
    </row>
    <row r="63">
      <c r="B63" s="4"/>
      <c r="C63" t="s" s="4">
        <v>889</v>
      </c>
      <c r="D63" t="s" s="5">
        <v>890</v>
      </c>
    </row>
    <row r="64">
      <c r="B64" s="4"/>
      <c r="C64" t="s" s="4">
        <v>891</v>
      </c>
      <c r="D64" t="s" s="5">
        <v>892</v>
      </c>
    </row>
    <row r="65">
      <c r="B65" s="4"/>
      <c r="C65" t="s" s="4">
        <v>893</v>
      </c>
      <c r="D65" t="s" s="5">
        <v>894</v>
      </c>
    </row>
    <row r="66">
      <c r="B66" s="4"/>
      <c r="C66" t="s" s="4">
        <v>5</v>
      </c>
      <c r="D66" t="s" s="5">
        <v>895</v>
      </c>
    </row>
    <row r="67">
      <c r="B67" s="4"/>
      <c r="C67" t="s" s="4">
        <v>900</v>
      </c>
      <c r="D67" t="s" s="5">
        <v>901</v>
      </c>
    </row>
  </sheetData>
  <mergeCells count="1">
    <mergeCell ref="B3:D3"/>
  </mergeCells>
  <hyperlinks>
    <hyperlink ref="D10" location="'DASHBOARD'!R1C1" tooltip="" display="DASHBOARD"/>
    <hyperlink ref="D12" location="'QR Code'!R1C1" tooltip="" display="QR Code"/>
    <hyperlink ref="D14" location="'PLANO DE AÇÃO GERAL'!R1C1" tooltip="" display="PLANO DE AÇÃO GERAL"/>
    <hyperlink ref="D16" location="'BALANÇO'!R1C1" tooltip="" display="BALANÇO"/>
    <hyperlink ref="D18" location="'Endividamento'!R1C1" tooltip="" display="Endividamento"/>
    <hyperlink ref="D20" location="'Fluxo de Caixa'!R1C1" tooltip="" display="Fluxo de Caixa"/>
    <hyperlink ref="D22" location="'DRE'!R1C1" tooltip="" display="DRE"/>
    <hyperlink ref="D24" location="'Base DRE'!R1C1" tooltip="" display="Base DRE"/>
    <hyperlink ref="D26" location="'Base DRE Arquivo'!R1C1" tooltip="" display="Base DRE Arquivo"/>
    <hyperlink ref="D28" location="'Precificação'!R1C1" tooltip="" display="Precificação"/>
    <hyperlink ref="D30" location="'MARKUP'!R1C1" tooltip="" display="MARKUP"/>
    <hyperlink ref="D32" location="'INDUSTRIA'!R1C1" tooltip="" display="INDUSTRIA"/>
    <hyperlink ref="D34" location="'TABELA DE PREÇOS'!R1C1" tooltip="" display="TABELA DE PREÇOS"/>
    <hyperlink ref="D36" location="'SERVIÇO'!R1C1" tooltip="" display="SERVIÇO"/>
    <hyperlink ref="D38" location="'CUSTO FIXO'!R1C1" tooltip="" display="CUSTO FIXO"/>
    <hyperlink ref="D40" location="'CUSTO VARIAVEL'!R1C1" tooltip="" display="CUSTO VARIAVEL"/>
    <hyperlink ref="D42" location="'1.Financeiro'!R1C1" tooltip="" display="1.Financeiro"/>
    <hyperlink ref="D44" location="'2.Comercial'!R1C1" tooltip="" display="2.Comercial"/>
    <hyperlink ref="D46" location="'3.Marketing'!R1C1" tooltip="" display="3.Marketing"/>
    <hyperlink ref="D48" location="'4.Operacional'!R1C1" tooltip="" display="4.Operacional"/>
    <hyperlink ref="D50" location="'ANÁLISE HISTORICA'!R1C1" tooltip="" display="ANÁLISE HISTORICA"/>
    <hyperlink ref="D52" location="'5.Recursos Humanos'!R1C1" tooltip="" display="5.Recursos Humanos"/>
    <hyperlink ref="D54" location="'6.Indicadores de Performance'!R1C1" tooltip="" display="6.Indicadores de Performance"/>
    <hyperlink ref="D56" location="'Graficos Tasks - Tabela dinâmic'!R2C1" tooltip="" display="Graficos Tasks - Tabela dinâmic"/>
    <hyperlink ref="D57" location="'Graficos Tasks - Tabela dinâmi1'!R2C1" tooltip="" display="Graficos Tasks - Tabela dinâmi1"/>
    <hyperlink ref="D58" location="'Graficos Tasks - Tabela dinâmi2'!R2C1" tooltip="" display="Graficos Tasks - Tabela dinâmi2"/>
    <hyperlink ref="D59" location="'Graficos Tasks - Tabela dinâmi3'!R2C1" tooltip="" display="Graficos Tasks - Tabela dinâmi3"/>
    <hyperlink ref="D60" location="'Graficos Tasks - Tabela dinâmi4'!R2C1" tooltip="" display="Graficos Tasks - Tabela dinâmi4"/>
    <hyperlink ref="D61" location="'Graficos Tasks - Tabela dinâmi5'!R2C1" tooltip="" display="Graficos Tasks - Tabela dinâmi5"/>
    <hyperlink ref="D62" location="'Graficos Tasks - Tabela dinâmi6'!R2C1" tooltip="" display="Graficos Tasks - Tabela dinâmi6"/>
    <hyperlink ref="D63" location="'Graficos Tasks - Tabela dinâmi7'!R2C1" tooltip="" display="Graficos Tasks - Tabela dinâmi7"/>
    <hyperlink ref="D64" location="'Graficos Tasks - Tabela dinâmi8'!R2C1" tooltip="" display="Graficos Tasks - Tabela dinâmi8"/>
    <hyperlink ref="D65" location="'Graficos Tasks - Tabela dinâmi9'!R2C1" tooltip="" display="Graficos Tasks - Tabela dinâmi9"/>
    <hyperlink ref="D66" location="'Graficos Tasks - Table 1'!R1C1" tooltip="" display="Graficos Tasks - Table 1"/>
    <hyperlink ref="D67" location="'Graficos Tasks - Drawings'!R1C1" tooltip="" display="Graficos Tasks - Drawings"/>
  </hyperlinks>
</worksheet>
</file>

<file path=xl/worksheets/sheet2.xml><?xml version="1.0" encoding="utf-8"?>
<worksheet xmlns:r="http://schemas.openxmlformats.org/officeDocument/2006/relationships" xmlns="http://schemas.openxmlformats.org/spreadsheetml/2006/main">
  <dimension ref="A1:BS34"/>
  <sheetViews>
    <sheetView workbookViewId="0" showGridLines="0" defaultGridColor="1"/>
  </sheetViews>
  <sheetFormatPr defaultColWidth="2.66667" defaultRowHeight="15" customHeight="1" outlineLevelRow="0" outlineLevelCol="0"/>
  <cols>
    <col min="1" max="71" width="2.67188" style="6" customWidth="1"/>
    <col min="72" max="16384" width="2.67188" style="6" customWidth="1"/>
  </cols>
  <sheetData>
    <row r="1" ht="15"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9"/>
    </row>
    <row r="2" ht="15" customHeight="1">
      <c r="A2" s="10"/>
      <c r="B2" s="11"/>
      <c r="C2" s="11"/>
      <c r="D2" s="11"/>
      <c r="E2" s="11"/>
      <c r="F2" s="11"/>
      <c r="G2" s="11"/>
      <c r="H2" s="11"/>
      <c r="I2" s="11"/>
      <c r="J2" s="11"/>
      <c r="K2" s="11"/>
      <c r="L2" s="12"/>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3"/>
    </row>
    <row r="3" ht="15" customHeight="1">
      <c r="A3" s="10"/>
      <c r="B3" s="11"/>
      <c r="C3" s="11"/>
      <c r="D3" s="11"/>
      <c r="E3" s="11"/>
      <c r="F3" s="11"/>
      <c r="G3" s="11"/>
      <c r="H3" s="11"/>
      <c r="I3" s="11"/>
      <c r="J3" s="11"/>
      <c r="K3" s="11"/>
      <c r="L3" s="12"/>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3"/>
    </row>
    <row r="4" ht="15" customHeight="1">
      <c r="A4" s="10"/>
      <c r="B4" s="11"/>
      <c r="C4" s="11"/>
      <c r="D4" s="11"/>
      <c r="E4" s="11"/>
      <c r="F4" s="11"/>
      <c r="G4" s="11"/>
      <c r="H4" s="11"/>
      <c r="I4" s="11"/>
      <c r="J4" s="11"/>
      <c r="K4" s="11"/>
      <c r="L4" s="12"/>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3"/>
    </row>
    <row r="5" ht="15" customHeight="1">
      <c r="A5" s="10"/>
      <c r="B5" s="11"/>
      <c r="C5" s="11"/>
      <c r="D5" s="11"/>
      <c r="E5" s="11"/>
      <c r="F5" s="11"/>
      <c r="G5" s="11"/>
      <c r="H5" s="11"/>
      <c r="I5" s="11"/>
      <c r="J5" s="11"/>
      <c r="K5" s="11"/>
      <c r="L5" s="12"/>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3"/>
    </row>
    <row r="6" ht="15" customHeight="1">
      <c r="A6" s="10"/>
      <c r="B6" s="11"/>
      <c r="C6" s="11"/>
      <c r="D6" s="11"/>
      <c r="E6" s="11"/>
      <c r="F6" s="11"/>
      <c r="G6" s="11"/>
      <c r="H6" s="11"/>
      <c r="I6" s="11"/>
      <c r="J6" s="11"/>
      <c r="K6" s="11"/>
      <c r="L6" s="12"/>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3"/>
    </row>
    <row r="7" ht="15" customHeight="1">
      <c r="A7" s="10"/>
      <c r="B7" s="11"/>
      <c r="C7" s="11"/>
      <c r="D7" s="11"/>
      <c r="E7" s="11"/>
      <c r="F7" s="11"/>
      <c r="G7" s="11"/>
      <c r="H7" s="11"/>
      <c r="I7" s="11"/>
      <c r="J7" s="11"/>
      <c r="K7" s="11"/>
      <c r="L7" s="12"/>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3"/>
    </row>
    <row r="8" ht="15" customHeight="1">
      <c r="A8" s="10"/>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3"/>
    </row>
    <row r="9" ht="15" customHeight="1">
      <c r="A9" s="10"/>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3"/>
    </row>
    <row r="10" ht="15" customHeight="1">
      <c r="A10" s="10"/>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3"/>
    </row>
    <row r="11" ht="15" customHeight="1">
      <c r="A11" s="10"/>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3"/>
    </row>
    <row r="12" ht="15" customHeight="1">
      <c r="A12" s="10"/>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3"/>
    </row>
    <row r="13" ht="15" customHeight="1">
      <c r="A13" s="10"/>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3"/>
    </row>
    <row r="14" ht="15" customHeight="1">
      <c r="A14" s="10"/>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3"/>
    </row>
    <row r="15" ht="15" customHeight="1">
      <c r="A15" s="1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3"/>
    </row>
    <row r="16" ht="15" customHeight="1">
      <c r="A16" s="1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3"/>
    </row>
    <row r="17" ht="15" customHeight="1">
      <c r="A17" s="1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3"/>
    </row>
    <row r="18" ht="15" customHeight="1">
      <c r="A18" s="10"/>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3"/>
    </row>
    <row r="19" ht="15" customHeight="1">
      <c r="A19" s="10"/>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3"/>
    </row>
    <row r="20" ht="15" customHeight="1">
      <c r="A20" s="10"/>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3"/>
    </row>
    <row r="21" ht="15" customHeight="1">
      <c r="A21" s="10"/>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3"/>
    </row>
    <row r="22" ht="15" customHeight="1">
      <c r="A22" s="10"/>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3"/>
    </row>
    <row r="23" ht="15" customHeight="1">
      <c r="A23" s="10"/>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3"/>
    </row>
    <row r="24" ht="15" customHeight="1">
      <c r="A24" s="10"/>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3"/>
    </row>
    <row r="25" ht="15" customHeight="1">
      <c r="A25" s="10"/>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3"/>
    </row>
    <row r="26" ht="15" customHeight="1">
      <c r="A26" s="10"/>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3"/>
    </row>
    <row r="27" ht="15" customHeight="1">
      <c r="A27" s="10"/>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3"/>
    </row>
    <row r="28" ht="15" customHeight="1">
      <c r="A28" s="10"/>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3"/>
    </row>
    <row r="29" ht="15" customHeight="1">
      <c r="A29" s="10"/>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3"/>
    </row>
    <row r="30" ht="15" customHeight="1">
      <c r="A30" s="10"/>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3"/>
    </row>
    <row r="31" ht="15" customHeight="1">
      <c r="A31" s="10"/>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3"/>
    </row>
    <row r="32" ht="15" customHeight="1">
      <c r="A32" s="10"/>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3"/>
    </row>
    <row r="33" ht="15" customHeight="1">
      <c r="A33" s="10"/>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3"/>
    </row>
    <row r="34" ht="15" customHeight="1">
      <c r="A34" s="14"/>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6"/>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CY31"/>
  <sheetViews>
    <sheetView workbookViewId="0" showGridLines="0" defaultGridColor="1"/>
  </sheetViews>
  <sheetFormatPr defaultColWidth="2.66667" defaultRowHeight="15" customHeight="1" outlineLevelRow="0" outlineLevelCol="0"/>
  <cols>
    <col min="1" max="103" width="2.67188" style="17" customWidth="1"/>
    <col min="104" max="16384" width="2.67188" style="17" customWidth="1"/>
  </cols>
  <sheetData>
    <row r="1" ht="15"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9"/>
    </row>
    <row r="2" ht="15" customHeight="1">
      <c r="A2" s="10"/>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3"/>
    </row>
    <row r="3" ht="15" customHeight="1">
      <c r="A3" s="10"/>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3"/>
    </row>
    <row r="4" ht="15" customHeight="1">
      <c r="A4" s="10"/>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3"/>
    </row>
    <row r="5" ht="15" customHeight="1">
      <c r="A5" s="10"/>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3"/>
    </row>
    <row r="6" ht="15" customHeight="1">
      <c r="A6" s="10"/>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3"/>
    </row>
    <row r="7" ht="15" customHeight="1">
      <c r="A7" s="10"/>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3"/>
    </row>
    <row r="8" ht="15" customHeight="1">
      <c r="A8" s="10"/>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3"/>
    </row>
    <row r="9" ht="15" customHeight="1">
      <c r="A9" s="10"/>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3"/>
    </row>
    <row r="10" ht="15" customHeight="1">
      <c r="A10" s="10"/>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3"/>
    </row>
    <row r="11" ht="15" customHeight="1">
      <c r="A11" s="10"/>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3"/>
    </row>
    <row r="12" ht="15" customHeight="1">
      <c r="A12" s="10"/>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3"/>
    </row>
    <row r="13" ht="15" customHeight="1">
      <c r="A13" s="10"/>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3"/>
    </row>
    <row r="14" ht="15" customHeight="1">
      <c r="A14" s="10"/>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3"/>
    </row>
    <row r="15" ht="15" customHeight="1">
      <c r="A15" s="1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3"/>
    </row>
    <row r="16" ht="15" customHeight="1">
      <c r="A16" s="1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3"/>
    </row>
    <row r="17" ht="15" customHeight="1">
      <c r="A17" s="1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3"/>
    </row>
    <row r="18" ht="15" customHeight="1">
      <c r="A18" s="10"/>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3"/>
    </row>
    <row r="19" ht="15" customHeight="1">
      <c r="A19" s="10"/>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3"/>
    </row>
    <row r="20" ht="15" customHeight="1">
      <c r="A20" s="10"/>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3"/>
    </row>
    <row r="21" ht="15" customHeight="1">
      <c r="A21" s="10"/>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3"/>
    </row>
    <row r="22" ht="15" customHeight="1">
      <c r="A22" s="10"/>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3"/>
    </row>
    <row r="23" ht="15" customHeight="1">
      <c r="A23" s="10"/>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3"/>
    </row>
    <row r="24" ht="15" customHeight="1">
      <c r="A24" s="10"/>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3"/>
    </row>
    <row r="25" ht="15" customHeight="1">
      <c r="A25" s="10"/>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3"/>
    </row>
    <row r="26" ht="15" customHeight="1">
      <c r="A26" s="10"/>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3"/>
    </row>
    <row r="27" ht="15" customHeight="1">
      <c r="A27" s="10"/>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3"/>
    </row>
    <row r="28" ht="15" customHeight="1">
      <c r="A28" s="10"/>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3"/>
    </row>
    <row r="29" ht="15" customHeight="1">
      <c r="A29" s="10"/>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3"/>
    </row>
    <row r="30" ht="15" customHeight="1">
      <c r="A30" s="10"/>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3"/>
    </row>
    <row r="31" ht="15" customHeight="1">
      <c r="A31" s="14"/>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6"/>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H28"/>
  <sheetViews>
    <sheetView workbookViewId="0" showGridLines="0" defaultGridColor="1"/>
  </sheetViews>
  <sheetFormatPr defaultColWidth="8.83333" defaultRowHeight="15" customHeight="1" outlineLevelRow="0" outlineLevelCol="0"/>
  <cols>
    <col min="1" max="1" width="13.8516" style="18" customWidth="1"/>
    <col min="2" max="2" width="43.5" style="18" customWidth="1"/>
    <col min="3" max="3" width="17.8516" style="18" customWidth="1"/>
    <col min="4" max="5" width="19.1719" style="18" customWidth="1"/>
    <col min="6" max="6" width="19.5" style="18" customWidth="1"/>
    <col min="7" max="7" width="50.6719" style="18" customWidth="1"/>
    <col min="8" max="8" width="69.5" style="18" customWidth="1"/>
    <col min="9" max="16384" width="8.85156" style="18" customWidth="1"/>
  </cols>
  <sheetData>
    <row r="1" ht="31" customHeight="1">
      <c r="A1" t="s" s="19">
        <v>8</v>
      </c>
      <c r="B1" s="20"/>
      <c r="C1" s="20"/>
      <c r="D1" s="20"/>
      <c r="E1" s="20"/>
      <c r="F1" s="20"/>
      <c r="G1" s="20"/>
      <c r="H1" s="21"/>
    </row>
    <row r="2" ht="15" customHeight="1">
      <c r="A2" s="22"/>
      <c r="B2" s="23"/>
      <c r="C2" s="23"/>
      <c r="D2" s="23"/>
      <c r="E2" s="23"/>
      <c r="F2" s="24"/>
      <c r="G2" s="23"/>
      <c r="H2" s="25"/>
    </row>
    <row r="3" ht="15" customHeight="1">
      <c r="A3" s="26"/>
      <c r="B3" s="27"/>
      <c r="C3" s="27"/>
      <c r="D3" s="27"/>
      <c r="E3" s="27"/>
      <c r="F3" s="28"/>
      <c r="G3" s="27"/>
      <c r="H3" s="29"/>
    </row>
    <row r="4" ht="15" customHeight="1">
      <c r="A4" s="26"/>
      <c r="B4" s="27"/>
      <c r="C4" s="27"/>
      <c r="D4" s="27"/>
      <c r="E4" s="27"/>
      <c r="F4" s="28"/>
      <c r="G4" s="27"/>
      <c r="H4" s="29"/>
    </row>
    <row r="5" ht="15" customHeight="1">
      <c r="A5" s="26"/>
      <c r="B5" s="27"/>
      <c r="C5" s="27"/>
      <c r="D5" s="27"/>
      <c r="E5" s="27"/>
      <c r="F5" s="28"/>
      <c r="G5" s="27"/>
      <c r="H5" s="29"/>
    </row>
    <row r="6" ht="8" customHeight="1">
      <c r="A6" s="30"/>
      <c r="B6" s="31"/>
      <c r="C6" s="31"/>
      <c r="D6" s="31"/>
      <c r="E6" s="31"/>
      <c r="F6" s="32"/>
      <c r="G6" s="31"/>
      <c r="H6" s="33"/>
    </row>
    <row r="7" ht="22" customHeight="1">
      <c r="A7" t="s" s="34">
        <v>9</v>
      </c>
      <c r="B7" t="s" s="34">
        <v>10</v>
      </c>
      <c r="C7" t="s" s="34">
        <v>11</v>
      </c>
      <c r="D7" t="s" s="34">
        <v>12</v>
      </c>
      <c r="E7" t="s" s="34">
        <v>13</v>
      </c>
      <c r="F7" t="s" s="34">
        <v>14</v>
      </c>
      <c r="G7" t="s" s="34">
        <v>15</v>
      </c>
      <c r="H7" t="s" s="34">
        <v>16</v>
      </c>
    </row>
    <row r="8" ht="17" customHeight="1">
      <c r="A8" s="35"/>
      <c r="B8" s="36"/>
      <c r="C8" s="35"/>
      <c r="D8" s="37"/>
      <c r="E8" s="37"/>
      <c r="F8" t="str" s="38" cm="1">
        <f t="array" ref="F8">IF(D8="","AGUARDANDO",IF(E8&lt;&gt;"","CONCLUIDO",IF(TODAY()&lt;=D8,"EM ANDAMENTO",IF(TODAY()&gt;D8,"ATRASADO","CONCLUIDO"))))</f>
        <v>AGUARDANDO</v>
      </c>
      <c r="G8" s="36"/>
      <c r="H8" s="36"/>
    </row>
    <row r="9" ht="17" customHeight="1">
      <c r="A9" s="35"/>
      <c r="B9" s="36"/>
      <c r="C9" s="35"/>
      <c r="D9" s="37"/>
      <c r="E9" s="37"/>
      <c r="F9" t="str" s="38" cm="1">
        <f t="array" ref="F9">IF(D9="","AGUARDANDO",IF(TODAY()&lt;=D9,"EM ANDAMENTO",IF(TODAY()&gt;D9,"ATRASADO","CONCLUIDO")))</f>
        <v>AGUARDANDO</v>
      </c>
      <c r="G9" s="36"/>
      <c r="H9" s="36"/>
    </row>
    <row r="10" ht="17" customHeight="1">
      <c r="A10" s="35"/>
      <c r="B10" s="36"/>
      <c r="C10" s="35"/>
      <c r="D10" s="37"/>
      <c r="E10" s="37"/>
      <c r="F10" t="str" s="38" cm="1">
        <f t="array" ref="F10">IF(D10="","AGUARDANDO",IF(TODAY()&lt;=D10,"EM ANDAMENTO",IF(TODAY()&gt;D10,"ATRASADO","CONCLUIDO")))</f>
        <v>AGUARDANDO</v>
      </c>
      <c r="G10" s="36"/>
      <c r="H10" s="36"/>
    </row>
    <row r="11" ht="17" customHeight="1">
      <c r="A11" s="39"/>
      <c r="B11" s="40"/>
      <c r="C11" s="39"/>
      <c r="D11" s="41"/>
      <c r="E11" s="41"/>
      <c r="F11" t="str" s="38" cm="1">
        <f t="array" ref="F11">IF(D11="","AGUARDANDO",IF(TODAY()&lt;=D11,"EM ANDAMENTO",IF(TODAY()&gt;D11,"ATRASADO","CONCLUIDO")))</f>
        <v>AGUARDANDO</v>
      </c>
      <c r="G11" s="40"/>
      <c r="H11" s="40"/>
    </row>
    <row r="12" ht="17" customHeight="1">
      <c r="A12" s="39"/>
      <c r="B12" s="40"/>
      <c r="C12" s="39"/>
      <c r="D12" s="41"/>
      <c r="E12" s="41"/>
      <c r="F12" t="str" s="38" cm="1">
        <f t="array" ref="F12">IF(D12="","AGUARDANDO",IF(TODAY()&lt;=D12,"EM ANDAMENTO",IF(TODAY()&gt;D12,"ATRASADO","CONCLUIDO")))</f>
        <v>AGUARDANDO</v>
      </c>
      <c r="G12" s="40"/>
      <c r="H12" s="40"/>
    </row>
    <row r="13" ht="17" customHeight="1">
      <c r="A13" s="35"/>
      <c r="B13" s="36"/>
      <c r="C13" s="35"/>
      <c r="D13" s="37"/>
      <c r="E13" s="37"/>
      <c r="F13" t="str" s="38" cm="1">
        <f t="array" ref="F13">IF(D13="","AGUARDANDO",IF(TODAY()&lt;=D13,"EM ANDAMENTO",IF(TODAY()&gt;D13,"ATRASADO","CONCLUIDO")))</f>
        <v>AGUARDANDO</v>
      </c>
      <c r="G13" s="36"/>
      <c r="H13" s="36"/>
    </row>
    <row r="14" ht="17" customHeight="1">
      <c r="A14" s="35"/>
      <c r="B14" s="36"/>
      <c r="C14" s="35"/>
      <c r="D14" s="37"/>
      <c r="E14" s="37"/>
      <c r="F14" t="str" s="38" cm="1">
        <f t="array" ref="F14">IF(D14="","AGUARDANDO",IF(TODAY()&lt;=D14,"EM ANDAMENTO",IF(TODAY()&gt;D14,"ATRASADO","CONCLUIDO")))</f>
        <v>AGUARDANDO</v>
      </c>
      <c r="G14" s="36"/>
      <c r="H14" s="36"/>
    </row>
    <row r="15" ht="17" customHeight="1">
      <c r="A15" s="39"/>
      <c r="B15" s="40"/>
      <c r="C15" s="39"/>
      <c r="D15" s="41"/>
      <c r="E15" s="41"/>
      <c r="F15" t="str" s="38" cm="1">
        <f t="array" ref="F15">IF(D15="","AGUARDANDO",IF(TODAY()&lt;=D15,"EM ANDAMENTO",IF(TODAY()&gt;D15,"ATRASADO","CONCLUIDO")))</f>
        <v>AGUARDANDO</v>
      </c>
      <c r="G15" s="40"/>
      <c r="H15" s="36"/>
    </row>
    <row r="16" ht="17" customHeight="1">
      <c r="A16" s="35"/>
      <c r="B16" s="36"/>
      <c r="C16" s="35"/>
      <c r="D16" s="37"/>
      <c r="E16" s="37"/>
      <c r="F16" t="str" s="38" cm="1">
        <f t="array" ref="F16">IF(D16="","AGUARDANDO",IF(TODAY()&lt;=D16,"EM ANDAMENTO",IF(TODAY()&gt;D16,"ATRASADO","CONCLUIDO")))</f>
        <v>AGUARDANDO</v>
      </c>
      <c r="G16" s="36"/>
      <c r="H16" s="36"/>
    </row>
    <row r="17" ht="17" customHeight="1">
      <c r="A17" s="35"/>
      <c r="B17" s="36"/>
      <c r="C17" s="35"/>
      <c r="D17" s="37"/>
      <c r="E17" s="37"/>
      <c r="F17" t="str" s="38" cm="1">
        <f t="array" ref="F17">IF(D17="","AGUARDANDO",IF(TODAY()&lt;=D17,"EM ANDAMENTO",IF(TODAY()&gt;D17,"ATRASADO","CONCLUIDO")))</f>
        <v>AGUARDANDO</v>
      </c>
      <c r="G17" s="36"/>
      <c r="H17" s="36"/>
    </row>
    <row r="18" ht="17" customHeight="1">
      <c r="A18" s="35"/>
      <c r="B18" s="36"/>
      <c r="C18" s="35"/>
      <c r="D18" s="37"/>
      <c r="E18" s="37"/>
      <c r="F18" t="str" s="38" cm="1">
        <f t="array" ref="F18">IF(D18="","AGUARDANDO",IF(TODAY()&lt;=D18,"EM ANDAMENTO",IF(TODAY()&gt;D18,"ATRASADO","CONCLUIDO")))</f>
        <v>AGUARDANDO</v>
      </c>
      <c r="G18" s="36"/>
      <c r="H18" s="36"/>
    </row>
    <row r="19" ht="17" customHeight="1">
      <c r="A19" s="35"/>
      <c r="B19" s="36"/>
      <c r="C19" s="35"/>
      <c r="D19" s="37"/>
      <c r="E19" s="37"/>
      <c r="F19" t="str" s="38" cm="1">
        <f t="array" ref="F19">IF(D19="","AGUARDANDO",IF(TODAY()&lt;=D19,"EM ANDAMENTO",IF(TODAY()&gt;D19,"ATRASADO","CONCLUIDO")))</f>
        <v>AGUARDANDO</v>
      </c>
      <c r="G19" s="36"/>
      <c r="H19" s="36"/>
    </row>
    <row r="20" ht="17" customHeight="1">
      <c r="A20" s="35"/>
      <c r="B20" s="36"/>
      <c r="C20" s="35"/>
      <c r="D20" s="37"/>
      <c r="E20" s="37"/>
      <c r="F20" t="str" s="38" cm="1">
        <f t="array" ref="F20">IF(D20="","AGUARDANDO",IF(TODAY()&lt;=D20,"EM ANDAMENTO",IF(TODAY()&gt;D20,"ATRASADO","CONCLUIDO")))</f>
        <v>AGUARDANDO</v>
      </c>
      <c r="G20" s="36"/>
      <c r="H20" s="36"/>
    </row>
    <row r="21" ht="17" customHeight="1">
      <c r="A21" s="35"/>
      <c r="B21" s="36"/>
      <c r="C21" s="35"/>
      <c r="D21" s="37"/>
      <c r="E21" s="37"/>
      <c r="F21" t="str" s="38" cm="1">
        <f t="array" ref="F21">IF(D21="","AGUARDANDO",IF(TODAY()&lt;=D21,"EM ANDAMENTO",IF(TODAY()&gt;D21,"ATRASADO","CONCLUIDO")))</f>
        <v>AGUARDANDO</v>
      </c>
      <c r="G21" s="36"/>
      <c r="H21" s="36"/>
    </row>
    <row r="22" ht="17" customHeight="1">
      <c r="A22" s="35"/>
      <c r="B22" s="36"/>
      <c r="C22" s="35"/>
      <c r="D22" s="37"/>
      <c r="E22" s="37"/>
      <c r="F22" t="str" s="38" cm="1">
        <f t="array" ref="F22">IF(D22="","AGUARDANDO",IF(TODAY()&lt;=D22,"EM ANDAMENTO",IF(TODAY()&gt;D22,"ATRASADO","CONCLUIDO")))</f>
        <v>AGUARDANDO</v>
      </c>
      <c r="G22" s="36"/>
      <c r="H22" s="36"/>
    </row>
    <row r="23" ht="17" customHeight="1">
      <c r="A23" s="35"/>
      <c r="B23" s="36"/>
      <c r="C23" s="35"/>
      <c r="D23" s="37"/>
      <c r="E23" s="37"/>
      <c r="F23" t="str" s="38" cm="1">
        <f t="array" ref="F23">IF(D23="","AGUARDANDO",IF(TODAY()&lt;=D23,"EM ANDAMENTO",IF(TODAY()&gt;D23,"ATRASADO","CONCLUIDO")))</f>
        <v>AGUARDANDO</v>
      </c>
      <c r="G23" s="36"/>
      <c r="H23" s="36"/>
    </row>
    <row r="24" ht="17" customHeight="1">
      <c r="A24" s="35"/>
      <c r="B24" s="36"/>
      <c r="C24" s="35"/>
      <c r="D24" s="37"/>
      <c r="E24" s="37"/>
      <c r="F24" t="str" s="38" cm="1">
        <f t="array" ref="F24">IF(D24="","AGUARDANDO",IF(TODAY()&lt;=D24,"EM ANDAMENTO",IF(TODAY()&gt;D24,"ATRASADO","CONCLUIDO")))</f>
        <v>AGUARDANDO</v>
      </c>
      <c r="G24" s="36"/>
      <c r="H24" s="36"/>
    </row>
    <row r="25" ht="17" customHeight="1">
      <c r="A25" s="35"/>
      <c r="B25" s="36"/>
      <c r="C25" s="35"/>
      <c r="D25" s="37"/>
      <c r="E25" s="37"/>
      <c r="F25" t="str" s="38" cm="1">
        <f t="array" ref="F25">IF(D25="","AGUARDANDO",IF(TODAY()&lt;=D25,"EM ANDAMENTO",IF(TODAY()&gt;D25,"ATRASADO","CONCLUIDO")))</f>
        <v>AGUARDANDO</v>
      </c>
      <c r="G25" s="36"/>
      <c r="H25" s="36"/>
    </row>
    <row r="26" ht="17" customHeight="1">
      <c r="A26" s="35"/>
      <c r="B26" s="36"/>
      <c r="C26" s="35"/>
      <c r="D26" s="37"/>
      <c r="E26" s="37"/>
      <c r="F26" t="str" s="38" cm="1">
        <f t="array" ref="F26">IF(D26="","AGUARDANDO",IF(TODAY()&lt;=D26,"EM ANDAMENTO",IF(TODAY()&gt;D26,"ATRASADO","CONCLUIDO")))</f>
        <v>AGUARDANDO</v>
      </c>
      <c r="G26" s="36"/>
      <c r="H26" s="36"/>
    </row>
    <row r="27" ht="17" customHeight="1">
      <c r="A27" s="35"/>
      <c r="B27" s="36"/>
      <c r="C27" s="35"/>
      <c r="D27" s="37"/>
      <c r="E27" s="37"/>
      <c r="F27" t="str" s="38" cm="1">
        <f t="array" ref="F27">IF(D27="","AGUARDANDO",IF(TODAY()&lt;=D27,"EM ANDAMENTO",IF(TODAY()&gt;D27,"ATRASADO","CONCLUIDO")))</f>
        <v>AGUARDANDO</v>
      </c>
      <c r="G27" s="36"/>
      <c r="H27" s="36"/>
    </row>
    <row r="28" ht="17" customHeight="1">
      <c r="A28" s="35"/>
      <c r="B28" s="36"/>
      <c r="C28" s="35"/>
      <c r="D28" s="37"/>
      <c r="E28" s="37"/>
      <c r="F28" t="str" s="38" cm="1">
        <f t="array" ref="F28">IF(D28="","AGUARDANDO",IF(TODAY()&lt;=D28,"EM ANDAMENTO",IF(TODAY()&gt;D28,"ATRASADO","CONCLUIDO")))</f>
        <v>AGUARDANDO</v>
      </c>
      <c r="G28" s="36"/>
      <c r="H28" s="36"/>
    </row>
  </sheetData>
  <mergeCells count="1">
    <mergeCell ref="A1:H1"/>
  </mergeCells>
  <conditionalFormatting sqref="F8:F28">
    <cfRule type="cellIs" dxfId="0" priority="1" operator="equal" stopIfTrue="1">
      <formula>"EM ANDAMENTO"</formula>
    </cfRule>
    <cfRule type="cellIs" dxfId="1" priority="2" operator="equal" stopIfTrue="1">
      <formula>"ATRASADO"</formula>
    </cfRule>
    <cfRule type="cellIs" dxfId="2" priority="3" operator="equal" stopIfTrue="1">
      <formula>"CONCLUIDO"</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K34"/>
  <sheetViews>
    <sheetView workbookViewId="0" showGridLines="0" defaultGridColor="1"/>
  </sheetViews>
  <sheetFormatPr defaultColWidth="8.83333" defaultRowHeight="15" customHeight="1" outlineLevelRow="0" outlineLevelCol="0"/>
  <cols>
    <col min="1" max="1" width="8.85156" style="42" customWidth="1"/>
    <col min="2" max="2" width="5.17188" style="42" customWidth="1"/>
    <col min="3" max="3" width="6.85156" style="42" customWidth="1"/>
    <col min="4" max="4" width="9.17188" style="42" customWidth="1"/>
    <col min="5" max="5" width="36.5" style="42" customWidth="1"/>
    <col min="6" max="6" width="10.5" style="42" customWidth="1"/>
    <col min="7" max="7" width="8.85156" style="42" customWidth="1"/>
    <col min="8" max="8" width="7.85156" style="42" customWidth="1"/>
    <col min="9" max="9" width="39.6719" style="42" customWidth="1"/>
    <col min="10" max="10" width="10.5" style="42" customWidth="1"/>
    <col min="11" max="11" width="8.85156" style="42" customWidth="1"/>
    <col min="12" max="16384" width="8.85156" style="42" customWidth="1"/>
  </cols>
  <sheetData>
    <row r="1" ht="15" customHeight="1">
      <c r="A1" s="43"/>
      <c r="B1" s="44"/>
      <c r="C1" s="44"/>
      <c r="D1" s="44"/>
      <c r="E1" s="44"/>
      <c r="F1" s="45"/>
      <c r="G1" s="44"/>
      <c r="H1" s="44"/>
      <c r="I1" s="44"/>
      <c r="J1" s="45"/>
      <c r="K1" s="46"/>
    </row>
    <row r="2" ht="15" customHeight="1">
      <c r="A2" s="47"/>
      <c r="B2" s="48"/>
      <c r="C2" s="48"/>
      <c r="D2" s="48"/>
      <c r="E2" s="48"/>
      <c r="F2" s="48"/>
      <c r="G2" s="48"/>
      <c r="H2" s="48"/>
      <c r="I2" s="48"/>
      <c r="J2" s="48"/>
      <c r="K2" s="49"/>
    </row>
    <row r="3" ht="15" customHeight="1">
      <c r="A3" s="47"/>
      <c r="B3" s="48"/>
      <c r="C3" s="48"/>
      <c r="D3" s="48"/>
      <c r="E3" s="48"/>
      <c r="F3" s="48"/>
      <c r="G3" s="48"/>
      <c r="H3" s="48"/>
      <c r="I3" s="48"/>
      <c r="J3" s="48"/>
      <c r="K3" s="49"/>
    </row>
    <row r="4" ht="15" customHeight="1">
      <c r="A4" s="47"/>
      <c r="B4" s="48"/>
      <c r="C4" s="48"/>
      <c r="D4" s="48"/>
      <c r="E4" s="48"/>
      <c r="F4" s="48"/>
      <c r="G4" s="48"/>
      <c r="H4" s="48"/>
      <c r="I4" s="48"/>
      <c r="J4" s="48"/>
      <c r="K4" s="49"/>
    </row>
    <row r="5" ht="15" customHeight="1">
      <c r="A5" s="47"/>
      <c r="B5" s="48"/>
      <c r="C5" s="48"/>
      <c r="D5" s="48"/>
      <c r="E5" s="48"/>
      <c r="F5" s="48"/>
      <c r="G5" s="48"/>
      <c r="H5" s="48"/>
      <c r="I5" s="48"/>
      <c r="J5" s="48"/>
      <c r="K5" s="49"/>
    </row>
    <row r="6" ht="16" customHeight="1">
      <c r="A6" s="47"/>
      <c r="B6" s="50"/>
      <c r="C6" s="51"/>
      <c r="D6" s="51"/>
      <c r="E6" s="51"/>
      <c r="F6" s="52"/>
      <c r="G6" s="50"/>
      <c r="H6" s="51"/>
      <c r="I6" s="51"/>
      <c r="J6" s="52"/>
      <c r="K6" s="53"/>
    </row>
    <row r="7" ht="16" customHeight="1">
      <c r="A7" s="47"/>
      <c r="B7" s="54"/>
      <c r="C7" t="s" s="55">
        <v>19</v>
      </c>
      <c r="D7" s="56"/>
      <c r="E7" s="56"/>
      <c r="F7" s="57"/>
      <c r="G7" s="58"/>
      <c r="H7" t="s" s="55">
        <v>20</v>
      </c>
      <c r="I7" s="56"/>
      <c r="J7" s="57"/>
      <c r="K7" s="59"/>
    </row>
    <row r="8" ht="16" customHeight="1">
      <c r="A8" s="47"/>
      <c r="B8" s="50"/>
      <c r="C8" s="60"/>
      <c r="D8" s="61"/>
      <c r="E8" t="s" s="62">
        <v>21</v>
      </c>
      <c r="F8" s="63" cm="1">
        <f t="array" ref="F8">SUM(F9:F26)</f>
        <v>0</v>
      </c>
      <c r="G8" s="50"/>
      <c r="H8" s="64"/>
      <c r="I8" t="s" s="65">
        <v>22</v>
      </c>
      <c r="J8" s="66" cm="1">
        <f t="array" ref="J8">SUM(J9:J19)</f>
        <v>0</v>
      </c>
      <c r="K8" s="53"/>
    </row>
    <row r="9" ht="15" customHeight="1">
      <c r="A9" s="47"/>
      <c r="B9" s="50"/>
      <c r="C9" t="s" s="67">
        <v>23</v>
      </c>
      <c r="D9" t="s" s="68">
        <v>24</v>
      </c>
      <c r="E9" t="s" s="69">
        <v>25</v>
      </c>
      <c r="F9" s="70"/>
      <c r="G9" s="71"/>
      <c r="H9" t="s" s="72">
        <v>26</v>
      </c>
      <c r="I9" t="s" s="69">
        <v>27</v>
      </c>
      <c r="J9" s="70"/>
      <c r="K9" s="59"/>
    </row>
    <row r="10" ht="15" customHeight="1">
      <c r="A10" s="47"/>
      <c r="B10" s="50"/>
      <c r="C10" s="73"/>
      <c r="D10" s="74"/>
      <c r="E10" t="s" s="75">
        <v>28</v>
      </c>
      <c r="F10" s="76"/>
      <c r="G10" s="71"/>
      <c r="H10" s="77"/>
      <c r="I10" t="s" s="75">
        <v>29</v>
      </c>
      <c r="J10" s="76"/>
      <c r="K10" s="59"/>
    </row>
    <row r="11" ht="15" customHeight="1">
      <c r="A11" s="47"/>
      <c r="B11" s="50"/>
      <c r="C11" s="73"/>
      <c r="D11" s="74"/>
      <c r="E11" s="58"/>
      <c r="F11" s="76"/>
      <c r="G11" s="71"/>
      <c r="H11" s="77"/>
      <c r="I11" t="s" s="75">
        <v>30</v>
      </c>
      <c r="J11" s="76"/>
      <c r="K11" s="59"/>
    </row>
    <row r="12" ht="15" customHeight="1">
      <c r="A12" s="47"/>
      <c r="B12" s="50"/>
      <c r="C12" s="73"/>
      <c r="D12" s="74"/>
      <c r="E12" s="58"/>
      <c r="F12" s="76"/>
      <c r="G12" s="71"/>
      <c r="H12" s="77"/>
      <c r="I12" s="58"/>
      <c r="J12" s="76"/>
      <c r="K12" s="59"/>
    </row>
    <row r="13" ht="15" customHeight="1">
      <c r="A13" s="47"/>
      <c r="B13" s="50"/>
      <c r="C13" s="73"/>
      <c r="D13" s="74"/>
      <c r="E13" s="58"/>
      <c r="F13" s="76"/>
      <c r="G13" s="71"/>
      <c r="H13" s="77"/>
      <c r="I13" s="58"/>
      <c r="J13" s="76"/>
      <c r="K13" s="59"/>
    </row>
    <row r="14" ht="15" customHeight="1">
      <c r="A14" s="47"/>
      <c r="B14" s="50"/>
      <c r="C14" s="73"/>
      <c r="D14" s="74"/>
      <c r="E14" s="58"/>
      <c r="F14" s="76"/>
      <c r="G14" s="71"/>
      <c r="H14" s="77"/>
      <c r="I14" s="58"/>
      <c r="J14" s="76"/>
      <c r="K14" s="59"/>
    </row>
    <row r="15" ht="15" customHeight="1">
      <c r="A15" s="47"/>
      <c r="B15" s="50"/>
      <c r="C15" s="73"/>
      <c r="D15" s="74"/>
      <c r="E15" s="58"/>
      <c r="F15" s="76"/>
      <c r="G15" s="71"/>
      <c r="H15" s="77"/>
      <c r="I15" s="58"/>
      <c r="J15" s="76"/>
      <c r="K15" s="59"/>
    </row>
    <row r="16" ht="15" customHeight="1">
      <c r="A16" s="47"/>
      <c r="B16" s="50"/>
      <c r="C16" s="73"/>
      <c r="D16" s="74"/>
      <c r="E16" s="58"/>
      <c r="F16" s="76"/>
      <c r="G16" s="71"/>
      <c r="H16" s="77"/>
      <c r="I16" s="58"/>
      <c r="J16" s="76"/>
      <c r="K16" s="59"/>
    </row>
    <row r="17" ht="15" customHeight="1">
      <c r="A17" s="47"/>
      <c r="B17" s="50"/>
      <c r="C17" s="73"/>
      <c r="D17" s="74"/>
      <c r="E17" s="58"/>
      <c r="F17" s="76"/>
      <c r="G17" s="71"/>
      <c r="H17" s="77"/>
      <c r="I17" t="s" s="75">
        <v>31</v>
      </c>
      <c r="J17" s="76"/>
      <c r="K17" s="59"/>
    </row>
    <row r="18" ht="16" customHeight="1">
      <c r="A18" s="47"/>
      <c r="B18" s="50"/>
      <c r="C18" s="73"/>
      <c r="D18" s="78"/>
      <c r="E18" s="79"/>
      <c r="F18" s="80"/>
      <c r="G18" s="71"/>
      <c r="H18" s="77"/>
      <c r="I18" s="58"/>
      <c r="J18" s="76"/>
      <c r="K18" s="59"/>
    </row>
    <row r="19" ht="22" customHeight="1">
      <c r="A19" s="47"/>
      <c r="B19" s="50"/>
      <c r="C19" s="81"/>
      <c r="D19" s="82"/>
      <c r="E19" s="83"/>
      <c r="F19" s="84"/>
      <c r="G19" s="50"/>
      <c r="H19" s="77"/>
      <c r="I19" s="79"/>
      <c r="J19" s="80"/>
      <c r="K19" s="59"/>
    </row>
    <row r="20" ht="16" customHeight="1">
      <c r="A20" s="47"/>
      <c r="B20" s="50"/>
      <c r="C20" s="73"/>
      <c r="D20" t="s" s="85">
        <v>32</v>
      </c>
      <c r="E20" t="s" s="86">
        <v>33</v>
      </c>
      <c r="F20" s="87"/>
      <c r="G20" s="71"/>
      <c r="H20" s="51"/>
      <c r="I20" s="83"/>
      <c r="J20" s="84"/>
      <c r="K20" s="53"/>
    </row>
    <row r="21" ht="16" customHeight="1">
      <c r="A21" s="47"/>
      <c r="B21" s="50"/>
      <c r="C21" s="73"/>
      <c r="D21" s="88"/>
      <c r="E21" t="s" s="75">
        <v>34</v>
      </c>
      <c r="F21" s="76"/>
      <c r="G21" s="58"/>
      <c r="H21" t="s" s="89">
        <v>35</v>
      </c>
      <c r="I21" s="90"/>
      <c r="J21" s="91" cm="1">
        <f t="array" ref="J21">F8</f>
        <v>0</v>
      </c>
      <c r="K21" s="59"/>
    </row>
    <row r="22" ht="16" customHeight="1">
      <c r="A22" s="47"/>
      <c r="B22" s="50"/>
      <c r="C22" s="73"/>
      <c r="D22" s="88"/>
      <c r="E22" s="58"/>
      <c r="F22" s="76"/>
      <c r="G22" s="71"/>
      <c r="H22" s="83"/>
      <c r="I22" s="83"/>
      <c r="J22" s="84"/>
      <c r="K22" s="53"/>
    </row>
    <row r="23" ht="16" customHeight="1">
      <c r="A23" s="47"/>
      <c r="B23" s="50"/>
      <c r="C23" s="73"/>
      <c r="D23" s="88"/>
      <c r="E23" s="58"/>
      <c r="F23" s="76"/>
      <c r="G23" s="58"/>
      <c r="H23" t="s" s="55">
        <v>36</v>
      </c>
      <c r="I23" s="56"/>
      <c r="J23" s="91" cm="1">
        <f t="array" ref="J23">J8</f>
        <v>0</v>
      </c>
      <c r="K23" s="59"/>
    </row>
    <row r="24" ht="16" customHeight="1">
      <c r="A24" s="47"/>
      <c r="B24" s="50"/>
      <c r="C24" s="73"/>
      <c r="D24" s="88"/>
      <c r="E24" s="58"/>
      <c r="F24" s="76"/>
      <c r="G24" s="71"/>
      <c r="H24" s="83"/>
      <c r="I24" s="83"/>
      <c r="J24" s="84"/>
      <c r="K24" s="53"/>
    </row>
    <row r="25" ht="16" customHeight="1">
      <c r="A25" s="47"/>
      <c r="B25" s="50"/>
      <c r="C25" s="73"/>
      <c r="D25" s="88"/>
      <c r="E25" s="58"/>
      <c r="F25" s="76"/>
      <c r="G25" s="58"/>
      <c r="H25" t="s" s="55">
        <v>37</v>
      </c>
      <c r="I25" s="56"/>
      <c r="J25" s="91" cm="1">
        <f t="array" ref="J25">J21-J23</f>
        <v>0</v>
      </c>
      <c r="K25" s="59"/>
    </row>
    <row r="26" ht="16" customHeight="1">
      <c r="A26" s="47"/>
      <c r="B26" s="50"/>
      <c r="C26" s="73"/>
      <c r="D26" s="92"/>
      <c r="E26" s="79"/>
      <c r="F26" s="80"/>
      <c r="G26" s="71"/>
      <c r="H26" s="93"/>
      <c r="I26" s="93"/>
      <c r="J26" s="94"/>
      <c r="K26" s="53"/>
    </row>
    <row r="27" ht="15" customHeight="1">
      <c r="A27" s="47"/>
      <c r="B27" s="50"/>
      <c r="C27" s="50"/>
      <c r="D27" s="93"/>
      <c r="E27" s="93"/>
      <c r="F27" s="94"/>
      <c r="G27" s="50"/>
      <c r="H27" s="50"/>
      <c r="I27" s="50"/>
      <c r="J27" s="95"/>
      <c r="K27" s="53"/>
    </row>
    <row r="28" ht="15" customHeight="1">
      <c r="A28" s="47"/>
      <c r="B28" s="50"/>
      <c r="C28" s="50"/>
      <c r="D28" s="50"/>
      <c r="E28" s="50"/>
      <c r="F28" s="95"/>
      <c r="G28" s="50"/>
      <c r="H28" s="50"/>
      <c r="I28" s="50"/>
      <c r="J28" s="95"/>
      <c r="K28" s="53"/>
    </row>
    <row r="29" ht="15" customHeight="1">
      <c r="A29" s="47"/>
      <c r="B29" s="50"/>
      <c r="C29" s="50"/>
      <c r="D29" s="50"/>
      <c r="E29" s="50"/>
      <c r="F29" s="95"/>
      <c r="G29" s="50"/>
      <c r="H29" s="50"/>
      <c r="I29" s="50"/>
      <c r="J29" s="95"/>
      <c r="K29" s="53"/>
    </row>
    <row r="30" ht="15" customHeight="1">
      <c r="A30" s="47"/>
      <c r="B30" s="50"/>
      <c r="C30" s="50"/>
      <c r="D30" s="50"/>
      <c r="E30" s="50"/>
      <c r="F30" s="95"/>
      <c r="G30" s="50"/>
      <c r="H30" s="50"/>
      <c r="I30" s="50"/>
      <c r="J30" s="95"/>
      <c r="K30" s="53"/>
    </row>
    <row r="31" ht="15" customHeight="1">
      <c r="A31" s="47"/>
      <c r="B31" s="50"/>
      <c r="C31" s="50"/>
      <c r="D31" s="50"/>
      <c r="E31" s="50"/>
      <c r="F31" s="95"/>
      <c r="G31" s="50"/>
      <c r="H31" s="50"/>
      <c r="I31" s="50"/>
      <c r="J31" s="95"/>
      <c r="K31" s="53"/>
    </row>
    <row r="32" ht="15" customHeight="1">
      <c r="A32" s="47"/>
      <c r="B32" s="50"/>
      <c r="C32" s="50"/>
      <c r="D32" s="50"/>
      <c r="E32" s="50"/>
      <c r="F32" s="95"/>
      <c r="G32" s="50"/>
      <c r="H32" s="50"/>
      <c r="I32" s="50"/>
      <c r="J32" s="95"/>
      <c r="K32" s="53"/>
    </row>
    <row r="33" ht="15" customHeight="1">
      <c r="A33" s="47"/>
      <c r="B33" s="50"/>
      <c r="C33" s="50"/>
      <c r="D33" s="50"/>
      <c r="E33" s="50"/>
      <c r="F33" s="95"/>
      <c r="G33" s="50"/>
      <c r="H33" s="50"/>
      <c r="I33" s="50"/>
      <c r="J33" s="95"/>
      <c r="K33" s="53"/>
    </row>
    <row r="34" ht="15" customHeight="1">
      <c r="A34" s="96"/>
      <c r="B34" s="97"/>
      <c r="C34" s="97"/>
      <c r="D34" s="97"/>
      <c r="E34" s="97"/>
      <c r="F34" s="98"/>
      <c r="G34" s="97"/>
      <c r="H34" s="97"/>
      <c r="I34" s="97"/>
      <c r="J34" s="99"/>
      <c r="K34" s="100"/>
    </row>
  </sheetData>
  <mergeCells count="9">
    <mergeCell ref="H21:I21"/>
    <mergeCell ref="H23:I23"/>
    <mergeCell ref="H25:I25"/>
    <mergeCell ref="C7:F7"/>
    <mergeCell ref="H7:J7"/>
    <mergeCell ref="C9:C26"/>
    <mergeCell ref="D9:D18"/>
    <mergeCell ref="H9:H19"/>
    <mergeCell ref="D20:D26"/>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K18"/>
  <sheetViews>
    <sheetView workbookViewId="0" showGridLines="0" defaultGridColor="1"/>
  </sheetViews>
  <sheetFormatPr defaultColWidth="8.83333" defaultRowHeight="15" customHeight="1" outlineLevelRow="0" outlineLevelCol="0"/>
  <cols>
    <col min="1" max="1" width="8.85156" style="101" customWidth="1"/>
    <col min="2" max="2" width="19.1719" style="101" customWidth="1"/>
    <col min="3" max="3" width="14.5" style="101" customWidth="1"/>
    <col min="4" max="4" width="20.1719" style="101" customWidth="1"/>
    <col min="5" max="5" width="18.1719" style="101" customWidth="1"/>
    <col min="6" max="6" width="7.35156" style="101" customWidth="1"/>
    <col min="7" max="7" width="14.6719" style="101" customWidth="1"/>
    <col min="8" max="8" width="42.3516" style="101" customWidth="1"/>
    <col min="9" max="9" width="14" style="101" customWidth="1"/>
    <col min="10" max="11" width="13.1719" style="101" customWidth="1"/>
    <col min="12" max="16384" width="8.85156" style="101" customWidth="1"/>
  </cols>
  <sheetData>
    <row r="1" ht="15" customHeight="1">
      <c r="A1" s="43"/>
      <c r="B1" s="44"/>
      <c r="C1" s="44"/>
      <c r="D1" s="44"/>
      <c r="E1" s="44"/>
      <c r="F1" s="45"/>
      <c r="G1" s="44"/>
      <c r="H1" s="44"/>
      <c r="I1" s="44"/>
      <c r="J1" s="45"/>
      <c r="K1" s="46"/>
    </row>
    <row r="2" ht="15" customHeight="1">
      <c r="A2" s="47"/>
      <c r="B2" s="48"/>
      <c r="C2" s="48"/>
      <c r="D2" s="48"/>
      <c r="E2" s="48"/>
      <c r="F2" s="48"/>
      <c r="G2" s="48"/>
      <c r="H2" s="48"/>
      <c r="I2" s="48"/>
      <c r="J2" s="48"/>
      <c r="K2" s="49"/>
    </row>
    <row r="3" ht="15" customHeight="1">
      <c r="A3" s="47"/>
      <c r="B3" s="48"/>
      <c r="C3" s="48"/>
      <c r="D3" s="48"/>
      <c r="E3" s="48"/>
      <c r="F3" s="48"/>
      <c r="G3" s="48"/>
      <c r="H3" s="48"/>
      <c r="I3" s="48"/>
      <c r="J3" s="48"/>
      <c r="K3" s="49"/>
    </row>
    <row r="4" ht="15" customHeight="1">
      <c r="A4" s="47"/>
      <c r="B4" s="48"/>
      <c r="C4" s="48"/>
      <c r="D4" s="48"/>
      <c r="E4" s="48"/>
      <c r="F4" s="48"/>
      <c r="G4" s="48"/>
      <c r="H4" s="48"/>
      <c r="I4" s="48"/>
      <c r="J4" s="48"/>
      <c r="K4" s="49"/>
    </row>
    <row r="5" ht="15" customHeight="1">
      <c r="A5" s="47"/>
      <c r="B5" s="48"/>
      <c r="C5" s="48"/>
      <c r="D5" s="48"/>
      <c r="E5" s="48"/>
      <c r="F5" s="48"/>
      <c r="G5" s="48"/>
      <c r="H5" s="48"/>
      <c r="I5" s="48"/>
      <c r="J5" s="48"/>
      <c r="K5" s="49"/>
    </row>
    <row r="6" ht="15" customHeight="1">
      <c r="A6" s="47"/>
      <c r="B6" s="50"/>
      <c r="C6" s="50"/>
      <c r="D6" s="50"/>
      <c r="E6" s="50"/>
      <c r="F6" s="95"/>
      <c r="G6" s="50"/>
      <c r="H6" s="50"/>
      <c r="I6" s="50"/>
      <c r="J6" s="95"/>
      <c r="K6" s="53"/>
    </row>
    <row r="7" ht="15" customHeight="1">
      <c r="A7" s="47"/>
      <c r="B7" s="50"/>
      <c r="C7" s="50"/>
      <c r="D7" s="50"/>
      <c r="E7" s="50"/>
      <c r="F7" s="95"/>
      <c r="G7" s="50"/>
      <c r="H7" s="50"/>
      <c r="I7" s="50"/>
      <c r="J7" s="95"/>
      <c r="K7" s="53"/>
    </row>
    <row r="8" ht="19" customHeight="1">
      <c r="A8" s="47"/>
      <c r="B8" t="s" s="102">
        <v>39</v>
      </c>
      <c r="C8" s="103"/>
      <c r="D8" s="104" cm="1">
        <f t="array" ref="D8">E18</f>
        <v>0</v>
      </c>
      <c r="E8" s="105"/>
      <c r="F8" s="106"/>
      <c r="G8" s="105"/>
      <c r="H8" s="105"/>
      <c r="I8" s="105"/>
      <c r="J8" s="106"/>
      <c r="K8" s="107"/>
    </row>
    <row r="9" ht="11" customHeight="1">
      <c r="A9" s="47"/>
      <c r="B9" s="105"/>
      <c r="C9" s="108"/>
      <c r="D9" s="105"/>
      <c r="E9" s="105"/>
      <c r="F9" s="106"/>
      <c r="G9" s="109"/>
      <c r="H9" s="105"/>
      <c r="I9" s="105"/>
      <c r="J9" s="106"/>
      <c r="K9" s="107"/>
    </row>
    <row r="10" ht="9" customHeight="1">
      <c r="A10" s="47"/>
      <c r="B10" s="110"/>
      <c r="C10" s="111"/>
      <c r="D10" s="110"/>
      <c r="E10" s="110"/>
      <c r="F10" s="112"/>
      <c r="G10" s="113"/>
      <c r="H10" s="110"/>
      <c r="I10" s="110"/>
      <c r="J10" s="114"/>
      <c r="K10" s="115"/>
    </row>
    <row r="11" ht="41" customHeight="1">
      <c r="A11" s="116"/>
      <c r="B11" t="s" s="117">
        <v>40</v>
      </c>
      <c r="C11" t="s" s="118">
        <v>41</v>
      </c>
      <c r="D11" t="s" s="118">
        <v>42</v>
      </c>
      <c r="E11" t="s" s="118">
        <v>43</v>
      </c>
      <c r="F11" t="s" s="118">
        <v>44</v>
      </c>
      <c r="G11" t="s" s="118">
        <v>45</v>
      </c>
      <c r="H11" t="s" s="118">
        <v>46</v>
      </c>
      <c r="I11" t="s" s="118">
        <v>47</v>
      </c>
      <c r="J11" t="s" s="118">
        <v>48</v>
      </c>
      <c r="K11" t="s" s="118">
        <v>49</v>
      </c>
    </row>
    <row r="12" ht="19" customHeight="1">
      <c r="A12" s="116"/>
      <c r="B12" t="s" s="119">
        <v>50</v>
      </c>
      <c r="C12" t="s" s="120">
        <v>51</v>
      </c>
      <c r="D12" s="121"/>
      <c r="E12" s="121"/>
      <c r="F12" s="122"/>
      <c r="G12" s="123"/>
      <c r="H12" s="121"/>
      <c r="I12" s="120"/>
      <c r="J12" s="124"/>
      <c r="K12" s="125"/>
    </row>
    <row r="13" ht="19" customHeight="1">
      <c r="A13" s="116"/>
      <c r="B13" t="s" s="119">
        <v>52</v>
      </c>
      <c r="C13" t="s" s="120">
        <v>51</v>
      </c>
      <c r="D13" s="121"/>
      <c r="E13" s="121"/>
      <c r="F13" s="122"/>
      <c r="G13" s="123"/>
      <c r="H13" s="126"/>
      <c r="I13" s="120"/>
      <c r="J13" s="124"/>
      <c r="K13" s="125"/>
    </row>
    <row r="14" ht="19" customHeight="1">
      <c r="A14" s="116"/>
      <c r="B14" t="s" s="119">
        <v>53</v>
      </c>
      <c r="C14" t="s" s="120">
        <v>51</v>
      </c>
      <c r="D14" s="121"/>
      <c r="E14" s="121"/>
      <c r="F14" s="122"/>
      <c r="G14" s="123"/>
      <c r="H14" s="121"/>
      <c r="I14" s="120"/>
      <c r="J14" s="124"/>
      <c r="K14" s="125"/>
    </row>
    <row r="15" ht="19" customHeight="1">
      <c r="A15" s="116"/>
      <c r="B15" t="s" s="119">
        <v>54</v>
      </c>
      <c r="C15" t="s" s="120">
        <v>51</v>
      </c>
      <c r="D15" s="127"/>
      <c r="E15" s="127"/>
      <c r="F15" s="122"/>
      <c r="G15" s="123"/>
      <c r="H15" s="121"/>
      <c r="I15" s="120"/>
      <c r="J15" s="124"/>
      <c r="K15" s="125"/>
    </row>
    <row r="16" ht="19" customHeight="1">
      <c r="A16" s="116"/>
      <c r="B16" s="128"/>
      <c r="C16" s="125"/>
      <c r="D16" s="121"/>
      <c r="E16" s="121"/>
      <c r="F16" s="129"/>
      <c r="G16" s="123"/>
      <c r="H16" s="121"/>
      <c r="I16" s="120"/>
      <c r="J16" s="124"/>
      <c r="K16" s="125"/>
    </row>
    <row r="17" ht="19" customHeight="1">
      <c r="A17" s="116"/>
      <c r="B17" s="128"/>
      <c r="C17" s="123"/>
      <c r="D17" s="121"/>
      <c r="E17" s="127"/>
      <c r="F17" s="122"/>
      <c r="G17" s="123"/>
      <c r="H17" s="121"/>
      <c r="I17" s="120"/>
      <c r="J17" s="124"/>
      <c r="K17" s="125"/>
    </row>
    <row r="18" ht="19" customHeight="1">
      <c r="A18" s="130"/>
      <c r="B18" t="s" s="131">
        <v>55</v>
      </c>
      <c r="C18" s="132"/>
      <c r="D18" s="133" cm="1">
        <f t="array" ref="D18">SUM(D12:D17)</f>
        <v>0</v>
      </c>
      <c r="E18" s="133" cm="1">
        <f t="array" ref="E18">SUM(E12:E17)</f>
        <v>0</v>
      </c>
      <c r="F18" s="134"/>
      <c r="G18" s="132"/>
      <c r="H18" s="132"/>
      <c r="I18" s="132"/>
      <c r="J18" s="134"/>
      <c r="K18" s="132"/>
    </row>
  </sheetData>
  <conditionalFormatting sqref="C9:C10 D12:E14 H12 H14:H17 D16:E16 D17:D18 E18">
    <cfRule type="cellIs" dxfId="3" priority="1" operator="lessThan" stopIfTrue="1">
      <formula>0</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R55"/>
  <sheetViews>
    <sheetView workbookViewId="0" showGridLines="0" defaultGridColor="1"/>
  </sheetViews>
  <sheetFormatPr defaultColWidth="10.8333" defaultRowHeight="15" customHeight="1" outlineLevelRow="0" outlineLevelCol="0"/>
  <cols>
    <col min="1" max="1" width="3.67188" style="135" customWidth="1"/>
    <col min="2" max="2" width="3.85156" style="135" customWidth="1"/>
    <col min="3" max="3" width="6" style="135" customWidth="1"/>
    <col min="4" max="4" width="49" style="135" customWidth="1"/>
    <col min="5" max="5" width="8" style="135" customWidth="1"/>
    <col min="6" max="17" width="16.8516" style="135" customWidth="1"/>
    <col min="18" max="18" width="4" style="135" customWidth="1"/>
    <col min="19" max="16384" width="10.8516" style="135" customWidth="1"/>
  </cols>
  <sheetData>
    <row r="1" ht="15" customHeight="1">
      <c r="A1" s="43"/>
      <c r="B1" s="44"/>
      <c r="C1" s="44"/>
      <c r="D1" s="44"/>
      <c r="E1" s="44"/>
      <c r="F1" s="44"/>
      <c r="G1" s="44"/>
      <c r="H1" s="44"/>
      <c r="I1" s="44"/>
      <c r="J1" s="44"/>
      <c r="K1" s="44"/>
      <c r="L1" s="44"/>
      <c r="M1" s="44"/>
      <c r="N1" s="44"/>
      <c r="O1" s="44"/>
      <c r="P1" s="44"/>
      <c r="Q1" s="44"/>
      <c r="R1" s="46"/>
    </row>
    <row r="2" ht="15" customHeight="1">
      <c r="A2" s="47"/>
      <c r="B2" s="48"/>
      <c r="C2" s="48"/>
      <c r="D2" s="48"/>
      <c r="E2" s="48"/>
      <c r="F2" s="48"/>
      <c r="G2" s="48"/>
      <c r="H2" s="48"/>
      <c r="I2" s="48"/>
      <c r="J2" s="48"/>
      <c r="K2" s="48"/>
      <c r="L2" s="48"/>
      <c r="M2" s="48"/>
      <c r="N2" s="48"/>
      <c r="O2" s="11"/>
      <c r="P2" s="11"/>
      <c r="Q2" s="11"/>
      <c r="R2" s="49"/>
    </row>
    <row r="3" ht="15" customHeight="1">
      <c r="A3" s="47"/>
      <c r="B3" s="48"/>
      <c r="C3" s="48"/>
      <c r="D3" s="48"/>
      <c r="E3" s="48"/>
      <c r="F3" s="48"/>
      <c r="G3" s="48"/>
      <c r="H3" s="48"/>
      <c r="I3" s="48"/>
      <c r="J3" s="48"/>
      <c r="K3" s="48"/>
      <c r="L3" s="48"/>
      <c r="M3" s="48"/>
      <c r="N3" s="48"/>
      <c r="O3" s="11"/>
      <c r="P3" s="11"/>
      <c r="Q3" s="11"/>
      <c r="R3" s="49"/>
    </row>
    <row r="4" ht="15" customHeight="1">
      <c r="A4" s="47"/>
      <c r="B4" s="48"/>
      <c r="C4" s="48"/>
      <c r="D4" s="48"/>
      <c r="E4" s="48"/>
      <c r="F4" s="48"/>
      <c r="G4" s="48"/>
      <c r="H4" s="48"/>
      <c r="I4" s="48"/>
      <c r="J4" s="48"/>
      <c r="K4" s="48"/>
      <c r="L4" s="48"/>
      <c r="M4" s="48"/>
      <c r="N4" s="48"/>
      <c r="O4" s="11"/>
      <c r="P4" s="11"/>
      <c r="Q4" s="11"/>
      <c r="R4" s="49"/>
    </row>
    <row r="5" ht="15" customHeight="1">
      <c r="A5" s="47"/>
      <c r="B5" s="48"/>
      <c r="C5" s="48"/>
      <c r="D5" s="48"/>
      <c r="E5" s="48"/>
      <c r="F5" s="48"/>
      <c r="G5" s="48"/>
      <c r="H5" s="48"/>
      <c r="I5" s="48"/>
      <c r="J5" s="48"/>
      <c r="K5" s="48"/>
      <c r="L5" s="48"/>
      <c r="M5" s="48"/>
      <c r="N5" s="48"/>
      <c r="O5" s="11"/>
      <c r="P5" s="11"/>
      <c r="Q5" s="11"/>
      <c r="R5" s="49"/>
    </row>
    <row r="6" ht="15" customHeight="1">
      <c r="A6" s="47"/>
      <c r="B6" s="48"/>
      <c r="C6" s="48"/>
      <c r="D6" s="48"/>
      <c r="E6" s="48"/>
      <c r="F6" s="48"/>
      <c r="G6" s="48"/>
      <c r="H6" s="48"/>
      <c r="I6" s="48"/>
      <c r="J6" s="48"/>
      <c r="K6" s="48"/>
      <c r="L6" s="48"/>
      <c r="M6" s="48"/>
      <c r="N6" s="48"/>
      <c r="O6" s="11"/>
      <c r="P6" s="11"/>
      <c r="Q6" s="11"/>
      <c r="R6" s="49"/>
    </row>
    <row r="7" ht="16" customHeight="1">
      <c r="A7" s="47"/>
      <c r="B7" s="50"/>
      <c r="C7" s="51"/>
      <c r="D7" s="50"/>
      <c r="E7" s="50"/>
      <c r="F7" s="50"/>
      <c r="G7" s="50"/>
      <c r="H7" s="50"/>
      <c r="I7" s="50"/>
      <c r="J7" s="50"/>
      <c r="K7" s="50"/>
      <c r="L7" s="50"/>
      <c r="M7" s="50"/>
      <c r="N7" s="50"/>
      <c r="O7" s="50"/>
      <c r="P7" s="50"/>
      <c r="Q7" s="50"/>
      <c r="R7" s="53"/>
    </row>
    <row r="8" ht="20" customHeight="1">
      <c r="A8" s="47"/>
      <c r="B8" s="54"/>
      <c r="C8" s="136"/>
      <c r="D8" t="s" s="137">
        <v>57</v>
      </c>
      <c r="E8" s="138"/>
      <c r="F8" s="139">
        <v>0</v>
      </c>
      <c r="G8" s="50"/>
      <c r="H8" s="50"/>
      <c r="I8" s="50"/>
      <c r="J8" s="50"/>
      <c r="K8" s="50"/>
      <c r="L8" s="50"/>
      <c r="M8" s="50"/>
      <c r="N8" s="50"/>
      <c r="O8" s="50"/>
      <c r="P8" s="50"/>
      <c r="Q8" s="50"/>
      <c r="R8" s="53"/>
    </row>
    <row r="9" ht="16" customHeight="1">
      <c r="A9" s="47"/>
      <c r="B9" s="50"/>
      <c r="C9" s="83"/>
      <c r="D9" s="50"/>
      <c r="E9" s="50"/>
      <c r="F9" s="50"/>
      <c r="G9" s="50"/>
      <c r="H9" s="50"/>
      <c r="I9" s="50"/>
      <c r="J9" s="50"/>
      <c r="K9" s="50"/>
      <c r="L9" s="50"/>
      <c r="M9" s="50"/>
      <c r="N9" s="50"/>
      <c r="O9" s="50"/>
      <c r="P9" s="50"/>
      <c r="Q9" s="50"/>
      <c r="R9" s="53"/>
    </row>
    <row r="10" ht="19" customHeight="1">
      <c r="A10" s="47"/>
      <c r="B10" s="54"/>
      <c r="C10" t="s" s="140">
        <v>58</v>
      </c>
      <c r="D10" t="s" s="141">
        <v>59</v>
      </c>
      <c r="E10" s="142"/>
      <c r="F10" s="143">
        <v>46023</v>
      </c>
      <c r="G10" s="143">
        <v>46054</v>
      </c>
      <c r="H10" s="143">
        <v>46082</v>
      </c>
      <c r="I10" s="143">
        <v>46113</v>
      </c>
      <c r="J10" s="143">
        <v>46143</v>
      </c>
      <c r="K10" s="143">
        <v>46174</v>
      </c>
      <c r="L10" s="143">
        <v>46204</v>
      </c>
      <c r="M10" s="143">
        <v>46235</v>
      </c>
      <c r="N10" s="143">
        <v>46266</v>
      </c>
      <c r="O10" s="143">
        <v>46296</v>
      </c>
      <c r="P10" s="143">
        <v>46327</v>
      </c>
      <c r="Q10" s="143">
        <v>46357</v>
      </c>
      <c r="R10" s="53"/>
    </row>
    <row r="11" ht="19" customHeight="1">
      <c r="A11" s="47"/>
      <c r="B11" s="54"/>
      <c r="C11" s="144"/>
      <c r="D11" t="s" s="145">
        <v>60</v>
      </c>
      <c r="E11" s="146"/>
      <c r="F11" s="147" cm="1">
        <f t="array" ref="F11">SUM(F12:F21)</f>
        <v>0</v>
      </c>
      <c r="G11" s="147" cm="1">
        <f t="array" ref="G11">SUM(G12:G21)</f>
        <v>0</v>
      </c>
      <c r="H11" s="147" cm="1">
        <f t="array" ref="H11">SUM(H12:H21)</f>
        <v>0</v>
      </c>
      <c r="I11" s="147" cm="1">
        <f t="array" ref="I11">SUM(I12:I21)</f>
        <v>0</v>
      </c>
      <c r="J11" s="147" cm="1">
        <f t="array" ref="J11">SUM(J12:J21)</f>
        <v>5000</v>
      </c>
      <c r="K11" s="147" cm="1">
        <f t="array" ref="K11">SUM(K12:K21)</f>
        <v>6000</v>
      </c>
      <c r="L11" s="147" cm="1">
        <f t="array" ref="L11">SUM(L12:L21)</f>
        <v>4000</v>
      </c>
      <c r="M11" s="147" cm="1">
        <f t="array" ref="M11">SUM(M12:M21)</f>
        <v>0</v>
      </c>
      <c r="N11" s="147" cm="1">
        <f t="array" ref="N11">SUM(N12:N21)</f>
        <v>0</v>
      </c>
      <c r="O11" s="147" cm="1">
        <f t="array" ref="O11">SUM(O12:O21)</f>
        <v>0</v>
      </c>
      <c r="P11" s="147" cm="1">
        <f t="array" ref="P11">SUM(P12:P21)</f>
        <v>0</v>
      </c>
      <c r="Q11" s="147" cm="1">
        <f t="array" ref="Q11">SUM(Q12:Q21)</f>
        <v>0</v>
      </c>
      <c r="R11" s="148"/>
    </row>
    <row r="12" ht="19" customHeight="1">
      <c r="A12" s="47"/>
      <c r="B12" s="54"/>
      <c r="C12" s="144"/>
      <c r="D12" t="s" s="149">
        <v>61</v>
      </c>
      <c r="E12" s="50"/>
      <c r="F12" s="150"/>
      <c r="G12" s="150"/>
      <c r="H12" s="150"/>
      <c r="I12" s="150"/>
      <c r="J12" s="150"/>
      <c r="K12" s="150"/>
      <c r="L12" s="150"/>
      <c r="M12" s="150"/>
      <c r="N12" s="150"/>
      <c r="O12" s="150"/>
      <c r="P12" s="150"/>
      <c r="Q12" s="150"/>
      <c r="R12" s="53"/>
    </row>
    <row r="13" ht="19" customHeight="1">
      <c r="A13" s="47"/>
      <c r="B13" s="54"/>
      <c r="C13" s="144"/>
      <c r="D13" t="s" s="149">
        <v>62</v>
      </c>
      <c r="E13" s="50"/>
      <c r="F13" s="151"/>
      <c r="G13" s="151"/>
      <c r="H13" s="151"/>
      <c r="I13" s="151"/>
      <c r="J13" s="151"/>
      <c r="K13" s="151"/>
      <c r="L13" s="151"/>
      <c r="M13" s="151"/>
      <c r="N13" s="151"/>
      <c r="O13" s="151"/>
      <c r="P13" s="151"/>
      <c r="Q13" s="151"/>
      <c r="R13" s="53"/>
    </row>
    <row r="14" ht="19" customHeight="1">
      <c r="A14" s="47"/>
      <c r="B14" s="54"/>
      <c r="C14" s="144"/>
      <c r="D14" t="s" s="149">
        <v>63</v>
      </c>
      <c r="E14" s="50"/>
      <c r="F14" s="151"/>
      <c r="G14" s="151"/>
      <c r="H14" s="151"/>
      <c r="I14" s="151"/>
      <c r="J14" s="151"/>
      <c r="K14" s="151"/>
      <c r="L14" s="151"/>
      <c r="M14" s="151"/>
      <c r="N14" s="151"/>
      <c r="O14" s="151"/>
      <c r="P14" s="151"/>
      <c r="Q14" s="151"/>
      <c r="R14" s="53"/>
    </row>
    <row r="15" ht="19" customHeight="1">
      <c r="A15" s="47"/>
      <c r="B15" s="54"/>
      <c r="C15" s="144"/>
      <c r="D15" s="71"/>
      <c r="E15" s="50"/>
      <c r="F15" s="151"/>
      <c r="G15" s="151"/>
      <c r="H15" s="151"/>
      <c r="I15" s="151"/>
      <c r="J15" s="151"/>
      <c r="K15" s="151"/>
      <c r="L15" s="151"/>
      <c r="M15" s="151"/>
      <c r="N15" s="151"/>
      <c r="O15" s="151"/>
      <c r="P15" s="151"/>
      <c r="Q15" s="151"/>
      <c r="R15" s="53"/>
    </row>
    <row r="16" ht="19" customHeight="1">
      <c r="A16" s="47"/>
      <c r="B16" s="54"/>
      <c r="C16" s="144"/>
      <c r="D16" s="71"/>
      <c r="E16" s="50"/>
      <c r="F16" s="151"/>
      <c r="G16" s="151"/>
      <c r="H16" s="151"/>
      <c r="I16" s="151"/>
      <c r="J16" s="151"/>
      <c r="K16" s="151"/>
      <c r="L16" s="151"/>
      <c r="M16" s="151"/>
      <c r="N16" s="151"/>
      <c r="O16" s="151"/>
      <c r="P16" s="151"/>
      <c r="Q16" s="151"/>
      <c r="R16" s="53"/>
    </row>
    <row r="17" ht="19" customHeight="1">
      <c r="A17" s="47"/>
      <c r="B17" s="54"/>
      <c r="C17" s="144"/>
      <c r="D17" s="71"/>
      <c r="E17" s="50"/>
      <c r="F17" s="151"/>
      <c r="G17" s="151"/>
      <c r="H17" s="151"/>
      <c r="I17" s="151"/>
      <c r="J17" s="151"/>
      <c r="K17" s="151"/>
      <c r="L17" s="151"/>
      <c r="M17" s="151"/>
      <c r="N17" s="151"/>
      <c r="O17" s="151"/>
      <c r="P17" s="151"/>
      <c r="Q17" s="151"/>
      <c r="R17" s="53"/>
    </row>
    <row r="18" ht="19" customHeight="1">
      <c r="A18" s="47"/>
      <c r="B18" s="54"/>
      <c r="C18" s="144"/>
      <c r="D18" s="71"/>
      <c r="E18" s="50"/>
      <c r="F18" s="151"/>
      <c r="G18" s="151"/>
      <c r="H18" s="151"/>
      <c r="I18" s="151"/>
      <c r="J18" s="151"/>
      <c r="K18" s="151"/>
      <c r="L18" s="151"/>
      <c r="M18" s="151"/>
      <c r="N18" s="151"/>
      <c r="O18" s="151"/>
      <c r="P18" s="151"/>
      <c r="Q18" s="151"/>
      <c r="R18" s="53"/>
    </row>
    <row r="19" ht="19" customHeight="1">
      <c r="A19" s="47"/>
      <c r="B19" s="54"/>
      <c r="C19" s="144"/>
      <c r="D19" s="71"/>
      <c r="E19" s="50"/>
      <c r="F19" s="151"/>
      <c r="G19" s="151"/>
      <c r="H19" s="151"/>
      <c r="I19" s="151"/>
      <c r="J19" s="151"/>
      <c r="K19" s="151"/>
      <c r="L19" s="151"/>
      <c r="M19" s="151"/>
      <c r="N19" s="151"/>
      <c r="O19" s="151"/>
      <c r="P19" s="151"/>
      <c r="Q19" s="151"/>
      <c r="R19" s="53"/>
    </row>
    <row r="20" ht="19" customHeight="1">
      <c r="A20" s="47"/>
      <c r="B20" s="54"/>
      <c r="C20" s="144"/>
      <c r="D20" t="s" s="152">
        <v>64</v>
      </c>
      <c r="E20" s="153"/>
      <c r="F20" s="154"/>
      <c r="G20" s="154"/>
      <c r="H20" s="154"/>
      <c r="I20" s="154"/>
      <c r="J20" s="154">
        <v>5000</v>
      </c>
      <c r="K20" s="154">
        <v>6000</v>
      </c>
      <c r="L20" s="154">
        <v>4000</v>
      </c>
      <c r="M20" s="154"/>
      <c r="N20" s="154"/>
      <c r="O20" s="154"/>
      <c r="P20" s="154"/>
      <c r="Q20" s="154"/>
      <c r="R20" s="53"/>
    </row>
    <row r="21" ht="19" customHeight="1">
      <c r="A21" s="47"/>
      <c r="B21" s="54"/>
      <c r="C21" s="144"/>
      <c r="D21" s="71"/>
      <c r="E21" s="50"/>
      <c r="F21" s="50"/>
      <c r="G21" s="50"/>
      <c r="H21" s="50"/>
      <c r="I21" s="50"/>
      <c r="J21" s="50"/>
      <c r="K21" s="50"/>
      <c r="L21" s="50"/>
      <c r="M21" s="50"/>
      <c r="N21" s="50"/>
      <c r="O21" s="50"/>
      <c r="P21" s="50"/>
      <c r="Q21" s="50"/>
      <c r="R21" s="53"/>
    </row>
    <row r="22" ht="19" customHeight="1">
      <c r="A22" s="47"/>
      <c r="B22" s="54"/>
      <c r="C22" s="144"/>
      <c r="D22" t="s" s="155">
        <v>65</v>
      </c>
      <c r="E22" s="156"/>
      <c r="F22" s="157" cm="1">
        <f t="array" ref="F22">F10</f>
        <v>46023</v>
      </c>
      <c r="G22" s="157" cm="1">
        <f t="array" ref="G22">G10</f>
        <v>46054</v>
      </c>
      <c r="H22" s="157" cm="1">
        <f t="array" ref="H22">H10</f>
        <v>46082</v>
      </c>
      <c r="I22" s="157" cm="1">
        <f t="array" ref="I22">I10</f>
        <v>46113</v>
      </c>
      <c r="J22" s="157" cm="1">
        <f t="array" ref="J22">J10</f>
        <v>46143</v>
      </c>
      <c r="K22" s="157" cm="1">
        <f t="array" ref="K22">K10</f>
        <v>46174</v>
      </c>
      <c r="L22" s="157" cm="1">
        <f t="array" ref="L22">L10</f>
        <v>46204</v>
      </c>
      <c r="M22" s="157" cm="1">
        <f t="array" ref="M22">M10</f>
        <v>46235</v>
      </c>
      <c r="N22" s="157" cm="1">
        <f t="array" ref="N22">N10</f>
        <v>46266</v>
      </c>
      <c r="O22" s="157" cm="1">
        <f t="array" ref="O22">O10</f>
        <v>46296</v>
      </c>
      <c r="P22" s="157" cm="1">
        <f t="array" ref="P22">P10</f>
        <v>46327</v>
      </c>
      <c r="Q22" s="157" cm="1">
        <f t="array" ref="Q22">Q10</f>
        <v>46357</v>
      </c>
      <c r="R22" s="53"/>
    </row>
    <row r="23" ht="19" customHeight="1">
      <c r="A23" s="47"/>
      <c r="B23" s="54"/>
      <c r="C23" s="144"/>
      <c r="D23" t="s" s="145">
        <v>66</v>
      </c>
      <c r="E23" t="s" s="158">
        <v>67</v>
      </c>
      <c r="F23" s="147" cm="1">
        <f t="array" ref="F23">SUM(F24:F39)</f>
        <v>0</v>
      </c>
      <c r="G23" s="147" cm="1">
        <f t="array" ref="G23">SUM(G24:G39)</f>
        <v>0</v>
      </c>
      <c r="H23" s="147" cm="1">
        <f t="array" ref="H23">SUM(H24:H39)</f>
        <v>0</v>
      </c>
      <c r="I23" s="147" cm="1">
        <f t="array" ref="I23">SUM(I24:I39)</f>
        <v>0</v>
      </c>
      <c r="J23" s="147" cm="1">
        <f t="array" ref="J23">SUM(J24:J39)</f>
        <v>0</v>
      </c>
      <c r="K23" s="147" cm="1">
        <f t="array" ref="K23">SUM(K24:K39)</f>
        <v>0</v>
      </c>
      <c r="L23" s="147" cm="1">
        <f t="array" ref="L23">SUM(L24:L39)</f>
        <v>0</v>
      </c>
      <c r="M23" s="147" cm="1">
        <f t="array" ref="M23">SUM(M24:M39)</f>
        <v>0</v>
      </c>
      <c r="N23" s="147" cm="1">
        <f t="array" ref="N23">SUM(N24:N39)</f>
        <v>0</v>
      </c>
      <c r="O23" s="147" cm="1">
        <f t="array" ref="O23">SUM(O24:O39)</f>
        <v>0</v>
      </c>
      <c r="P23" s="147" cm="1">
        <f t="array" ref="P23">SUM(P24:P39)</f>
        <v>0</v>
      </c>
      <c r="Q23" s="147" cm="1">
        <f t="array" ref="Q23">SUM(Q24:Q39)</f>
        <v>0</v>
      </c>
      <c r="R23" s="148"/>
    </row>
    <row r="24" ht="19" customHeight="1">
      <c r="A24" s="47"/>
      <c r="B24" s="54"/>
      <c r="C24" s="144"/>
      <c r="D24" t="s" s="149">
        <v>68</v>
      </c>
      <c r="E24" s="159"/>
      <c r="F24" s="150"/>
      <c r="G24" s="150"/>
      <c r="H24" s="150"/>
      <c r="I24" s="150"/>
      <c r="J24" s="150"/>
      <c r="K24" s="150"/>
      <c r="L24" s="150"/>
      <c r="M24" s="150"/>
      <c r="N24" s="150"/>
      <c r="O24" s="150"/>
      <c r="P24" s="150"/>
      <c r="Q24" s="150"/>
      <c r="R24" s="53"/>
    </row>
    <row r="25" ht="19" customHeight="1">
      <c r="A25" s="47"/>
      <c r="B25" s="54"/>
      <c r="C25" s="144"/>
      <c r="D25" t="s" s="149">
        <v>69</v>
      </c>
      <c r="E25" s="160">
        <v>0.2</v>
      </c>
      <c r="F25" s="151"/>
      <c r="G25" s="151"/>
      <c r="H25" s="151"/>
      <c r="I25" s="151"/>
      <c r="J25" s="151"/>
      <c r="K25" s="151"/>
      <c r="L25" s="151"/>
      <c r="M25" s="151"/>
      <c r="N25" s="151"/>
      <c r="O25" s="151"/>
      <c r="P25" s="151"/>
      <c r="Q25" s="151"/>
      <c r="R25" s="53"/>
    </row>
    <row r="26" ht="19" customHeight="1">
      <c r="A26" s="47"/>
      <c r="B26" s="54"/>
      <c r="C26" s="144"/>
      <c r="D26" t="s" s="149">
        <v>70</v>
      </c>
      <c r="E26" s="160">
        <v>0.4</v>
      </c>
      <c r="F26" s="151"/>
      <c r="G26" s="151"/>
      <c r="H26" s="151"/>
      <c r="I26" s="151"/>
      <c r="J26" s="151"/>
      <c r="K26" s="151"/>
      <c r="L26" s="151"/>
      <c r="M26" s="151"/>
      <c r="N26" s="151"/>
      <c r="O26" s="151"/>
      <c r="P26" s="151"/>
      <c r="Q26" s="151"/>
      <c r="R26" s="53"/>
    </row>
    <row r="27" ht="19" customHeight="1">
      <c r="A27" s="47"/>
      <c r="B27" s="54"/>
      <c r="C27" s="144"/>
      <c r="D27" t="s" s="149">
        <v>71</v>
      </c>
      <c r="E27" s="50"/>
      <c r="F27" s="151"/>
      <c r="G27" s="151"/>
      <c r="H27" s="151"/>
      <c r="I27" s="151"/>
      <c r="J27" s="151"/>
      <c r="K27" s="151"/>
      <c r="L27" s="151"/>
      <c r="M27" s="151"/>
      <c r="N27" s="151"/>
      <c r="O27" s="151"/>
      <c r="P27" s="151"/>
      <c r="Q27" s="151"/>
      <c r="R27" s="53"/>
    </row>
    <row r="28" ht="19" customHeight="1">
      <c r="A28" s="47"/>
      <c r="B28" s="54"/>
      <c r="C28" s="144"/>
      <c r="D28" t="s" s="149">
        <v>72</v>
      </c>
      <c r="E28" s="50"/>
      <c r="F28" s="151"/>
      <c r="G28" s="151"/>
      <c r="H28" s="151"/>
      <c r="I28" s="151"/>
      <c r="J28" s="151"/>
      <c r="K28" s="151"/>
      <c r="L28" s="151"/>
      <c r="M28" s="151"/>
      <c r="N28" s="151"/>
      <c r="O28" s="151"/>
      <c r="P28" s="151"/>
      <c r="Q28" s="151"/>
      <c r="R28" s="53"/>
    </row>
    <row r="29" ht="19" customHeight="1">
      <c r="A29" s="47"/>
      <c r="B29" s="54"/>
      <c r="C29" s="144"/>
      <c r="D29" s="71"/>
      <c r="E29" s="50"/>
      <c r="F29" s="151"/>
      <c r="G29" s="151"/>
      <c r="H29" s="151"/>
      <c r="I29" s="151"/>
      <c r="J29" s="151"/>
      <c r="K29" s="151"/>
      <c r="L29" s="151"/>
      <c r="M29" s="151"/>
      <c r="N29" s="151"/>
      <c r="O29" s="151"/>
      <c r="P29" s="151"/>
      <c r="Q29" s="151"/>
      <c r="R29" s="53"/>
    </row>
    <row r="30" ht="19" customHeight="1">
      <c r="A30" s="47"/>
      <c r="B30" s="54"/>
      <c r="C30" s="144"/>
      <c r="D30" s="71"/>
      <c r="E30" s="50"/>
      <c r="F30" s="151"/>
      <c r="G30" s="151"/>
      <c r="H30" s="151"/>
      <c r="I30" s="151"/>
      <c r="J30" s="151"/>
      <c r="K30" s="151"/>
      <c r="L30" s="151"/>
      <c r="M30" s="151"/>
      <c r="N30" s="151"/>
      <c r="O30" s="151"/>
      <c r="P30" s="151"/>
      <c r="Q30" s="151"/>
      <c r="R30" s="53"/>
    </row>
    <row r="31" ht="19" customHeight="1">
      <c r="A31" s="47"/>
      <c r="B31" s="54"/>
      <c r="C31" s="144"/>
      <c r="D31" s="71"/>
      <c r="E31" s="50"/>
      <c r="F31" s="151"/>
      <c r="G31" s="151"/>
      <c r="H31" s="151"/>
      <c r="I31" s="151"/>
      <c r="J31" s="151"/>
      <c r="K31" s="151"/>
      <c r="L31" s="151"/>
      <c r="M31" s="151"/>
      <c r="N31" s="151"/>
      <c r="O31" s="151"/>
      <c r="P31" s="151"/>
      <c r="Q31" s="151"/>
      <c r="R31" s="53"/>
    </row>
    <row r="32" ht="19" customHeight="1">
      <c r="A32" s="47"/>
      <c r="B32" s="54"/>
      <c r="C32" s="144"/>
      <c r="D32" s="71"/>
      <c r="E32" s="50"/>
      <c r="F32" s="151"/>
      <c r="G32" s="151"/>
      <c r="H32" s="151"/>
      <c r="I32" s="151"/>
      <c r="J32" s="151"/>
      <c r="K32" s="151"/>
      <c r="L32" s="151"/>
      <c r="M32" s="151"/>
      <c r="N32" s="151"/>
      <c r="O32" s="151"/>
      <c r="P32" s="151"/>
      <c r="Q32" s="151"/>
      <c r="R32" s="53"/>
    </row>
    <row r="33" ht="19" customHeight="1">
      <c r="A33" s="47"/>
      <c r="B33" s="54"/>
      <c r="C33" s="144"/>
      <c r="D33" s="71"/>
      <c r="E33" s="50"/>
      <c r="F33" s="151"/>
      <c r="G33" s="151"/>
      <c r="H33" s="151"/>
      <c r="I33" s="151"/>
      <c r="J33" s="151"/>
      <c r="K33" s="151"/>
      <c r="L33" s="151"/>
      <c r="M33" s="151"/>
      <c r="N33" s="151"/>
      <c r="O33" s="151"/>
      <c r="P33" s="151"/>
      <c r="Q33" s="151"/>
      <c r="R33" s="53"/>
    </row>
    <row r="34" ht="19" customHeight="1">
      <c r="A34" s="47"/>
      <c r="B34" s="54"/>
      <c r="C34" s="144"/>
      <c r="D34" s="71"/>
      <c r="E34" s="50"/>
      <c r="F34" s="151"/>
      <c r="G34" s="151"/>
      <c r="H34" s="151"/>
      <c r="I34" s="151"/>
      <c r="J34" s="151"/>
      <c r="K34" s="151"/>
      <c r="L34" s="151"/>
      <c r="M34" s="151"/>
      <c r="N34" s="151"/>
      <c r="O34" s="151"/>
      <c r="P34" s="151"/>
      <c r="Q34" s="151"/>
      <c r="R34" s="53"/>
    </row>
    <row r="35" ht="19" customHeight="1">
      <c r="A35" s="47"/>
      <c r="B35" s="54"/>
      <c r="C35" s="144"/>
      <c r="D35" s="71"/>
      <c r="E35" s="50"/>
      <c r="F35" s="151"/>
      <c r="G35" s="151"/>
      <c r="H35" s="151"/>
      <c r="I35" s="151"/>
      <c r="J35" s="151"/>
      <c r="K35" s="151"/>
      <c r="L35" s="151"/>
      <c r="M35" s="151"/>
      <c r="N35" s="151"/>
      <c r="O35" s="151"/>
      <c r="P35" s="151"/>
      <c r="Q35" s="151"/>
      <c r="R35" s="53"/>
    </row>
    <row r="36" ht="19" customHeight="1">
      <c r="A36" s="47"/>
      <c r="B36" s="54"/>
      <c r="C36" s="144"/>
      <c r="D36" s="71"/>
      <c r="E36" s="50"/>
      <c r="F36" s="151"/>
      <c r="G36" s="151"/>
      <c r="H36" s="151"/>
      <c r="I36" s="151"/>
      <c r="J36" s="151"/>
      <c r="K36" s="151"/>
      <c r="L36" s="151"/>
      <c r="M36" s="151"/>
      <c r="N36" s="151"/>
      <c r="O36" s="151"/>
      <c r="P36" s="151"/>
      <c r="Q36" s="151"/>
      <c r="R36" s="53"/>
    </row>
    <row r="37" ht="19" customHeight="1">
      <c r="A37" s="47"/>
      <c r="B37" s="54"/>
      <c r="C37" s="144"/>
      <c r="D37" s="71"/>
      <c r="E37" s="50"/>
      <c r="F37" s="151"/>
      <c r="G37" s="151"/>
      <c r="H37" s="151"/>
      <c r="I37" s="151"/>
      <c r="J37" s="151"/>
      <c r="K37" s="151"/>
      <c r="L37" s="151"/>
      <c r="M37" s="151"/>
      <c r="N37" s="151"/>
      <c r="O37" s="151"/>
      <c r="P37" s="151"/>
      <c r="Q37" s="151"/>
      <c r="R37" s="53"/>
    </row>
    <row r="38" ht="19" customHeight="1">
      <c r="A38" s="47"/>
      <c r="B38" s="54"/>
      <c r="C38" s="144"/>
      <c r="D38" t="s" s="152">
        <v>73</v>
      </c>
      <c r="E38" s="153"/>
      <c r="F38" s="154"/>
      <c r="G38" s="154"/>
      <c r="H38" s="154"/>
      <c r="I38" s="154"/>
      <c r="J38" s="154"/>
      <c r="K38" s="154"/>
      <c r="L38" s="154"/>
      <c r="M38" s="154"/>
      <c r="N38" s="154"/>
      <c r="O38" s="154"/>
      <c r="P38" s="154"/>
      <c r="Q38" s="154"/>
      <c r="R38" s="53"/>
    </row>
    <row r="39" ht="20" customHeight="1">
      <c r="A39" s="47"/>
      <c r="B39" s="54"/>
      <c r="C39" s="161"/>
      <c r="D39" s="71"/>
      <c r="E39" s="50"/>
      <c r="F39" s="151"/>
      <c r="G39" s="151"/>
      <c r="H39" s="151"/>
      <c r="I39" s="151"/>
      <c r="J39" s="151"/>
      <c r="K39" s="151"/>
      <c r="L39" s="151"/>
      <c r="M39" s="151"/>
      <c r="N39" s="151"/>
      <c r="O39" s="151"/>
      <c r="P39" s="151"/>
      <c r="Q39" s="151"/>
      <c r="R39" s="53"/>
    </row>
    <row r="40" ht="8" customHeight="1">
      <c r="A40" s="47"/>
      <c r="B40" s="50"/>
      <c r="C40" s="83"/>
      <c r="D40" s="50"/>
      <c r="E40" s="50"/>
      <c r="F40" s="50"/>
      <c r="G40" s="50"/>
      <c r="H40" s="50"/>
      <c r="I40" s="50"/>
      <c r="J40" s="50"/>
      <c r="K40" s="50"/>
      <c r="L40" s="50"/>
      <c r="M40" s="50"/>
      <c r="N40" s="50"/>
      <c r="O40" s="50"/>
      <c r="P40" s="50"/>
      <c r="Q40" s="50"/>
      <c r="R40" s="53"/>
    </row>
    <row r="41" ht="20" customHeight="1">
      <c r="A41" s="47"/>
      <c r="B41" s="54"/>
      <c r="C41" s="162"/>
      <c r="D41" t="s" s="163">
        <v>74</v>
      </c>
      <c r="E41" s="164"/>
      <c r="F41" s="165" cm="1">
        <f t="array" ref="F41">F11-F23</f>
        <v>0</v>
      </c>
      <c r="G41" s="165" cm="1">
        <f t="array" ref="G41">G11-G23</f>
        <v>0</v>
      </c>
      <c r="H41" s="165" cm="1">
        <f t="array" ref="H41">H11-H23</f>
        <v>0</v>
      </c>
      <c r="I41" s="165" cm="1">
        <f t="array" ref="I41">I11-I23</f>
        <v>0</v>
      </c>
      <c r="J41" s="165" cm="1">
        <f t="array" ref="J41">J11-J23</f>
        <v>5000</v>
      </c>
      <c r="K41" s="165" cm="1">
        <f t="array" ref="K41">K11-K23</f>
        <v>6000</v>
      </c>
      <c r="L41" s="165" cm="1">
        <f t="array" ref="L41">L11-L23</f>
        <v>4000</v>
      </c>
      <c r="M41" s="165" cm="1">
        <f t="array" ref="M41">M11-M23</f>
        <v>0</v>
      </c>
      <c r="N41" s="165" cm="1">
        <f t="array" ref="N41">N11-N23</f>
        <v>0</v>
      </c>
      <c r="O41" s="165" cm="1">
        <f t="array" ref="O41">O11-O23</f>
        <v>0</v>
      </c>
      <c r="P41" s="165" cm="1">
        <f t="array" ref="P41">P11-P23</f>
        <v>0</v>
      </c>
      <c r="Q41" s="165" cm="1">
        <f t="array" ref="Q41">Q11-Q23</f>
        <v>0</v>
      </c>
      <c r="R41" s="148"/>
    </row>
    <row r="42" ht="8" customHeight="1">
      <c r="A42" s="47"/>
      <c r="B42" s="50"/>
      <c r="C42" s="83"/>
      <c r="D42" s="50"/>
      <c r="E42" s="50"/>
      <c r="F42" s="166"/>
      <c r="G42" s="166"/>
      <c r="H42" s="166"/>
      <c r="I42" s="166"/>
      <c r="J42" s="166"/>
      <c r="K42" s="166"/>
      <c r="L42" s="166"/>
      <c r="M42" s="166"/>
      <c r="N42" s="166"/>
      <c r="O42" s="166"/>
      <c r="P42" s="166"/>
      <c r="Q42" s="166"/>
      <c r="R42" s="53"/>
    </row>
    <row r="43" ht="20" customHeight="1">
      <c r="A43" s="47"/>
      <c r="B43" s="54"/>
      <c r="C43" s="167"/>
      <c r="D43" t="s" s="152">
        <v>75</v>
      </c>
      <c r="E43" s="153"/>
      <c r="F43" s="154" cm="1">
        <f t="array" ref="F43">15000+F38-F20</f>
        <v>15000</v>
      </c>
      <c r="G43" s="154" cm="1">
        <f t="array" ref="G43">F43+G38-G20</f>
        <v>15000</v>
      </c>
      <c r="H43" s="154" cm="1">
        <f t="array" ref="H43">G43+H38-H20</f>
        <v>15000</v>
      </c>
      <c r="I43" s="154" cm="1">
        <f t="array" ref="I43">H43+I38-I20</f>
        <v>15000</v>
      </c>
      <c r="J43" s="154" cm="1">
        <f t="array" ref="J43">I43+J38-J20</f>
        <v>10000</v>
      </c>
      <c r="K43" s="154" cm="1">
        <f t="array" ref="K43">J43+K38-K20</f>
        <v>4000</v>
      </c>
      <c r="L43" s="154" cm="1">
        <f t="array" ref="L43">K43+L38-L20</f>
        <v>0</v>
      </c>
      <c r="M43" s="154" cm="1">
        <f t="array" ref="M43">L43+M38-M20</f>
        <v>0</v>
      </c>
      <c r="N43" s="154" cm="1">
        <f t="array" ref="N43">M43+N38-N20</f>
        <v>0</v>
      </c>
      <c r="O43" s="154" cm="1">
        <f t="array" ref="O43">N43+O38-O20</f>
        <v>0</v>
      </c>
      <c r="P43" s="154" cm="1">
        <f t="array" ref="P43">O43+P38-P20</f>
        <v>0</v>
      </c>
      <c r="Q43" s="154" cm="1">
        <f t="array" ref="Q43">P43+Q38-Q20</f>
        <v>0</v>
      </c>
      <c r="R43" s="53"/>
    </row>
    <row r="44" ht="20" customHeight="1">
      <c r="A44" s="47"/>
      <c r="B44" s="50"/>
      <c r="C44" s="83"/>
      <c r="D44" s="50"/>
      <c r="E44" s="50"/>
      <c r="F44" s="151"/>
      <c r="G44" s="151"/>
      <c r="H44" s="151"/>
      <c r="I44" s="151"/>
      <c r="J44" s="151"/>
      <c r="K44" s="151"/>
      <c r="L44" s="151"/>
      <c r="M44" s="151"/>
      <c r="N44" s="151"/>
      <c r="O44" s="151"/>
      <c r="P44" s="151"/>
      <c r="Q44" s="151"/>
      <c r="R44" s="53"/>
    </row>
    <row r="45" ht="20" customHeight="1">
      <c r="A45" s="47"/>
      <c r="B45" s="54"/>
      <c r="C45" s="136"/>
      <c r="D45" t="s" s="137">
        <v>76</v>
      </c>
      <c r="E45" s="138"/>
      <c r="F45" s="139" cm="1">
        <f t="array" ref="F45">F41+F8</f>
        <v>0</v>
      </c>
      <c r="G45" s="139" cm="1">
        <f t="array" ref="G45">G41+F45</f>
        <v>0</v>
      </c>
      <c r="H45" s="139" cm="1">
        <f t="array" ref="H45">H41+G45</f>
        <v>0</v>
      </c>
      <c r="I45" s="139" cm="1">
        <f t="array" ref="I45">I41+H45</f>
        <v>0</v>
      </c>
      <c r="J45" s="139" cm="1">
        <f t="array" ref="J45">J41+I45</f>
        <v>5000</v>
      </c>
      <c r="K45" s="139" cm="1">
        <f t="array" ref="K45">K41+J45</f>
        <v>11000</v>
      </c>
      <c r="L45" s="139" cm="1">
        <f t="array" ref="L45">L41+K45</f>
        <v>15000</v>
      </c>
      <c r="M45" s="139" cm="1">
        <f t="array" ref="M45">M41+L45</f>
        <v>15000</v>
      </c>
      <c r="N45" s="139" cm="1">
        <f t="array" ref="N45">N41+M45</f>
        <v>15000</v>
      </c>
      <c r="O45" s="139" cm="1">
        <f t="array" ref="O45">O41+N45</f>
        <v>15000</v>
      </c>
      <c r="P45" s="139" cm="1">
        <f t="array" ref="P45">P41+O45</f>
        <v>15000</v>
      </c>
      <c r="Q45" s="139" cm="1">
        <f t="array" ref="Q45">Q41+P45</f>
        <v>15000</v>
      </c>
      <c r="R45" s="53"/>
    </row>
    <row r="46" ht="19" customHeight="1">
      <c r="A46" s="47"/>
      <c r="B46" s="50"/>
      <c r="C46" s="93"/>
      <c r="D46" s="50"/>
      <c r="E46" s="50"/>
      <c r="F46" s="50"/>
      <c r="G46" s="151"/>
      <c r="H46" s="151"/>
      <c r="I46" s="151"/>
      <c r="J46" s="151"/>
      <c r="K46" s="151"/>
      <c r="L46" s="151"/>
      <c r="M46" s="151"/>
      <c r="N46" s="151"/>
      <c r="O46" s="151"/>
      <c r="P46" s="151"/>
      <c r="Q46" s="151"/>
      <c r="R46" s="53"/>
    </row>
    <row r="47" ht="19" customHeight="1">
      <c r="A47" s="47"/>
      <c r="B47" s="50"/>
      <c r="C47" s="50"/>
      <c r="D47" s="50"/>
      <c r="E47" s="50"/>
      <c r="F47" s="151"/>
      <c r="G47" s="151"/>
      <c r="H47" s="151"/>
      <c r="I47" s="151"/>
      <c r="J47" s="151"/>
      <c r="K47" s="151"/>
      <c r="L47" s="151"/>
      <c r="M47" s="151"/>
      <c r="N47" s="151"/>
      <c r="O47" s="151"/>
      <c r="P47" s="151"/>
      <c r="Q47" s="151"/>
      <c r="R47" s="53"/>
    </row>
    <row r="48" ht="19" customHeight="1">
      <c r="A48" s="47"/>
      <c r="B48" s="50"/>
      <c r="C48" s="50"/>
      <c r="D48" s="50"/>
      <c r="E48" s="50"/>
      <c r="F48" s="151"/>
      <c r="G48" s="151"/>
      <c r="H48" s="151"/>
      <c r="I48" s="151"/>
      <c r="J48" s="151"/>
      <c r="K48" s="151"/>
      <c r="L48" s="151"/>
      <c r="M48" s="151"/>
      <c r="N48" s="151"/>
      <c r="O48" s="151"/>
      <c r="P48" s="151"/>
      <c r="Q48" s="151"/>
      <c r="R48" s="53"/>
    </row>
    <row r="49" ht="15" customHeight="1">
      <c r="A49" s="47"/>
      <c r="B49" s="50"/>
      <c r="C49" s="168"/>
      <c r="D49" s="168"/>
      <c r="E49" s="50"/>
      <c r="F49" s="50"/>
      <c r="G49" s="50"/>
      <c r="H49" s="50"/>
      <c r="I49" s="50"/>
      <c r="J49" s="50"/>
      <c r="K49" s="50"/>
      <c r="L49" s="50"/>
      <c r="M49" s="50"/>
      <c r="N49" s="50"/>
      <c r="O49" s="50"/>
      <c r="P49" s="50"/>
      <c r="Q49" s="50"/>
      <c r="R49" s="53"/>
    </row>
    <row r="50" ht="19" customHeight="1">
      <c r="A50" s="47"/>
      <c r="B50" s="169"/>
      <c r="C50" t="s" s="170">
        <v>77</v>
      </c>
      <c r="D50" s="132"/>
      <c r="E50" s="171"/>
      <c r="F50" t="s" s="172">
        <v>78</v>
      </c>
      <c r="G50" t="s" s="172">
        <v>79</v>
      </c>
      <c r="H50" t="s" s="172">
        <v>80</v>
      </c>
      <c r="I50" s="50"/>
      <c r="J50" s="50"/>
      <c r="K50" s="50"/>
      <c r="L50" s="50"/>
      <c r="M50" s="50"/>
      <c r="N50" s="50"/>
      <c r="O50" s="50"/>
      <c r="P50" s="50"/>
      <c r="Q50" s="50"/>
      <c r="R50" s="53"/>
    </row>
    <row r="51" ht="15" customHeight="1">
      <c r="A51" s="47"/>
      <c r="B51" s="50"/>
      <c r="C51" s="173"/>
      <c r="D51" s="173"/>
      <c r="E51" s="50"/>
      <c r="F51" s="168"/>
      <c r="G51" s="168"/>
      <c r="H51" s="168"/>
      <c r="I51" s="50"/>
      <c r="J51" s="50"/>
      <c r="K51" s="50"/>
      <c r="L51" s="50"/>
      <c r="M51" s="50"/>
      <c r="N51" s="50"/>
      <c r="O51" s="50"/>
      <c r="P51" s="50"/>
      <c r="Q51" s="50"/>
      <c r="R51" s="53"/>
    </row>
    <row r="52" ht="21" customHeight="1">
      <c r="A52" s="47"/>
      <c r="B52" s="50"/>
      <c r="C52" t="s" s="174">
        <v>67</v>
      </c>
      <c r="D52" t="s" s="175">
        <v>81</v>
      </c>
      <c r="E52" s="176"/>
      <c r="F52" s="177"/>
      <c r="G52" s="177"/>
      <c r="H52" s="177"/>
      <c r="I52" s="178"/>
      <c r="J52" s="50"/>
      <c r="K52" s="50"/>
      <c r="L52" s="50"/>
      <c r="M52" s="50"/>
      <c r="N52" s="50"/>
      <c r="O52" s="50"/>
      <c r="P52" s="50"/>
      <c r="Q52" s="50"/>
      <c r="R52" s="53"/>
    </row>
    <row r="53" ht="19" customHeight="1">
      <c r="A53" s="47"/>
      <c r="B53" s="50"/>
      <c r="C53" s="179">
        <v>0.4</v>
      </c>
      <c r="D53" t="s" s="180">
        <v>61</v>
      </c>
      <c r="E53" s="138"/>
      <c r="F53" s="181" cm="1">
        <f t="array" ref="F53">F$52*$C53</f>
        <v>0</v>
      </c>
      <c r="G53" s="181" cm="1">
        <f t="array" ref="G53">G$52*$C53</f>
        <v>0</v>
      </c>
      <c r="H53" s="181" cm="1">
        <f t="array" ref="H53">H$52*$C53</f>
        <v>0</v>
      </c>
      <c r="I53" s="50"/>
      <c r="J53" s="50"/>
      <c r="K53" s="50"/>
      <c r="L53" s="50"/>
      <c r="M53" s="50"/>
      <c r="N53" s="50"/>
      <c r="O53" s="50"/>
      <c r="P53" s="50"/>
      <c r="Q53" s="50"/>
      <c r="R53" s="53"/>
    </row>
    <row r="54" ht="19" customHeight="1">
      <c r="A54" s="47"/>
      <c r="B54" s="50"/>
      <c r="C54" s="179">
        <v>0.3</v>
      </c>
      <c r="D54" t="s" s="180">
        <v>62</v>
      </c>
      <c r="E54" s="138"/>
      <c r="F54" s="182" cm="1">
        <f t="array" ref="F54">F$52*$C54</f>
        <v>0</v>
      </c>
      <c r="G54" s="182" cm="1">
        <f t="array" ref="G54">G$52*$C54</f>
        <v>0</v>
      </c>
      <c r="H54" s="182" cm="1">
        <f t="array" ref="H54">H$52*$C54</f>
        <v>0</v>
      </c>
      <c r="I54" s="50"/>
      <c r="J54" s="50"/>
      <c r="K54" s="50"/>
      <c r="L54" s="50"/>
      <c r="M54" s="50"/>
      <c r="N54" s="50"/>
      <c r="O54" s="50"/>
      <c r="P54" s="50"/>
      <c r="Q54" s="50"/>
      <c r="R54" s="53"/>
    </row>
    <row r="55" ht="19" customHeight="1">
      <c r="A55" s="96"/>
      <c r="B55" s="97"/>
      <c r="C55" s="183">
        <v>0.3</v>
      </c>
      <c r="D55" t="s" s="184">
        <v>63</v>
      </c>
      <c r="E55" s="185"/>
      <c r="F55" s="186" cm="1">
        <f t="array" ref="F55">F$52*$C55</f>
        <v>0</v>
      </c>
      <c r="G55" s="186" cm="1">
        <f t="array" ref="G55">G$52*$C55</f>
        <v>0</v>
      </c>
      <c r="H55" s="186" cm="1">
        <f t="array" ref="H55">H$52*$C55</f>
        <v>0</v>
      </c>
      <c r="I55" s="97"/>
      <c r="J55" s="97"/>
      <c r="K55" s="97"/>
      <c r="L55" s="97"/>
      <c r="M55" s="97"/>
      <c r="N55" s="97"/>
      <c r="O55" s="97"/>
      <c r="P55" s="97"/>
      <c r="Q55" s="97"/>
      <c r="R55" s="100"/>
    </row>
  </sheetData>
  <mergeCells count="2">
    <mergeCell ref="C10:C39"/>
    <mergeCell ref="C50:D50"/>
  </mergeCells>
  <conditionalFormatting sqref="F8 F45:Q45">
    <cfRule type="cellIs" dxfId="4" priority="1" operator="greaterThan" stopIfTrue="1">
      <formula>0</formula>
    </cfRule>
    <cfRule type="cellIs" dxfId="5" priority="2" operator="lessThan" stopIfTrue="1">
      <formula>0</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AA99"/>
  <sheetViews>
    <sheetView workbookViewId="0" showGridLines="0" defaultGridColor="1"/>
  </sheetViews>
  <sheetFormatPr defaultColWidth="11.1667" defaultRowHeight="15" customHeight="1" outlineLevelRow="0" outlineLevelCol="0"/>
  <cols>
    <col min="1" max="1" width="3" style="187" customWidth="1"/>
    <col min="2" max="2" width="7.67188" style="187" customWidth="1"/>
    <col min="3" max="3" width="44" style="187" customWidth="1"/>
    <col min="4" max="4" width="10.5" style="187" customWidth="1"/>
    <col min="5" max="5" width="5.5" style="187" customWidth="1"/>
    <col min="6" max="6" width="10.6719" style="187" customWidth="1"/>
    <col min="7" max="7" width="5.5" style="187" customWidth="1"/>
    <col min="8" max="8" width="10.6719" style="187" customWidth="1"/>
    <col min="9" max="9" width="5.5" style="187" customWidth="1"/>
    <col min="10" max="10" width="10.6719" style="187" customWidth="1"/>
    <col min="11" max="11" width="5.5" style="187" customWidth="1"/>
    <col min="12" max="12" width="10.6719" style="187" customWidth="1"/>
    <col min="13" max="13" width="5.5" style="187" customWidth="1"/>
    <col min="14" max="14" width="10.6719" style="187" customWidth="1"/>
    <col min="15" max="15" width="5.5" style="187" customWidth="1"/>
    <col min="16" max="16" width="10.6719" style="187" customWidth="1"/>
    <col min="17" max="17" width="5.5" style="187" customWidth="1"/>
    <col min="18" max="18" width="10.6719" style="187" customWidth="1"/>
    <col min="19" max="19" width="5.5" style="187" customWidth="1"/>
    <col min="20" max="20" width="10.6719" style="187" customWidth="1"/>
    <col min="21" max="21" width="5.5" style="187" customWidth="1"/>
    <col min="22" max="23" width="6.35156" style="187" customWidth="1"/>
    <col min="24" max="24" width="6.85156" style="187" customWidth="1"/>
    <col min="25" max="27" width="6.35156" style="187" customWidth="1"/>
    <col min="28" max="16384" width="11.1719" style="187" customWidth="1"/>
  </cols>
  <sheetData>
    <row r="1" ht="16" customHeight="1">
      <c r="A1" s="43"/>
      <c r="B1" s="44"/>
      <c r="C1" s="44"/>
      <c r="D1" s="45"/>
      <c r="E1" s="45"/>
      <c r="F1" s="45"/>
      <c r="G1" s="45"/>
      <c r="H1" s="188"/>
      <c r="I1" s="45"/>
      <c r="J1" s="45"/>
      <c r="K1" s="45"/>
      <c r="L1" s="45"/>
      <c r="M1" s="45"/>
      <c r="N1" s="45"/>
      <c r="O1" s="45"/>
      <c r="P1" s="45"/>
      <c r="Q1" s="45"/>
      <c r="R1" s="45"/>
      <c r="S1" s="45"/>
      <c r="T1" s="45"/>
      <c r="U1" s="45"/>
      <c r="V1" s="45"/>
      <c r="W1" s="45"/>
      <c r="X1" s="45"/>
      <c r="Y1" s="45"/>
      <c r="Z1" s="45"/>
      <c r="AA1" s="189"/>
    </row>
    <row r="2" ht="16" customHeight="1">
      <c r="A2" s="47"/>
      <c r="B2" s="50"/>
      <c r="C2" s="50"/>
      <c r="D2" t="s" s="190">
        <v>83</v>
      </c>
      <c r="E2" s="95"/>
      <c r="F2" s="95"/>
      <c r="G2" s="191"/>
      <c r="H2" t="s" s="192">
        <v>84</v>
      </c>
      <c r="I2" s="193"/>
      <c r="J2" s="95"/>
      <c r="K2" s="95"/>
      <c r="L2" s="95"/>
      <c r="M2" s="95"/>
      <c r="N2" s="95"/>
      <c r="O2" s="95"/>
      <c r="P2" s="95"/>
      <c r="Q2" s="95"/>
      <c r="R2" s="95"/>
      <c r="S2" s="95"/>
      <c r="T2" s="95"/>
      <c r="U2" s="95"/>
      <c r="V2" s="95"/>
      <c r="W2" s="95"/>
      <c r="X2" s="95"/>
      <c r="Y2" s="95"/>
      <c r="Z2" s="95"/>
      <c r="AA2" s="194"/>
    </row>
    <row r="3" ht="8" customHeight="1">
      <c r="A3" s="47"/>
      <c r="B3" s="50"/>
      <c r="C3" s="50"/>
      <c r="D3" s="95"/>
      <c r="E3" s="195"/>
      <c r="F3" s="95"/>
      <c r="G3" s="195"/>
      <c r="H3" s="94"/>
      <c r="I3" s="195"/>
      <c r="J3" s="95"/>
      <c r="K3" s="195"/>
      <c r="L3" s="95"/>
      <c r="M3" s="195"/>
      <c r="N3" s="95"/>
      <c r="O3" s="195"/>
      <c r="P3" s="95"/>
      <c r="Q3" s="195"/>
      <c r="R3" s="95"/>
      <c r="S3" s="195"/>
      <c r="T3" s="95"/>
      <c r="U3" s="195"/>
      <c r="V3" s="95"/>
      <c r="W3" s="195"/>
      <c r="X3" s="95"/>
      <c r="Y3" s="195"/>
      <c r="Z3" s="95"/>
      <c r="AA3" s="196"/>
    </row>
    <row r="4" ht="57" customHeight="1">
      <c r="A4" s="47"/>
      <c r="B4" s="197"/>
      <c r="C4" s="197"/>
      <c r="D4" s="197"/>
      <c r="E4" s="198"/>
      <c r="F4" s="197"/>
      <c r="G4" s="198"/>
      <c r="H4" t="str" s="199" cm="1">
        <f t="array" ref="H4">H2</f>
        <v>*</v>
      </c>
      <c r="I4" s="198"/>
      <c r="J4" s="197"/>
      <c r="K4" s="198"/>
      <c r="L4" s="197"/>
      <c r="M4" s="198"/>
      <c r="N4" s="197"/>
      <c r="O4" s="198"/>
      <c r="P4" s="197"/>
      <c r="Q4" s="198"/>
      <c r="R4" s="197"/>
      <c r="S4" s="198"/>
      <c r="T4" s="197"/>
      <c r="U4" s="198"/>
      <c r="V4" s="197"/>
      <c r="W4" s="198"/>
      <c r="X4" s="197"/>
      <c r="Y4" s="198"/>
      <c r="Z4" s="197"/>
      <c r="AA4" s="200"/>
    </row>
    <row r="5" ht="19" customHeight="1">
      <c r="A5" s="47"/>
      <c r="B5" s="50"/>
      <c r="C5" s="50"/>
      <c r="D5" s="95"/>
      <c r="E5" s="195"/>
      <c r="F5" s="95"/>
      <c r="G5" s="195"/>
      <c r="H5" s="95"/>
      <c r="I5" s="195"/>
      <c r="J5" s="95"/>
      <c r="K5" s="195"/>
      <c r="L5" s="95"/>
      <c r="M5" s="195"/>
      <c r="N5" s="95"/>
      <c r="O5" s="195"/>
      <c r="P5" s="95"/>
      <c r="Q5" s="195"/>
      <c r="R5" s="95"/>
      <c r="S5" s="195"/>
      <c r="T5" s="95"/>
      <c r="U5" s="195"/>
      <c r="V5" s="95"/>
      <c r="W5" s="195"/>
      <c r="X5" s="95"/>
      <c r="Y5" s="195"/>
      <c r="Z5" s="95"/>
      <c r="AA5" s="196"/>
    </row>
    <row r="6" ht="16" customHeight="1">
      <c r="A6" s="47"/>
      <c r="B6" s="201"/>
      <c r="C6" t="s" s="202">
        <v>86</v>
      </c>
      <c r="D6" s="203">
        <v>2026</v>
      </c>
      <c r="E6" s="204"/>
      <c r="F6" s="203">
        <v>2026</v>
      </c>
      <c r="G6" s="204"/>
      <c r="H6" s="203">
        <v>2026</v>
      </c>
      <c r="I6" s="204"/>
      <c r="J6" s="203">
        <v>2026</v>
      </c>
      <c r="K6" s="204"/>
      <c r="L6" s="203">
        <v>2026</v>
      </c>
      <c r="M6" s="204"/>
      <c r="N6" s="203">
        <v>2026</v>
      </c>
      <c r="O6" s="204"/>
      <c r="P6" s="203">
        <v>2026</v>
      </c>
      <c r="Q6" s="204"/>
      <c r="R6" s="203">
        <v>2026</v>
      </c>
      <c r="S6" s="204"/>
      <c r="T6" s="203">
        <v>2026</v>
      </c>
      <c r="U6" s="204"/>
      <c r="V6" s="203">
        <v>2026</v>
      </c>
      <c r="W6" s="204"/>
      <c r="X6" s="203">
        <v>2026</v>
      </c>
      <c r="Y6" s="204"/>
      <c r="Z6" s="203">
        <v>2026</v>
      </c>
      <c r="AA6" s="205"/>
    </row>
    <row r="7" ht="16" customHeight="1">
      <c r="A7" s="47"/>
      <c r="B7" s="206"/>
      <c r="C7" t="s" s="202">
        <v>87</v>
      </c>
      <c r="D7" s="207">
        <v>46054</v>
      </c>
      <c r="E7" t="s" s="208">
        <v>67</v>
      </c>
      <c r="F7" s="207">
        <v>46082</v>
      </c>
      <c r="G7" t="s" s="208">
        <v>67</v>
      </c>
      <c r="H7" s="207">
        <v>46113</v>
      </c>
      <c r="I7" t="s" s="208">
        <v>67</v>
      </c>
      <c r="J7" s="207">
        <v>46143</v>
      </c>
      <c r="K7" t="s" s="208">
        <v>67</v>
      </c>
      <c r="L7" s="207">
        <v>46173</v>
      </c>
      <c r="M7" t="s" s="208">
        <v>67</v>
      </c>
      <c r="N7" s="207">
        <v>46203</v>
      </c>
      <c r="O7" t="s" s="208">
        <v>67</v>
      </c>
      <c r="P7" s="207">
        <v>46233</v>
      </c>
      <c r="Q7" t="s" s="208">
        <v>67</v>
      </c>
      <c r="R7" s="207">
        <v>46263</v>
      </c>
      <c r="S7" t="s" s="208">
        <v>67</v>
      </c>
      <c r="T7" s="207">
        <v>46293</v>
      </c>
      <c r="U7" t="s" s="208">
        <v>67</v>
      </c>
      <c r="V7" s="207">
        <v>46323</v>
      </c>
      <c r="W7" t="s" s="208">
        <v>67</v>
      </c>
      <c r="X7" s="207">
        <v>46353</v>
      </c>
      <c r="Y7" t="s" s="208">
        <v>67</v>
      </c>
      <c r="Z7" s="207">
        <v>46383</v>
      </c>
      <c r="AA7" t="s" s="209">
        <v>67</v>
      </c>
    </row>
    <row r="8" ht="15" customHeight="1">
      <c r="A8" s="47"/>
      <c r="B8" s="210"/>
      <c r="C8" t="s" s="211">
        <v>88</v>
      </c>
      <c r="D8" s="212" cm="1">
        <f t="array" ref="D8">D9</f>
        <v>0</v>
      </c>
      <c r="E8" t="str" s="213" cm="1">
        <f t="array" ref="E8">_xlfn.IFERROR(D8/D$8,"")</f>
      </c>
      <c r="F8" s="212" cm="1">
        <f t="array" ref="F8">F9</f>
        <v>0</v>
      </c>
      <c r="G8" t="str" s="213" cm="1">
        <f t="array" ref="G8">_xlfn.IFERROR(F8/F$8,"")</f>
      </c>
      <c r="H8" s="212" cm="1">
        <f t="array" ref="H8">H9</f>
        <v>0</v>
      </c>
      <c r="I8" t="str" s="213" cm="1">
        <f t="array" ref="I8">_xlfn.IFERROR(H8/H$8,"")</f>
      </c>
      <c r="J8" s="212" cm="1">
        <f t="array" ref="J8">J9</f>
        <v>0</v>
      </c>
      <c r="K8" t="str" s="213" cm="1">
        <f t="array" ref="K8">_xlfn.IFERROR(J8/J$8,"")</f>
      </c>
      <c r="L8" s="212" cm="1">
        <f t="array" ref="L8">L9</f>
        <v>0</v>
      </c>
      <c r="M8" t="str" s="213" cm="1">
        <f t="array" ref="M8">_xlfn.IFERROR(L8/L$8,"")</f>
      </c>
      <c r="N8" s="212" cm="1">
        <f t="array" ref="N8">N9</f>
        <v>0</v>
      </c>
      <c r="O8" t="str" s="213" cm="1">
        <f t="array" ref="O8">_xlfn.IFERROR(N8/N$8,"")</f>
      </c>
      <c r="P8" s="212" cm="1">
        <f t="array" ref="P8">P9</f>
        <v>0</v>
      </c>
      <c r="Q8" t="str" s="213" cm="1">
        <f t="array" ref="Q8">_xlfn.IFERROR(P8/P$8,"")</f>
      </c>
      <c r="R8" s="212" cm="1">
        <f t="array" ref="R8">R9</f>
        <v>0</v>
      </c>
      <c r="S8" t="str" s="213" cm="1">
        <f t="array" ref="S8">_xlfn.IFERROR(R8/R$8,"")</f>
      </c>
      <c r="T8" s="212" cm="1">
        <f t="array" ref="T8">T9</f>
        <v>0</v>
      </c>
      <c r="U8" t="str" s="213" cm="1">
        <f t="array" ref="U8">_xlfn.IFERROR(T8/T$8,"")</f>
      </c>
      <c r="V8" s="212" cm="1">
        <f t="array" ref="V8">V9</f>
        <v>0</v>
      </c>
      <c r="W8" t="str" s="213" cm="1">
        <f t="array" ref="W8">_xlfn.IFERROR(V8/V$8,"")</f>
      </c>
      <c r="X8" s="212" cm="1">
        <f t="array" ref="X8">X9</f>
        <v>0</v>
      </c>
      <c r="Y8" t="str" s="213" cm="1">
        <f t="array" ref="Y8">_xlfn.IFERROR(X8/X$8,"")</f>
      </c>
      <c r="Z8" s="212" cm="1">
        <f t="array" ref="Z8">Z9</f>
        <v>0</v>
      </c>
      <c r="AA8" t="str" s="214" cm="1">
        <f t="array" ref="AA8">_xlfn.IFERROR(Z8/Z$8,"")</f>
      </c>
    </row>
    <row r="9" ht="15" customHeight="1">
      <c r="A9" s="47"/>
      <c r="B9" t="s" s="215">
        <v>89</v>
      </c>
      <c r="C9" t="s" s="215">
        <v>90</v>
      </c>
      <c r="D9" s="216" cm="1">
        <f t="array" ref="D9">SUM(D10:D12)</f>
        <v>0</v>
      </c>
      <c r="E9" t="str" s="217" cm="1">
        <f t="array" ref="E9">_xlfn.IFERROR(D9/D$8,"")</f>
      </c>
      <c r="F9" s="216" cm="1">
        <f t="array" ref="F9">SUM(F10:F12)</f>
        <v>0</v>
      </c>
      <c r="G9" t="str" s="217" cm="1">
        <f t="array" ref="G9">_xlfn.IFERROR(F9/F$8,"")</f>
      </c>
      <c r="H9" s="216" cm="1">
        <f t="array" ref="H9">SUM(H10:H12)</f>
        <v>0</v>
      </c>
      <c r="I9" t="str" s="217" cm="1">
        <f t="array" ref="I9">_xlfn.IFERROR(H9/H$8,"")</f>
      </c>
      <c r="J9" s="216" cm="1">
        <f t="array" ref="J9">SUM(J10:J12)</f>
        <v>0</v>
      </c>
      <c r="K9" t="str" s="217" cm="1">
        <f t="array" ref="K9">_xlfn.IFERROR(J9/J$8,"")</f>
      </c>
      <c r="L9" s="216" cm="1">
        <f t="array" ref="L9">SUM(L10:L12)</f>
        <v>0</v>
      </c>
      <c r="M9" t="str" s="217" cm="1">
        <f t="array" ref="M9">_xlfn.IFERROR(L9/L$8,"")</f>
      </c>
      <c r="N9" s="216" cm="1">
        <f t="array" ref="N9">SUM(N10:N12)</f>
        <v>0</v>
      </c>
      <c r="O9" t="str" s="217" cm="1">
        <f t="array" ref="O9">_xlfn.IFERROR(N9/N$8,"")</f>
      </c>
      <c r="P9" s="216" cm="1">
        <f t="array" ref="P9">SUM(P10:P12)</f>
        <v>0</v>
      </c>
      <c r="Q9" t="str" s="217" cm="1">
        <f t="array" ref="Q9">_xlfn.IFERROR(P9/P$8,"")</f>
      </c>
      <c r="R9" s="216" cm="1">
        <f t="array" ref="R9">SUM(R10:R12)</f>
        <v>0</v>
      </c>
      <c r="S9" t="str" s="217" cm="1">
        <f t="array" ref="S9">_xlfn.IFERROR(R9/R$8,"")</f>
      </c>
      <c r="T9" s="216" cm="1">
        <f t="array" ref="T9">SUM(T10:T12)</f>
        <v>0</v>
      </c>
      <c r="U9" t="str" s="217" cm="1">
        <f t="array" ref="U9">_xlfn.IFERROR(T9/T$8,"")</f>
      </c>
      <c r="V9" s="216" cm="1">
        <f t="array" ref="V9">SUM(V10:V12)</f>
        <v>0</v>
      </c>
      <c r="W9" t="str" s="217" cm="1">
        <f t="array" ref="W9">_xlfn.IFERROR(V9/V$8,"")</f>
      </c>
      <c r="X9" s="216" cm="1">
        <f t="array" ref="X9">SUM(X10:X12)</f>
        <v>0</v>
      </c>
      <c r="Y9" t="str" s="217" cm="1">
        <f t="array" ref="Y9">_xlfn.IFERROR(X9/X$8,"")</f>
      </c>
      <c r="Z9" s="216" cm="1">
        <f t="array" ref="Z9">SUM(Z10:Z12)</f>
        <v>0</v>
      </c>
      <c r="AA9" t="str" s="218" cm="1">
        <f t="array" ref="AA9">_xlfn.IFERROR(Z9/Z$8,"")</f>
      </c>
    </row>
    <row r="10" ht="15" customHeight="1">
      <c r="A10" s="47"/>
      <c r="B10" t="s" s="219">
        <v>91</v>
      </c>
      <c r="C10" t="s" s="220">
        <v>92</v>
      </c>
      <c r="D10" s="221" cm="1">
        <f t="array" ref="D10">_xlfn.SUMIFS('Base DRE'!$E1:$E625,'Base DRE'!$I1:$I625,D$7,'Base DRE'!$L1:$L625,$C10,'Base DRE'!$K1:$K625,$H$2)</f>
        <v>0</v>
      </c>
      <c r="E10" s="95"/>
      <c r="F10" s="221" cm="1">
        <f t="array" ref="F10">_xlfn.SUMIFS('Base DRE'!$E1:$E625,'Base DRE'!$I1:$I625,F$7,'Base DRE'!$L1:$L625,$C10,'Base DRE'!$K1:$K625,$H$2)</f>
        <v>0</v>
      </c>
      <c r="G10" s="95"/>
      <c r="H10" s="221" cm="1">
        <f t="array" ref="H10">_xlfn.SUMIFS('Base DRE'!$E1:$E625,'Base DRE'!$I1:$I625,H$7,'Base DRE'!$L1:$L625,$C10,'Base DRE'!$K1:$K625,$H$2)</f>
        <v>0</v>
      </c>
      <c r="I10" s="95"/>
      <c r="J10" s="221" cm="1">
        <f t="array" ref="J10">_xlfn.SUMIFS('Base DRE'!$E1:$E625,'Base DRE'!$I1:$I625,J$7,'Base DRE'!$L1:$L625,$C10,'Base DRE'!$K1:$K625,$H$2)</f>
        <v>0</v>
      </c>
      <c r="K10" s="95"/>
      <c r="L10" s="221" cm="1">
        <f t="array" ref="L10">_xlfn.SUMIFS('Base DRE'!$E1:$E625,'Base DRE'!$I1:$I625,L$7,'Base DRE'!$L1:$L625,$C10,'Base DRE'!$K1:$K625,$H$2)</f>
        <v>0</v>
      </c>
      <c r="M10" s="95"/>
      <c r="N10" s="221" cm="1">
        <f t="array" ref="N10">_xlfn.SUMIFS('Base DRE'!$E1:$E625,'Base DRE'!$I1:$I625,N$7,'Base DRE'!$L1:$L625,$C10,'Base DRE'!$K1:$K625,$H$2)</f>
        <v>0</v>
      </c>
      <c r="O10" s="95"/>
      <c r="P10" s="221" cm="1">
        <f t="array" ref="P10">_xlfn.SUMIFS('Base DRE'!$E1:$E625,'Base DRE'!$I1:$I625,P$7,'Base DRE'!$L1:$L625,$C10,'Base DRE'!$K1:$K625,$H$2)</f>
        <v>0</v>
      </c>
      <c r="Q10" s="95"/>
      <c r="R10" s="221" cm="1">
        <f t="array" ref="R10">_xlfn.SUMIFS('Base DRE'!$E1:$E625,'Base DRE'!$I1:$I625,R$7,'Base DRE'!$L1:$L625,$C10,'Base DRE'!$K1:$K625,$H$2)</f>
        <v>0</v>
      </c>
      <c r="S10" s="95"/>
      <c r="T10" s="221" cm="1">
        <f t="array" ref="T10">_xlfn.SUMIFS('Base DRE'!$E1:$E625,'Base DRE'!$I1:$I625,T$7,'Base DRE'!$L1:$L625,$C10,'Base DRE'!$K1:$K625,$H$2)</f>
        <v>0</v>
      </c>
      <c r="U10" s="95"/>
      <c r="V10" s="221" cm="1">
        <f t="array" ref="V10">_xlfn.SUMIFS('Base DRE'!$E1:$E625,'Base DRE'!$I1:$I625,V$7,'Base DRE'!$L1:$L625,$C10,'Base DRE'!$K1:$K625,$H$2)</f>
        <v>0</v>
      </c>
      <c r="W10" s="95"/>
      <c r="X10" s="221" cm="1">
        <f t="array" ref="X10">_xlfn.SUMIFS('Base DRE'!$E1:$E625,'Base DRE'!$I1:$I625,X$7,'Base DRE'!$L1:$L625,$C10,'Base DRE'!$K1:$K625,$H$2)</f>
        <v>0</v>
      </c>
      <c r="Y10" s="95"/>
      <c r="Z10" s="221" cm="1">
        <f t="array" ref="Z10">_xlfn.SUMIFS('Base DRE'!$E1:$E625,'Base DRE'!$I1:$I625,Z$7,'Base DRE'!$L1:$L625,$C10,'Base DRE'!$K1:$K625,$H$2)</f>
        <v>0</v>
      </c>
      <c r="AA10" s="194"/>
    </row>
    <row r="11" ht="15" customHeight="1">
      <c r="A11" s="47"/>
      <c r="B11" t="s" s="219">
        <v>91</v>
      </c>
      <c r="C11" t="s" s="220">
        <v>93</v>
      </c>
      <c r="D11" s="221" cm="1">
        <f t="array" ref="D11">_xlfn.SUMIFS('Base DRE'!$E1:$E625,'Base DRE'!$I1:$I625,D$7,'Base DRE'!$L1:$L625,$C11,'Base DRE'!$K1:$K625,$H$2)</f>
        <v>0</v>
      </c>
      <c r="E11" s="95"/>
      <c r="F11" s="221" cm="1">
        <f t="array" ref="F11">_xlfn.SUMIFS('Base DRE'!$E1:$E625,'Base DRE'!$I1:$I625,F$7,'Base DRE'!$L1:$L625,$C11,'Base DRE'!$K1:$K625,$H$2)</f>
        <v>0</v>
      </c>
      <c r="G11" s="95"/>
      <c r="H11" s="221" cm="1">
        <f t="array" ref="H11">_xlfn.SUMIFS('Base DRE'!$E1:$E625,'Base DRE'!$I1:$I625,H$7,'Base DRE'!$L1:$L625,$C11,'Base DRE'!$K1:$K625,$H$2)</f>
        <v>0</v>
      </c>
      <c r="I11" s="95"/>
      <c r="J11" s="221" cm="1">
        <f t="array" ref="J11">_xlfn.SUMIFS('Base DRE'!$E1:$E625,'Base DRE'!$I1:$I625,J$7,'Base DRE'!$L1:$L625,$C11,'Base DRE'!$K1:$K625,$H$2)</f>
        <v>0</v>
      </c>
      <c r="K11" s="95"/>
      <c r="L11" s="221" cm="1">
        <f t="array" ref="L11">_xlfn.SUMIFS('Base DRE'!$E1:$E625,'Base DRE'!$I1:$I625,L$7,'Base DRE'!$L1:$L625,$C11,'Base DRE'!$K1:$K625,$H$2)</f>
        <v>0</v>
      </c>
      <c r="M11" s="95"/>
      <c r="N11" s="221" cm="1">
        <f t="array" ref="N11">_xlfn.SUMIFS('Base DRE'!$E1:$E625,'Base DRE'!$I1:$I625,N$7,'Base DRE'!$L1:$L625,$C11,'Base DRE'!$K1:$K625,$H$2)</f>
        <v>0</v>
      </c>
      <c r="O11" s="95"/>
      <c r="P11" s="221" cm="1">
        <f t="array" ref="P11">_xlfn.SUMIFS('Base DRE'!$E1:$E625,'Base DRE'!$I1:$I625,P$7,'Base DRE'!$L1:$L625,$C11,'Base DRE'!$K1:$K625,$H$2)</f>
        <v>0</v>
      </c>
      <c r="Q11" s="95"/>
      <c r="R11" s="221" cm="1">
        <f t="array" ref="R11">_xlfn.SUMIFS('Base DRE'!$E1:$E625,'Base DRE'!$I1:$I625,R$7,'Base DRE'!$L1:$L625,$C11,'Base DRE'!$K1:$K625,$H$2)</f>
        <v>0</v>
      </c>
      <c r="S11" s="95"/>
      <c r="T11" s="221" cm="1">
        <f t="array" ref="T11">_xlfn.SUMIFS('Base DRE'!$E1:$E625,'Base DRE'!$I1:$I625,T$7,'Base DRE'!$L1:$L625,$C11,'Base DRE'!$K1:$K625,$H$2)</f>
        <v>0</v>
      </c>
      <c r="U11" s="95"/>
      <c r="V11" s="221" cm="1">
        <f t="array" ref="V11">_xlfn.SUMIFS('Base DRE'!$E1:$E625,'Base DRE'!$I1:$I625,V$7,'Base DRE'!$L1:$L625,$C11,'Base DRE'!$K1:$K625,$H$2)</f>
        <v>0</v>
      </c>
      <c r="W11" s="95"/>
      <c r="X11" s="221" cm="1">
        <f t="array" ref="X11">_xlfn.SUMIFS('Base DRE'!$E1:$E625,'Base DRE'!$I1:$I625,X$7,'Base DRE'!$L1:$L625,$C11,'Base DRE'!$K1:$K625,$H$2)</f>
        <v>0</v>
      </c>
      <c r="Y11" s="95"/>
      <c r="Z11" s="221" cm="1">
        <f t="array" ref="Z11">_xlfn.SUMIFS('Base DRE'!$E1:$E625,'Base DRE'!$I1:$I625,Z$7,'Base DRE'!$L1:$L625,$C11,'Base DRE'!$K1:$K625,$H$2)</f>
        <v>0</v>
      </c>
      <c r="AA11" s="194"/>
    </row>
    <row r="12" ht="15" customHeight="1">
      <c r="A12" s="47"/>
      <c r="B12" s="222"/>
      <c r="C12" t="s" s="220">
        <v>94</v>
      </c>
      <c r="D12" s="221" cm="1">
        <f t="array" ref="D12">_xlfn.SUMIFS('Base DRE'!$E1:$E625,'Base DRE'!$I1:$I625,D$7,'Base DRE'!$L1:$L625,$C12,'Base DRE'!$K1:$K625,$H$2)</f>
        <v>0</v>
      </c>
      <c r="E12" s="95"/>
      <c r="F12" s="221" cm="1">
        <f t="array" ref="F12">_xlfn.SUMIFS('Base DRE'!$E1:$E625,'Base DRE'!$I1:$I625,F$7,'Base DRE'!$L1:$L625,$C12,'Base DRE'!$K1:$K625,$H$2)</f>
        <v>0</v>
      </c>
      <c r="G12" s="95"/>
      <c r="H12" s="221" cm="1">
        <f t="array" ref="H12">_xlfn.SUMIFS('Base DRE'!$E1:$E625,'Base DRE'!$I1:$I625,H$7,'Base DRE'!$L1:$L625,$C12,'Base DRE'!$K1:$K625,$H$2)</f>
        <v>0</v>
      </c>
      <c r="I12" s="95"/>
      <c r="J12" s="221" cm="1">
        <f t="array" ref="J12">_xlfn.SUMIFS('Base DRE'!$E1:$E625,'Base DRE'!$I1:$I625,J$7,'Base DRE'!$L1:$L625,$C12,'Base DRE'!$K1:$K625,$H$2)</f>
        <v>0</v>
      </c>
      <c r="K12" s="95"/>
      <c r="L12" s="221" cm="1">
        <f t="array" ref="L12">_xlfn.SUMIFS('Base DRE'!$E1:$E625,'Base DRE'!$I1:$I625,L$7,'Base DRE'!$L1:$L625,$C12,'Base DRE'!$K1:$K625,$H$2)</f>
        <v>0</v>
      </c>
      <c r="M12" s="95"/>
      <c r="N12" s="221" cm="1">
        <f t="array" ref="N12">_xlfn.SUMIFS('Base DRE'!$E1:$E625,'Base DRE'!$I1:$I625,N$7,'Base DRE'!$L1:$L625,$C12,'Base DRE'!$K1:$K625,$H$2)</f>
        <v>0</v>
      </c>
      <c r="O12" s="95"/>
      <c r="P12" s="221" cm="1">
        <f t="array" ref="P12">_xlfn.SUMIFS('Base DRE'!$E1:$E625,'Base DRE'!$I1:$I625,P$7,'Base DRE'!$L1:$L625,$C12,'Base DRE'!$K1:$K625,$H$2)</f>
        <v>0</v>
      </c>
      <c r="Q12" s="95"/>
      <c r="R12" s="221" cm="1">
        <f t="array" ref="R12">_xlfn.SUMIFS('Base DRE'!$E1:$E625,'Base DRE'!$I1:$I625,R$7,'Base DRE'!$L1:$L625,$C12,'Base DRE'!$K1:$K625,$H$2)</f>
        <v>0</v>
      </c>
      <c r="S12" s="95"/>
      <c r="T12" s="221" cm="1">
        <f t="array" ref="T12">_xlfn.SUMIFS('Base DRE'!$E1:$E625,'Base DRE'!$I1:$I625,T$7,'Base DRE'!$L1:$L625,$C12,'Base DRE'!$K1:$K625,$H$2)</f>
        <v>0</v>
      </c>
      <c r="U12" s="95"/>
      <c r="V12" s="221" cm="1">
        <f t="array" ref="V12">_xlfn.SUMIFS('Base DRE'!$E1:$E625,'Base DRE'!$I1:$I625,V$7,'Base DRE'!$L1:$L625,$C12,'Base DRE'!$K1:$K625,$H$2)</f>
        <v>0</v>
      </c>
      <c r="W12" s="95"/>
      <c r="X12" s="221" cm="1">
        <f t="array" ref="X12">_xlfn.SUMIFS('Base DRE'!$E1:$E625,'Base DRE'!$I1:$I625,X$7,'Base DRE'!$L1:$L625,$C12,'Base DRE'!$K1:$K625,$H$2)</f>
        <v>0</v>
      </c>
      <c r="Y12" s="95"/>
      <c r="Z12" s="221" cm="1">
        <f t="array" ref="Z12">_xlfn.SUMIFS('Base DRE'!$E1:$E625,'Base DRE'!$I1:$I625,Z$7,'Base DRE'!$L1:$L625,$C12,'Base DRE'!$K1:$K625,$H$2)</f>
        <v>0</v>
      </c>
      <c r="AA12" s="194"/>
    </row>
    <row r="13" ht="15" customHeight="1">
      <c r="A13" s="47"/>
      <c r="B13" s="222"/>
      <c r="C13" s="50"/>
      <c r="D13" s="95"/>
      <c r="E13" s="95"/>
      <c r="F13" s="95"/>
      <c r="G13" s="95"/>
      <c r="H13" s="95"/>
      <c r="I13" s="95"/>
      <c r="J13" s="95"/>
      <c r="K13" s="95"/>
      <c r="L13" s="95"/>
      <c r="M13" s="95"/>
      <c r="N13" s="95"/>
      <c r="O13" s="95"/>
      <c r="P13" s="95"/>
      <c r="Q13" s="95"/>
      <c r="R13" s="95"/>
      <c r="S13" s="95"/>
      <c r="T13" s="95"/>
      <c r="U13" s="95"/>
      <c r="V13" s="95"/>
      <c r="W13" s="95"/>
      <c r="X13" s="95"/>
      <c r="Y13" s="95"/>
      <c r="Z13" s="95"/>
      <c r="AA13" s="194"/>
    </row>
    <row r="14" ht="15" customHeight="1">
      <c r="A14" s="47"/>
      <c r="B14" s="210"/>
      <c r="C14" t="s" s="211">
        <v>95</v>
      </c>
      <c r="D14" s="212" cm="1">
        <f t="array" ref="D14">D8</f>
        <v>0</v>
      </c>
      <c r="E14" t="str" s="213" cm="1">
        <f t="array" ref="E14">_xlfn.IFERROR(D14/D$8,"")</f>
      </c>
      <c r="F14" s="212" cm="1">
        <f t="array" ref="F14">F8</f>
        <v>0</v>
      </c>
      <c r="G14" t="str" s="213" cm="1">
        <f t="array" ref="G14">_xlfn.IFERROR(F14/F$8,"")</f>
      </c>
      <c r="H14" s="212" cm="1">
        <f t="array" ref="H14">H8</f>
        <v>0</v>
      </c>
      <c r="I14" t="str" s="213" cm="1">
        <f t="array" ref="I14">_xlfn.IFERROR(H14/H$8,"")</f>
      </c>
      <c r="J14" s="212" cm="1">
        <f t="array" ref="J14">J8</f>
        <v>0</v>
      </c>
      <c r="K14" t="str" s="213" cm="1">
        <f t="array" ref="K14">_xlfn.IFERROR(J14/J$8,"")</f>
      </c>
      <c r="L14" s="212" cm="1">
        <f t="array" ref="L14">L8</f>
        <v>0</v>
      </c>
      <c r="M14" t="str" s="213" cm="1">
        <f t="array" ref="M14">_xlfn.IFERROR(L14/L$8,"")</f>
      </c>
      <c r="N14" s="212" cm="1">
        <f t="array" ref="N14">N8</f>
        <v>0</v>
      </c>
      <c r="O14" t="str" s="213" cm="1">
        <f t="array" ref="O14">_xlfn.IFERROR(N14/N$8,"")</f>
      </c>
      <c r="P14" s="212" cm="1">
        <f t="array" ref="P14">P8</f>
        <v>0</v>
      </c>
      <c r="Q14" t="str" s="213" cm="1">
        <f t="array" ref="Q14">_xlfn.IFERROR(P14/P$8,"")</f>
      </c>
      <c r="R14" s="212" cm="1">
        <f t="array" ref="R14">R8</f>
        <v>0</v>
      </c>
      <c r="S14" t="str" s="213" cm="1">
        <f t="array" ref="S14">_xlfn.IFERROR(R14/R$8,"")</f>
      </c>
      <c r="T14" s="212" cm="1">
        <f t="array" ref="T14">T8</f>
        <v>0</v>
      </c>
      <c r="U14" t="str" s="213" cm="1">
        <f t="array" ref="U14">_xlfn.IFERROR(T14/T$8,"")</f>
      </c>
      <c r="V14" s="212" cm="1">
        <f t="array" ref="V14">V8</f>
        <v>0</v>
      </c>
      <c r="W14" t="str" s="213" cm="1">
        <f t="array" ref="W14">_xlfn.IFERROR(V14/V$8,"")</f>
      </c>
      <c r="X14" s="212" cm="1">
        <f t="array" ref="X14">X8</f>
        <v>0</v>
      </c>
      <c r="Y14" t="str" s="213" cm="1">
        <f t="array" ref="Y14">_xlfn.IFERROR(X14/X$8,"")</f>
      </c>
      <c r="Z14" s="212" cm="1">
        <f t="array" ref="Z14">Z8</f>
        <v>0</v>
      </c>
      <c r="AA14" t="str" s="214" cm="1">
        <f t="array" ref="AA14">_xlfn.IFERROR(Z14/Z$8,"")</f>
      </c>
    </row>
    <row r="15" ht="15" customHeight="1">
      <c r="A15" s="47"/>
      <c r="B15" s="50"/>
      <c r="C15" s="50"/>
      <c r="D15" s="95"/>
      <c r="E15" s="95"/>
      <c r="F15" s="95"/>
      <c r="G15" s="95"/>
      <c r="H15" s="95"/>
      <c r="I15" s="95"/>
      <c r="J15" s="95"/>
      <c r="K15" s="95"/>
      <c r="L15" s="95"/>
      <c r="M15" s="95"/>
      <c r="N15" s="95"/>
      <c r="O15" s="95"/>
      <c r="P15" s="95"/>
      <c r="Q15" s="95"/>
      <c r="R15" s="95"/>
      <c r="S15" s="95"/>
      <c r="T15" s="95"/>
      <c r="U15" s="95"/>
      <c r="V15" s="95"/>
      <c r="W15" s="95"/>
      <c r="X15" s="95"/>
      <c r="Y15" s="95"/>
      <c r="Z15" s="95"/>
      <c r="AA15" s="194"/>
    </row>
    <row r="16" ht="15" customHeight="1">
      <c r="A16" s="223"/>
      <c r="B16" t="s" s="224">
        <v>96</v>
      </c>
      <c r="C16" t="s" s="224">
        <v>97</v>
      </c>
      <c r="D16" s="225" cm="1">
        <f t="array" ref="D16">D17</f>
        <v>0</v>
      </c>
      <c r="E16" t="str" s="226" cm="1">
        <f t="array" ref="E16">_xlfn.IFERROR(D16/D$8,"")</f>
      </c>
      <c r="F16" s="225" cm="1">
        <f t="array" ref="F16">F17</f>
        <v>0</v>
      </c>
      <c r="G16" t="str" s="226" cm="1">
        <f t="array" ref="G16">_xlfn.IFERROR(F16/F$8,"")</f>
      </c>
      <c r="H16" s="225" cm="1">
        <f t="array" ref="H16">H17</f>
        <v>0</v>
      </c>
      <c r="I16" t="str" s="226" cm="1">
        <f t="array" ref="I16">_xlfn.IFERROR(H16/H$8,"")</f>
      </c>
      <c r="J16" s="225" cm="1">
        <f t="array" ref="J16">J17</f>
        <v>0</v>
      </c>
      <c r="K16" t="str" s="226" cm="1">
        <f t="array" ref="K16">_xlfn.IFERROR(J16/J$8,"")</f>
      </c>
      <c r="L16" s="225" cm="1">
        <f t="array" ref="L16">L17</f>
        <v>0</v>
      </c>
      <c r="M16" t="str" s="226" cm="1">
        <f t="array" ref="M16">_xlfn.IFERROR(L16/L$8,"")</f>
      </c>
      <c r="N16" s="225" cm="1">
        <f t="array" ref="N16">N17</f>
        <v>0</v>
      </c>
      <c r="O16" t="str" s="226" cm="1">
        <f t="array" ref="O16">_xlfn.IFERROR(N16/N$8,"")</f>
      </c>
      <c r="P16" s="225" cm="1">
        <f t="array" ref="P16">P17</f>
        <v>0</v>
      </c>
      <c r="Q16" t="str" s="226" cm="1">
        <f t="array" ref="Q16">_xlfn.IFERROR(P16/P$8,"")</f>
      </c>
      <c r="R16" s="225" cm="1">
        <f t="array" ref="R16">R17</f>
        <v>0</v>
      </c>
      <c r="S16" t="str" s="226" cm="1">
        <f t="array" ref="S16">_xlfn.IFERROR(R16/R$8,"")</f>
      </c>
      <c r="T16" s="225" cm="1">
        <f t="array" ref="T16">T17</f>
        <v>0</v>
      </c>
      <c r="U16" t="str" s="226" cm="1">
        <f t="array" ref="U16">_xlfn.IFERROR(T16/T$8,"")</f>
      </c>
      <c r="V16" s="225" cm="1">
        <f t="array" ref="V16">V17</f>
        <v>0</v>
      </c>
      <c r="W16" t="str" s="226" cm="1">
        <f t="array" ref="W16">_xlfn.IFERROR(V16/V$8,"")</f>
      </c>
      <c r="X16" s="225" cm="1">
        <f t="array" ref="X16">X17</f>
        <v>0</v>
      </c>
      <c r="Y16" t="str" s="226" cm="1">
        <f t="array" ref="Y16">_xlfn.IFERROR(X16/X$8,"")</f>
      </c>
      <c r="Z16" s="225" cm="1">
        <f t="array" ref="Z16">Z17</f>
        <v>0</v>
      </c>
      <c r="AA16" t="str" s="227" cm="1">
        <f t="array" ref="AA16">_xlfn.IFERROR(Z16/Z$8,"")</f>
      </c>
    </row>
    <row r="17" ht="15" customHeight="1">
      <c r="A17" s="47"/>
      <c r="B17" s="228"/>
      <c r="C17" t="s" s="229">
        <v>98</v>
      </c>
      <c r="D17" s="230" cm="1">
        <f t="array" ref="D17">SUM(D18:D20)</f>
        <v>0</v>
      </c>
      <c r="E17" t="str" s="231" cm="1">
        <f t="array" ref="E17">_xlfn.IFERROR(D17/D$8,"")</f>
      </c>
      <c r="F17" s="230" cm="1">
        <f t="array" ref="F17">SUM(F18:F20)</f>
        <v>0</v>
      </c>
      <c r="G17" t="str" s="231" cm="1">
        <f t="array" ref="G17">_xlfn.IFERROR(F17/F$8,"")</f>
      </c>
      <c r="H17" s="230" cm="1">
        <f t="array" ref="H17">SUM(H18:H20)</f>
        <v>0</v>
      </c>
      <c r="I17" t="str" s="231" cm="1">
        <f t="array" ref="I17">_xlfn.IFERROR(H17/H$8,"")</f>
      </c>
      <c r="J17" s="230" cm="1">
        <f t="array" ref="J17">SUM(J18:J20)</f>
        <v>0</v>
      </c>
      <c r="K17" t="str" s="231" cm="1">
        <f t="array" ref="K17">_xlfn.IFERROR(J17/J$8,"")</f>
      </c>
      <c r="L17" s="230" cm="1">
        <f t="array" ref="L17">SUM(L18:L20)</f>
        <v>0</v>
      </c>
      <c r="M17" t="str" s="231" cm="1">
        <f t="array" ref="M17">_xlfn.IFERROR(L17/L$8,"")</f>
      </c>
      <c r="N17" s="230" cm="1">
        <f t="array" ref="N17">SUM(N18:N20)</f>
        <v>0</v>
      </c>
      <c r="O17" t="str" s="231" cm="1">
        <f t="array" ref="O17">_xlfn.IFERROR(N17/N$8,"")</f>
      </c>
      <c r="P17" s="230" cm="1">
        <f t="array" ref="P17">SUM(P18:P20)</f>
        <v>0</v>
      </c>
      <c r="Q17" t="str" s="231" cm="1">
        <f t="array" ref="Q17">_xlfn.IFERROR(P17/P$8,"")</f>
      </c>
      <c r="R17" s="230" cm="1">
        <f t="array" ref="R17">SUM(R18:R20)</f>
        <v>0</v>
      </c>
      <c r="S17" t="str" s="231" cm="1">
        <f t="array" ref="S17">_xlfn.IFERROR(R17/R$8,"")</f>
      </c>
      <c r="T17" s="230" cm="1">
        <f t="array" ref="T17">SUM(T18:T20)</f>
        <v>0</v>
      </c>
      <c r="U17" t="str" s="231" cm="1">
        <f t="array" ref="U17">_xlfn.IFERROR(T17/T$8,"")</f>
      </c>
      <c r="V17" s="230" cm="1">
        <f t="array" ref="V17">SUM(V18:V20)</f>
        <v>0</v>
      </c>
      <c r="W17" t="str" s="231" cm="1">
        <f t="array" ref="W17">_xlfn.IFERROR(V17/V$8,"")</f>
      </c>
      <c r="X17" s="230" cm="1">
        <f t="array" ref="X17">SUM(X18:X20)</f>
        <v>0</v>
      </c>
      <c r="Y17" t="str" s="231" cm="1">
        <f t="array" ref="Y17">_xlfn.IFERROR(X17/X$8,"")</f>
      </c>
      <c r="Z17" s="230" cm="1">
        <f t="array" ref="Z17">SUM(Z18:Z20)</f>
        <v>0</v>
      </c>
      <c r="AA17" t="str" s="232" cm="1">
        <f t="array" ref="AA17">_xlfn.IFERROR(Z17/Z$8,"")</f>
      </c>
    </row>
    <row r="18" ht="15" customHeight="1">
      <c r="A18" s="47"/>
      <c r="B18" t="s" s="219">
        <v>99</v>
      </c>
      <c r="C18" t="s" s="220">
        <v>100</v>
      </c>
      <c r="D18" s="221" cm="1">
        <f t="array" ref="D18">_xlfn.SUMIFS('Base DRE'!$E1:$E625,'Base DRE'!$I1:$I625,D$7,'Base DRE'!$L1:$L625,$C18,'Base DRE'!$K1:$K625,$H$2)</f>
        <v>0</v>
      </c>
      <c r="E18" s="95"/>
      <c r="F18" s="221" cm="1">
        <f t="array" ref="F18">_xlfn.SUMIFS('Base DRE'!$E1:$E625,'Base DRE'!$I1:$I625,F$7,'Base DRE'!$L1:$L625,$C18,'Base DRE'!$K1:$K625,$H$2)</f>
        <v>0</v>
      </c>
      <c r="G18" s="95"/>
      <c r="H18" s="221" cm="1">
        <f t="array" ref="H18">_xlfn.SUMIFS('Base DRE'!$E1:$E625,'Base DRE'!$I1:$I625,H$7,'Base DRE'!$L1:$L625,$C18,'Base DRE'!$K1:$K625,$H$2)</f>
        <v>0</v>
      </c>
      <c r="I18" s="95"/>
      <c r="J18" s="221" cm="1">
        <f t="array" ref="J18">_xlfn.SUMIFS('Base DRE'!$E1:$E625,'Base DRE'!$I1:$I625,J$7,'Base DRE'!$L1:$L625,$C18,'Base DRE'!$K1:$K625,$H$2)</f>
        <v>0</v>
      </c>
      <c r="K18" s="95"/>
      <c r="L18" s="221" cm="1">
        <f t="array" ref="L18">_xlfn.SUMIFS('Base DRE'!$E1:$E625,'Base DRE'!$I1:$I625,L$7,'Base DRE'!$L1:$L625,$C18,'Base DRE'!$K1:$K625,$H$2)</f>
        <v>0</v>
      </c>
      <c r="M18" s="95"/>
      <c r="N18" s="221" cm="1">
        <f t="array" ref="N18">_xlfn.SUMIFS('Base DRE'!$E1:$E625,'Base DRE'!$I1:$I625,N$7,'Base DRE'!$L1:$L625,$C18,'Base DRE'!$K1:$K625,$H$2)</f>
        <v>0</v>
      </c>
      <c r="O18" s="95"/>
      <c r="P18" s="221" cm="1">
        <f t="array" ref="P18">_xlfn.SUMIFS('Base DRE'!$E1:$E625,'Base DRE'!$I1:$I625,P$7,'Base DRE'!$L1:$L625,$C18,'Base DRE'!$K1:$K625,$H$2)</f>
        <v>0</v>
      </c>
      <c r="Q18" s="95"/>
      <c r="R18" s="221" cm="1">
        <f t="array" ref="R18">_xlfn.SUMIFS('Base DRE'!$E1:$E625,'Base DRE'!$I1:$I625,R$7,'Base DRE'!$L1:$L625,$C18,'Base DRE'!$K1:$K625,$H$2)</f>
        <v>0</v>
      </c>
      <c r="S18" s="95"/>
      <c r="T18" s="221" cm="1">
        <f t="array" ref="T18">_xlfn.SUMIFS('Base DRE'!$E1:$E625,'Base DRE'!$I1:$I625,T$7,'Base DRE'!$L1:$L625,$C18,'Base DRE'!$K1:$K625,$H$2)</f>
        <v>0</v>
      </c>
      <c r="U18" s="95"/>
      <c r="V18" s="221" cm="1">
        <f t="array" ref="V18">_xlfn.SUMIFS('Base DRE'!$E1:$E625,'Base DRE'!$I1:$I625,V$7,'Base DRE'!$L1:$L625,$C18,'Base DRE'!$K1:$K625,$H$2)</f>
        <v>0</v>
      </c>
      <c r="W18" s="95"/>
      <c r="X18" s="221" cm="1">
        <f t="array" ref="X18">_xlfn.SUMIFS('Base DRE'!$E1:$E625,'Base DRE'!$I1:$I625,X$7,'Base DRE'!$L1:$L625,$C18,'Base DRE'!$K1:$K625,$H$2)</f>
        <v>0</v>
      </c>
      <c r="Y18" s="95"/>
      <c r="Z18" s="221" cm="1">
        <f t="array" ref="Z18">_xlfn.SUMIFS('Base DRE'!$E1:$E625,'Base DRE'!$I1:$I625,Z$7,'Base DRE'!$L1:$L625,$C18,'Base DRE'!$K1:$K625,$H$2)</f>
        <v>0</v>
      </c>
      <c r="AA18" s="194"/>
    </row>
    <row r="19" ht="15" customHeight="1">
      <c r="A19" s="47"/>
      <c r="B19" t="s" s="219">
        <v>99</v>
      </c>
      <c r="C19" t="s" s="220">
        <v>101</v>
      </c>
      <c r="D19" s="221" cm="1">
        <f t="array" ref="D19">_xlfn.SUMIFS('Base DRE'!$E1:$E625,'Base DRE'!$I1:$I625,D$7,'Base DRE'!$L1:$L625,$C19,'Base DRE'!$K1:$K625,$H$2)</f>
        <v>0</v>
      </c>
      <c r="E19" s="95"/>
      <c r="F19" s="221" cm="1">
        <f t="array" ref="F19">_xlfn.SUMIFS('Base DRE'!$E1:$E625,'Base DRE'!$I1:$I625,F$7,'Base DRE'!$L1:$L625,$C19,'Base DRE'!$K1:$K625,$H$2)</f>
        <v>0</v>
      </c>
      <c r="G19" s="95"/>
      <c r="H19" s="221" cm="1">
        <f t="array" ref="H19">_xlfn.SUMIFS('Base DRE'!$E1:$E625,'Base DRE'!$I1:$I625,H$7,'Base DRE'!$L1:$L625,$C19,'Base DRE'!$K1:$K625,$H$2)</f>
        <v>0</v>
      </c>
      <c r="I19" s="95"/>
      <c r="J19" s="221" cm="1">
        <f t="array" ref="J19">_xlfn.SUMIFS('Base DRE'!$E1:$E625,'Base DRE'!$I1:$I625,J$7,'Base DRE'!$L1:$L625,$C19,'Base DRE'!$K1:$K625,$H$2)</f>
        <v>0</v>
      </c>
      <c r="K19" s="95"/>
      <c r="L19" s="221" cm="1">
        <f t="array" ref="L19">_xlfn.SUMIFS('Base DRE'!$E1:$E625,'Base DRE'!$I1:$I625,L$7,'Base DRE'!$L1:$L625,$C19,'Base DRE'!$K1:$K625,$H$2)</f>
        <v>0</v>
      </c>
      <c r="M19" s="95"/>
      <c r="N19" s="221" cm="1">
        <f t="array" ref="N19">_xlfn.SUMIFS('Base DRE'!$E1:$E625,'Base DRE'!$I1:$I625,N$7,'Base DRE'!$L1:$L625,$C19,'Base DRE'!$K1:$K625,$H$2)</f>
        <v>0</v>
      </c>
      <c r="O19" s="95"/>
      <c r="P19" s="221" cm="1">
        <f t="array" ref="P19">_xlfn.SUMIFS('Base DRE'!$E1:$E625,'Base DRE'!$I1:$I625,P$7,'Base DRE'!$L1:$L625,$C19,'Base DRE'!$K1:$K625,$H$2)</f>
        <v>0</v>
      </c>
      <c r="Q19" s="95"/>
      <c r="R19" s="221" cm="1">
        <f t="array" ref="R19">_xlfn.SUMIFS('Base DRE'!$E1:$E625,'Base DRE'!$I1:$I625,R$7,'Base DRE'!$L1:$L625,$C19,'Base DRE'!$K1:$K625,$H$2)</f>
        <v>0</v>
      </c>
      <c r="S19" s="95"/>
      <c r="T19" s="221" cm="1">
        <f t="array" ref="T19">_xlfn.SUMIFS('Base DRE'!$E1:$E625,'Base DRE'!$I1:$I625,T$7,'Base DRE'!$L1:$L625,$C19,'Base DRE'!$K1:$K625,$H$2)</f>
        <v>0</v>
      </c>
      <c r="U19" s="95"/>
      <c r="V19" s="221" cm="1">
        <f t="array" ref="V19">_xlfn.SUMIFS('Base DRE'!$E1:$E625,'Base DRE'!$I1:$I625,V$7,'Base DRE'!$L1:$L625,$C19,'Base DRE'!$K1:$K625,$H$2)</f>
        <v>0</v>
      </c>
      <c r="W19" s="95"/>
      <c r="X19" s="221" cm="1">
        <f t="array" ref="X19">_xlfn.SUMIFS('Base DRE'!$E1:$E625,'Base DRE'!$I1:$I625,X$7,'Base DRE'!$L1:$L625,$C19,'Base DRE'!$K1:$K625,$H$2)</f>
        <v>0</v>
      </c>
      <c r="Y19" s="95"/>
      <c r="Z19" s="221" cm="1">
        <f t="array" ref="Z19">_xlfn.SUMIFS('Base DRE'!$E1:$E625,'Base DRE'!$I1:$I625,Z$7,'Base DRE'!$L1:$L625,$C19,'Base DRE'!$K1:$K625,$H$2)</f>
        <v>0</v>
      </c>
      <c r="AA19" s="194"/>
    </row>
    <row r="20" ht="15" customHeight="1">
      <c r="A20" s="47"/>
      <c r="B20" s="222"/>
      <c r="C20" s="50"/>
      <c r="D20" s="221" cm="1">
        <f t="array" ref="D20">_xlfn.SUMIFS('Base DRE'!$E1:$E625,'Base DRE'!$I1:$I625,D$7,'Base DRE'!$L1:$L625,$C20,'Base DRE'!$K1:$K625,$H$2)</f>
        <v>0</v>
      </c>
      <c r="E20" s="95"/>
      <c r="F20" s="221" cm="1">
        <f t="array" ref="F20">_xlfn.SUMIFS('Base DRE'!$E1:$E625,'Base DRE'!$I1:$I625,F$7,'Base DRE'!$L1:$L625,$C20,'Base DRE'!$K1:$K625,$H$2)</f>
        <v>0</v>
      </c>
      <c r="G20" s="95"/>
      <c r="H20" s="221" cm="1">
        <f t="array" ref="H20">_xlfn.SUMIFS('Base DRE'!$E1:$E625,'Base DRE'!$I1:$I625,H$7,'Base DRE'!$L1:$L625,$C20,'Base DRE'!$K1:$K625,$H$2)</f>
        <v>0</v>
      </c>
      <c r="I20" s="95"/>
      <c r="J20" s="221" cm="1">
        <f t="array" ref="J20">_xlfn.SUMIFS('Base DRE'!$E1:$E625,'Base DRE'!$I1:$I625,J$7,'Base DRE'!$L1:$L625,$C20,'Base DRE'!$K1:$K625,$H$2)</f>
        <v>0</v>
      </c>
      <c r="K20" s="95"/>
      <c r="L20" s="221" cm="1">
        <f t="array" ref="L20">_xlfn.SUMIFS('Base DRE'!$E1:$E625,'Base DRE'!$I1:$I625,L$7,'Base DRE'!$L1:$L625,$C20,'Base DRE'!$K1:$K625,$H$2)</f>
        <v>0</v>
      </c>
      <c r="M20" s="95"/>
      <c r="N20" s="221" cm="1">
        <f t="array" ref="N20">_xlfn.SUMIFS('Base DRE'!$E1:$E625,'Base DRE'!$I1:$I625,N$7,'Base DRE'!$L1:$L625,$C20,'Base DRE'!$K1:$K625,$H$2)</f>
        <v>0</v>
      </c>
      <c r="O20" s="95"/>
      <c r="P20" s="221" cm="1">
        <f t="array" ref="P20">_xlfn.SUMIFS('Base DRE'!$E1:$E625,'Base DRE'!$I1:$I625,P$7,'Base DRE'!$L1:$L625,$C20,'Base DRE'!$K1:$K625,$H$2)</f>
        <v>0</v>
      </c>
      <c r="Q20" s="95"/>
      <c r="R20" s="221" cm="1">
        <f t="array" ref="R20">_xlfn.SUMIFS('Base DRE'!$E1:$E625,'Base DRE'!$I1:$I625,R$7,'Base DRE'!$L1:$L625,$C20,'Base DRE'!$K1:$K625,$H$2)</f>
        <v>0</v>
      </c>
      <c r="S20" s="95"/>
      <c r="T20" s="221" cm="1">
        <f t="array" ref="T20">_xlfn.SUMIFS('Base DRE'!$E1:$E625,'Base DRE'!$I1:$I625,T$7,'Base DRE'!$L1:$L625,$C20,'Base DRE'!$K1:$K625,$H$2)</f>
        <v>0</v>
      </c>
      <c r="U20" s="95"/>
      <c r="V20" s="221" cm="1">
        <f t="array" ref="V20">_xlfn.SUMIFS('Base DRE'!$E1:$E625,'Base DRE'!$I1:$I625,V$7,'Base DRE'!$L1:$L625,$C20,'Base DRE'!$K1:$K625,$H$2)</f>
        <v>0</v>
      </c>
      <c r="W20" s="95"/>
      <c r="X20" s="221" cm="1">
        <f t="array" ref="X20">_xlfn.SUMIFS('Base DRE'!$E1:$E625,'Base DRE'!$I1:$I625,X$7,'Base DRE'!$L1:$L625,$C20,'Base DRE'!$K1:$K625,$H$2)</f>
        <v>0</v>
      </c>
      <c r="Y20" s="95"/>
      <c r="Z20" s="221" cm="1">
        <f t="array" ref="Z20">_xlfn.SUMIFS('Base DRE'!$E1:$E625,'Base DRE'!$I1:$I625,Z$7,'Base DRE'!$L1:$L625,$C20,'Base DRE'!$K1:$K625,$H$2)</f>
        <v>0</v>
      </c>
      <c r="AA20" s="194"/>
    </row>
    <row r="21" ht="15" customHeight="1">
      <c r="A21" s="47"/>
      <c r="B21" s="222"/>
      <c r="C21" s="50"/>
      <c r="D21" s="95"/>
      <c r="E21" s="95"/>
      <c r="F21" s="95"/>
      <c r="G21" s="95"/>
      <c r="H21" s="95"/>
      <c r="I21" s="95"/>
      <c r="J21" s="95"/>
      <c r="K21" s="95"/>
      <c r="L21" s="95"/>
      <c r="M21" s="95"/>
      <c r="N21" s="95"/>
      <c r="O21" s="95"/>
      <c r="P21" s="95"/>
      <c r="Q21" s="95"/>
      <c r="R21" s="95"/>
      <c r="S21" s="95"/>
      <c r="T21" s="95"/>
      <c r="U21" s="95"/>
      <c r="V21" s="95"/>
      <c r="W21" s="95"/>
      <c r="X21" s="95"/>
      <c r="Y21" s="95"/>
      <c r="Z21" s="95"/>
      <c r="AA21" s="194"/>
    </row>
    <row r="22" ht="15" customHeight="1">
      <c r="A22" s="47"/>
      <c r="B22" s="210"/>
      <c r="C22" t="s" s="211">
        <v>102</v>
      </c>
      <c r="D22" s="212" cm="1">
        <f t="array" ref="D22">D14+D16</f>
        <v>0</v>
      </c>
      <c r="E22" t="str" s="213" cm="1">
        <f t="array" ref="E22">_xlfn.IFERROR(D22/D$8,"")</f>
      </c>
      <c r="F22" s="212" cm="1">
        <f t="array" ref="F22">F14+F16</f>
        <v>0</v>
      </c>
      <c r="G22" t="str" s="213" cm="1">
        <f t="array" ref="G22">_xlfn.IFERROR(F22/F$8,"")</f>
      </c>
      <c r="H22" s="212" cm="1">
        <f t="array" ref="H22">H14+H16</f>
        <v>0</v>
      </c>
      <c r="I22" t="str" s="213" cm="1">
        <f t="array" ref="I22">_xlfn.IFERROR(H22/H$8,"")</f>
      </c>
      <c r="J22" s="212" cm="1">
        <f t="array" ref="J22">J14+J16</f>
        <v>0</v>
      </c>
      <c r="K22" t="str" s="213" cm="1">
        <f t="array" ref="K22">_xlfn.IFERROR(J22/J$8,"")</f>
      </c>
      <c r="L22" s="212" cm="1">
        <f t="array" ref="L22">L14+L16</f>
        <v>0</v>
      </c>
      <c r="M22" t="str" s="213" cm="1">
        <f t="array" ref="M22">_xlfn.IFERROR(L22/L$8,"")</f>
      </c>
      <c r="N22" s="212" cm="1">
        <f t="array" ref="N22">N14+N16</f>
        <v>0</v>
      </c>
      <c r="O22" t="str" s="213" cm="1">
        <f t="array" ref="O22">_xlfn.IFERROR(N22/N$8,"")</f>
      </c>
      <c r="P22" s="212" cm="1">
        <f t="array" ref="P22">P14+P16</f>
        <v>0</v>
      </c>
      <c r="Q22" t="str" s="213" cm="1">
        <f t="array" ref="Q22">_xlfn.IFERROR(P22/P$8,"")</f>
      </c>
      <c r="R22" s="212" cm="1">
        <f t="array" ref="R22">R14+R16</f>
        <v>0</v>
      </c>
      <c r="S22" t="str" s="213" cm="1">
        <f t="array" ref="S22">_xlfn.IFERROR(R22/R$8,"")</f>
      </c>
      <c r="T22" s="212" cm="1">
        <f t="array" ref="T22">T14+T16</f>
        <v>0</v>
      </c>
      <c r="U22" t="str" s="213" cm="1">
        <f t="array" ref="U22">_xlfn.IFERROR(T22/T$8,"")</f>
      </c>
      <c r="V22" s="212" cm="1">
        <f t="array" ref="V22">V14+V16</f>
        <v>0</v>
      </c>
      <c r="W22" t="str" s="213" cm="1">
        <f t="array" ref="W22">_xlfn.IFERROR(V22/V$8,"")</f>
      </c>
      <c r="X22" s="212" cm="1">
        <f t="array" ref="X22">X14+X16</f>
        <v>0</v>
      </c>
      <c r="Y22" t="str" s="213" cm="1">
        <f t="array" ref="Y22">_xlfn.IFERROR(X22/X$8,"")</f>
      </c>
      <c r="Z22" s="212" cm="1">
        <f t="array" ref="Z22">Z14+Z16</f>
        <v>0</v>
      </c>
      <c r="AA22" t="str" s="214" cm="1">
        <f t="array" ref="AA22">_xlfn.IFERROR(Z22/Z$8,"")</f>
      </c>
    </row>
    <row r="23" ht="15" customHeight="1">
      <c r="A23" s="47"/>
      <c r="B23" s="50"/>
      <c r="C23" s="50"/>
      <c r="D23" s="95"/>
      <c r="E23" s="95"/>
      <c r="F23" s="95"/>
      <c r="G23" s="95"/>
      <c r="H23" s="95"/>
      <c r="I23" s="95"/>
      <c r="J23" s="95"/>
      <c r="K23" s="95"/>
      <c r="L23" s="95"/>
      <c r="M23" s="95"/>
      <c r="N23" s="95"/>
      <c r="O23" s="95"/>
      <c r="P23" s="95"/>
      <c r="Q23" s="95"/>
      <c r="R23" s="95"/>
      <c r="S23" s="95"/>
      <c r="T23" s="95"/>
      <c r="U23" s="95"/>
      <c r="V23" s="95"/>
      <c r="W23" s="95"/>
      <c r="X23" s="95"/>
      <c r="Y23" s="95"/>
      <c r="Z23" s="95"/>
      <c r="AA23" s="194"/>
    </row>
    <row r="24" ht="15" customHeight="1">
      <c r="A24" s="47"/>
      <c r="B24" t="s" s="224">
        <v>103</v>
      </c>
      <c r="C24" t="s" s="224">
        <v>104</v>
      </c>
      <c r="D24" s="225" cm="1">
        <f t="array" ref="D24">D25</f>
        <v>0</v>
      </c>
      <c r="E24" t="str" s="226" cm="1">
        <f t="array" ref="E24">_xlfn.IFERROR(D24/D$8,"")</f>
      </c>
      <c r="F24" s="225" cm="1">
        <f t="array" ref="F24">F25</f>
        <v>0</v>
      </c>
      <c r="G24" t="str" s="226" cm="1">
        <f t="array" ref="G24">_xlfn.IFERROR(F24/F$8,"")</f>
      </c>
      <c r="H24" s="225" cm="1">
        <f t="array" ref="H24">H25</f>
        <v>0</v>
      </c>
      <c r="I24" t="str" s="226" cm="1">
        <f t="array" ref="I24">_xlfn.IFERROR(H24/H$8,"")</f>
      </c>
      <c r="J24" s="225" cm="1">
        <f t="array" ref="J24">J25</f>
        <v>0</v>
      </c>
      <c r="K24" t="str" s="226" cm="1">
        <f t="array" ref="K24">_xlfn.IFERROR(J24/J$8,"")</f>
      </c>
      <c r="L24" s="225" cm="1">
        <f t="array" ref="L24">L25</f>
        <v>0</v>
      </c>
      <c r="M24" t="str" s="226" cm="1">
        <f t="array" ref="M24">_xlfn.IFERROR(L24/L$8,"")</f>
      </c>
      <c r="N24" s="225" cm="1">
        <f t="array" ref="N24">N25</f>
        <v>0</v>
      </c>
      <c r="O24" t="str" s="226" cm="1">
        <f t="array" ref="O24">_xlfn.IFERROR(N24/N$8,"")</f>
      </c>
      <c r="P24" s="225" cm="1">
        <f t="array" ref="P24">P25</f>
        <v>0</v>
      </c>
      <c r="Q24" t="str" s="226" cm="1">
        <f t="array" ref="Q24">_xlfn.IFERROR(P24/P$8,"")</f>
      </c>
      <c r="R24" s="225" cm="1">
        <f t="array" ref="R24">R25</f>
        <v>0</v>
      </c>
      <c r="S24" t="str" s="226" cm="1">
        <f t="array" ref="S24">_xlfn.IFERROR(R24/R$8,"")</f>
      </c>
      <c r="T24" s="225" cm="1">
        <f t="array" ref="T24">T25</f>
        <v>0</v>
      </c>
      <c r="U24" t="str" s="226" cm="1">
        <f t="array" ref="U24">_xlfn.IFERROR(T24/T$8,"")</f>
      </c>
      <c r="V24" s="225" cm="1">
        <f t="array" ref="V24">V25</f>
        <v>0</v>
      </c>
      <c r="W24" t="str" s="226" cm="1">
        <f t="array" ref="W24">_xlfn.IFERROR(V24/V$8,"")</f>
      </c>
      <c r="X24" s="225" cm="1">
        <f t="array" ref="X24">X25</f>
        <v>0</v>
      </c>
      <c r="Y24" t="str" s="226" cm="1">
        <f t="array" ref="Y24">_xlfn.IFERROR(X24/X$8,"")</f>
      </c>
      <c r="Z24" s="225" cm="1">
        <f t="array" ref="Z24">Z25</f>
        <v>0</v>
      </c>
      <c r="AA24" t="str" s="227" cm="1">
        <f t="array" ref="AA24">_xlfn.IFERROR(Z24/Z$8,"")</f>
      </c>
    </row>
    <row r="25" ht="15" customHeight="1">
      <c r="A25" s="47"/>
      <c r="B25" s="228"/>
      <c r="C25" t="s" s="229">
        <v>105</v>
      </c>
      <c r="D25" s="230" cm="1">
        <f t="array" ref="D25">SUM(D26:D29)</f>
        <v>0</v>
      </c>
      <c r="E25" t="str" s="231" cm="1">
        <f t="array" ref="E25">_xlfn.IFERROR(D25/D$8,"")</f>
      </c>
      <c r="F25" s="230" cm="1">
        <f t="array" ref="F25">SUM(F26:F29)</f>
        <v>0</v>
      </c>
      <c r="G25" t="str" s="231" cm="1">
        <f t="array" ref="G25">_xlfn.IFERROR(F25/F$8,"")</f>
      </c>
      <c r="H25" s="230" cm="1">
        <f t="array" ref="H25">SUM(H26:H29)</f>
        <v>0</v>
      </c>
      <c r="I25" t="str" s="231" cm="1">
        <f t="array" ref="I25">_xlfn.IFERROR(H25/H$8,"")</f>
      </c>
      <c r="J25" s="230" cm="1">
        <f t="array" ref="J25">SUM(J26:J29)</f>
        <v>0</v>
      </c>
      <c r="K25" t="str" s="231" cm="1">
        <f t="array" ref="K25">_xlfn.IFERROR(J25/J$8,"")</f>
      </c>
      <c r="L25" s="230" cm="1">
        <f t="array" ref="L25">SUM(L26:L29)</f>
        <v>0</v>
      </c>
      <c r="M25" t="str" s="231" cm="1">
        <f t="array" ref="M25">_xlfn.IFERROR(L25/L$8,"")</f>
      </c>
      <c r="N25" s="230" cm="1">
        <f t="array" ref="N25">SUM(N26:N29)</f>
        <v>0</v>
      </c>
      <c r="O25" t="str" s="231" cm="1">
        <f t="array" ref="O25">_xlfn.IFERROR(N25/N$8,"")</f>
      </c>
      <c r="P25" s="230" cm="1">
        <f t="array" ref="P25">SUM(P26:P29)</f>
        <v>0</v>
      </c>
      <c r="Q25" t="str" s="231" cm="1">
        <f t="array" ref="Q25">_xlfn.IFERROR(P25/P$8,"")</f>
      </c>
      <c r="R25" s="230" cm="1">
        <f t="array" ref="R25">SUM(R26:R29)</f>
        <v>0</v>
      </c>
      <c r="S25" t="str" s="231" cm="1">
        <f t="array" ref="S25">_xlfn.IFERROR(R25/R$8,"")</f>
      </c>
      <c r="T25" s="230" cm="1">
        <f t="array" ref="T25">SUM(T26:T29)</f>
        <v>0</v>
      </c>
      <c r="U25" t="str" s="231" cm="1">
        <f t="array" ref="U25">_xlfn.IFERROR(T25/T$8,"")</f>
      </c>
      <c r="V25" s="230" cm="1">
        <f t="array" ref="V25">SUM(V26:V29)</f>
        <v>0</v>
      </c>
      <c r="W25" t="str" s="231" cm="1">
        <f t="array" ref="W25">_xlfn.IFERROR(V25/V$8,"")</f>
      </c>
      <c r="X25" s="230" cm="1">
        <f t="array" ref="X25">SUM(X26:X29)</f>
        <v>0</v>
      </c>
      <c r="Y25" t="str" s="231" cm="1">
        <f t="array" ref="Y25">_xlfn.IFERROR(X25/X$8,"")</f>
      </c>
      <c r="Z25" s="230" cm="1">
        <f t="array" ref="Z25">SUM(Z26:Z29)</f>
        <v>0</v>
      </c>
      <c r="AA25" t="str" s="232" cm="1">
        <f t="array" ref="AA25">_xlfn.IFERROR(Z25/Z$8,"")</f>
      </c>
    </row>
    <row r="26" ht="15" customHeight="1">
      <c r="A26" s="47"/>
      <c r="B26" t="s" s="219">
        <v>99</v>
      </c>
      <c r="C26" t="s" s="220">
        <v>106</v>
      </c>
      <c r="D26" s="221" cm="1">
        <f t="array" ref="D26">_xlfn.SUMIFS('Base DRE'!$E1:$E625,'Base DRE'!$I1:$I625,D$7,'Base DRE'!$L1:$L625,$C26,'Base DRE'!$K1:$K625,$H$2)</f>
        <v>0</v>
      </c>
      <c r="E26" s="95"/>
      <c r="F26" s="221" cm="1">
        <f t="array" ref="F26">_xlfn.SUMIFS('Base DRE'!$E1:$E625,'Base DRE'!$I1:$I625,F$7,'Base DRE'!$L1:$L625,$C26,'Base DRE'!$K1:$K625,$H$2)</f>
        <v>0</v>
      </c>
      <c r="G26" s="95"/>
      <c r="H26" s="221" cm="1">
        <f t="array" ref="H26">_xlfn.SUMIFS('Base DRE'!$E1:$E625,'Base DRE'!$I1:$I625,H$7,'Base DRE'!$L1:$L625,$C26,'Base DRE'!$K1:$K625,$H$2)</f>
        <v>0</v>
      </c>
      <c r="I26" s="95"/>
      <c r="J26" s="221" cm="1">
        <f t="array" ref="J26">_xlfn.SUMIFS('Base DRE'!$E1:$E625,'Base DRE'!$I1:$I625,J$7,'Base DRE'!$L1:$L625,$C26,'Base DRE'!$K1:$K625,$H$2)</f>
        <v>0</v>
      </c>
      <c r="K26" s="95"/>
      <c r="L26" s="221" cm="1">
        <f t="array" ref="L26">_xlfn.SUMIFS('Base DRE'!$E1:$E625,'Base DRE'!$I1:$I625,L$7,'Base DRE'!$L1:$L625,$C26,'Base DRE'!$K1:$K625,$H$2)</f>
        <v>0</v>
      </c>
      <c r="M26" s="95"/>
      <c r="N26" s="221" cm="1">
        <f t="array" ref="N26">_xlfn.SUMIFS('Base DRE'!$E1:$E625,'Base DRE'!$I1:$I625,N$7,'Base DRE'!$L1:$L625,$C26,'Base DRE'!$K1:$K625,$H$2)</f>
        <v>0</v>
      </c>
      <c r="O26" s="95"/>
      <c r="P26" s="221" cm="1">
        <f t="array" ref="P26">_xlfn.SUMIFS('Base DRE'!$E1:$E625,'Base DRE'!$I1:$I625,P$7,'Base DRE'!$L1:$L625,$C26,'Base DRE'!$K1:$K625,$H$2)</f>
        <v>0</v>
      </c>
      <c r="Q26" s="95"/>
      <c r="R26" s="221" cm="1">
        <f t="array" ref="R26">_xlfn.SUMIFS('Base DRE'!$E1:$E625,'Base DRE'!$I1:$I625,R$7,'Base DRE'!$L1:$L625,$C26,'Base DRE'!$K1:$K625,$H$2)</f>
        <v>0</v>
      </c>
      <c r="S26" s="95"/>
      <c r="T26" s="221" cm="1">
        <f t="array" ref="T26">_xlfn.SUMIFS('Base DRE'!$E1:$E625,'Base DRE'!$I1:$I625,T$7,'Base DRE'!$L1:$L625,$C26,'Base DRE'!$K1:$K625,$H$2)</f>
        <v>0</v>
      </c>
      <c r="U26" s="95"/>
      <c r="V26" s="221" cm="1">
        <f t="array" ref="V26">_xlfn.SUMIFS('Base DRE'!$E1:$E625,'Base DRE'!$I1:$I625,V$7,'Base DRE'!$L1:$L625,$C26,'Base DRE'!$K1:$K625,$H$2)</f>
        <v>0</v>
      </c>
      <c r="W26" s="95"/>
      <c r="X26" s="221" cm="1">
        <f t="array" ref="X26">_xlfn.SUMIFS('Base DRE'!$E1:$E625,'Base DRE'!$I1:$I625,X$7,'Base DRE'!$L1:$L625,$C26,'Base DRE'!$K1:$K625,$H$2)</f>
        <v>0</v>
      </c>
      <c r="Y26" s="95"/>
      <c r="Z26" s="221" cm="1">
        <f t="array" ref="Z26">_xlfn.SUMIFS('Base DRE'!$E1:$E625,'Base DRE'!$I1:$I625,Z$7,'Base DRE'!$L1:$L625,$C26,'Base DRE'!$K1:$K625,$H$2)</f>
        <v>0</v>
      </c>
      <c r="AA26" s="194"/>
    </row>
    <row r="27" ht="15" customHeight="1">
      <c r="A27" s="47"/>
      <c r="B27" t="s" s="219">
        <v>99</v>
      </c>
      <c r="C27" t="s" s="220">
        <v>107</v>
      </c>
      <c r="D27" s="221" cm="1">
        <f t="array" ref="D27">_xlfn.SUMIFS('Base DRE'!$E1:$E625,'Base DRE'!$I1:$I625,D$7,'Base DRE'!$L1:$L625,$C27,'Base DRE'!$K1:$K625,$H$2)</f>
        <v>0</v>
      </c>
      <c r="E27" s="95"/>
      <c r="F27" s="221" cm="1">
        <f t="array" ref="F27">_xlfn.SUMIFS('Base DRE'!$E1:$E625,'Base DRE'!$I1:$I625,F$7,'Base DRE'!$L1:$L625,$C27,'Base DRE'!$K1:$K625,$H$2)</f>
        <v>0</v>
      </c>
      <c r="G27" s="95"/>
      <c r="H27" s="221" cm="1">
        <f t="array" ref="H27">_xlfn.SUMIFS('Base DRE'!$E1:$E625,'Base DRE'!$I1:$I625,H$7,'Base DRE'!$L1:$L625,$C27,'Base DRE'!$K1:$K625,$H$2)</f>
        <v>0</v>
      </c>
      <c r="I27" s="95"/>
      <c r="J27" s="221" cm="1">
        <f t="array" ref="J27">_xlfn.SUMIFS('Base DRE'!$E1:$E625,'Base DRE'!$I1:$I625,J$7,'Base DRE'!$L1:$L625,$C27,'Base DRE'!$K1:$K625,$H$2)</f>
        <v>0</v>
      </c>
      <c r="K27" s="95"/>
      <c r="L27" s="221" cm="1">
        <f t="array" ref="L27">_xlfn.SUMIFS('Base DRE'!$E1:$E625,'Base DRE'!$I1:$I625,L$7,'Base DRE'!$L1:$L625,$C27,'Base DRE'!$K1:$K625,$H$2)</f>
        <v>0</v>
      </c>
      <c r="M27" s="95"/>
      <c r="N27" s="221" cm="1">
        <f t="array" ref="N27">_xlfn.SUMIFS('Base DRE'!$E1:$E625,'Base DRE'!$I1:$I625,N$7,'Base DRE'!$L1:$L625,$C27,'Base DRE'!$K1:$K625,$H$2)</f>
        <v>0</v>
      </c>
      <c r="O27" s="95"/>
      <c r="P27" s="221" cm="1">
        <f t="array" ref="P27">_xlfn.SUMIFS('Base DRE'!$E1:$E625,'Base DRE'!$I1:$I625,P$7,'Base DRE'!$L1:$L625,$C27,'Base DRE'!$K1:$K625,$H$2)</f>
        <v>0</v>
      </c>
      <c r="Q27" s="95"/>
      <c r="R27" s="221" cm="1">
        <f t="array" ref="R27">_xlfn.SUMIFS('Base DRE'!$E1:$E625,'Base DRE'!$I1:$I625,R$7,'Base DRE'!$L1:$L625,$C27,'Base DRE'!$K1:$K625,$H$2)</f>
        <v>0</v>
      </c>
      <c r="S27" s="95"/>
      <c r="T27" s="221" cm="1">
        <f t="array" ref="T27">_xlfn.SUMIFS('Base DRE'!$E1:$E625,'Base DRE'!$I1:$I625,T$7,'Base DRE'!$L1:$L625,$C27,'Base DRE'!$K1:$K625,$H$2)</f>
        <v>0</v>
      </c>
      <c r="U27" s="95"/>
      <c r="V27" s="221" cm="1">
        <f t="array" ref="V27">_xlfn.SUMIFS('Base DRE'!$E1:$E625,'Base DRE'!$I1:$I625,V$7,'Base DRE'!$L1:$L625,$C27,'Base DRE'!$K1:$K625,$H$2)</f>
        <v>0</v>
      </c>
      <c r="W27" s="95"/>
      <c r="X27" s="221" cm="1">
        <f t="array" ref="X27">_xlfn.SUMIFS('Base DRE'!$E1:$E625,'Base DRE'!$I1:$I625,X$7,'Base DRE'!$L1:$L625,$C27,'Base DRE'!$K1:$K625,$H$2)</f>
        <v>0</v>
      </c>
      <c r="Y27" s="95"/>
      <c r="Z27" s="221" cm="1">
        <f t="array" ref="Z27">_xlfn.SUMIFS('Base DRE'!$E1:$E625,'Base DRE'!$I1:$I625,Z$7,'Base DRE'!$L1:$L625,$C27,'Base DRE'!$K1:$K625,$H$2)</f>
        <v>0</v>
      </c>
      <c r="AA27" s="194"/>
    </row>
    <row r="28" ht="15" customHeight="1">
      <c r="A28" s="47"/>
      <c r="B28" t="s" s="219">
        <v>99</v>
      </c>
      <c r="C28" t="s" s="220">
        <v>108</v>
      </c>
      <c r="D28" s="221" cm="1">
        <f t="array" ref="D28">_xlfn.SUMIFS('Base DRE'!$E1:$E625,'Base DRE'!$I1:$I625,D$7,'Base DRE'!$L1:$L625,$C28,'Base DRE'!$K1:$K625,$H$2)</f>
        <v>0</v>
      </c>
      <c r="E28" s="95"/>
      <c r="F28" s="221" cm="1">
        <f t="array" ref="F28">_xlfn.SUMIFS('Base DRE'!$E1:$E625,'Base DRE'!$I1:$I625,F$7,'Base DRE'!$L1:$L625,$C28,'Base DRE'!$K1:$K625,$H$2)</f>
        <v>0</v>
      </c>
      <c r="G28" s="95"/>
      <c r="H28" s="221" cm="1">
        <f t="array" ref="H28">_xlfn.SUMIFS('Base DRE'!$E1:$E625,'Base DRE'!$I1:$I625,H$7,'Base DRE'!$L1:$L625,$C28,'Base DRE'!$K1:$K625,$H$2)</f>
        <v>0</v>
      </c>
      <c r="I28" s="95"/>
      <c r="J28" s="221" cm="1">
        <f t="array" ref="J28">_xlfn.SUMIFS('Base DRE'!$E1:$E625,'Base DRE'!$I1:$I625,J$7,'Base DRE'!$L1:$L625,$C28,'Base DRE'!$K1:$K625,$H$2)</f>
        <v>0</v>
      </c>
      <c r="K28" s="95"/>
      <c r="L28" s="221" cm="1">
        <f t="array" ref="L28">_xlfn.SUMIFS('Base DRE'!$E1:$E625,'Base DRE'!$I1:$I625,L$7,'Base DRE'!$L1:$L625,$C28,'Base DRE'!$K1:$K625,$H$2)</f>
        <v>0</v>
      </c>
      <c r="M28" s="95"/>
      <c r="N28" s="221" cm="1">
        <f t="array" ref="N28">_xlfn.SUMIFS('Base DRE'!$E1:$E625,'Base DRE'!$I1:$I625,N$7,'Base DRE'!$L1:$L625,$C28,'Base DRE'!$K1:$K625,$H$2)</f>
        <v>0</v>
      </c>
      <c r="O28" s="95"/>
      <c r="P28" s="221" cm="1">
        <f t="array" ref="P28">_xlfn.SUMIFS('Base DRE'!$E1:$E625,'Base DRE'!$I1:$I625,P$7,'Base DRE'!$L1:$L625,$C28,'Base DRE'!$K1:$K625,$H$2)</f>
        <v>0</v>
      </c>
      <c r="Q28" s="95"/>
      <c r="R28" s="221" cm="1">
        <f t="array" ref="R28">_xlfn.SUMIFS('Base DRE'!$E1:$E625,'Base DRE'!$I1:$I625,R$7,'Base DRE'!$L1:$L625,$C28,'Base DRE'!$K1:$K625,$H$2)</f>
        <v>0</v>
      </c>
      <c r="S28" s="95"/>
      <c r="T28" s="221" cm="1">
        <f t="array" ref="T28">_xlfn.SUMIFS('Base DRE'!$E1:$E625,'Base DRE'!$I1:$I625,T$7,'Base DRE'!$L1:$L625,$C28,'Base DRE'!$K1:$K625,$H$2)</f>
        <v>0</v>
      </c>
      <c r="U28" s="95"/>
      <c r="V28" s="221" cm="1">
        <f t="array" ref="V28">_xlfn.SUMIFS('Base DRE'!$E1:$E625,'Base DRE'!$I1:$I625,V$7,'Base DRE'!$L1:$L625,$C28,'Base DRE'!$K1:$K625,$H$2)</f>
        <v>0</v>
      </c>
      <c r="W28" s="95"/>
      <c r="X28" s="221" cm="1">
        <f t="array" ref="X28">_xlfn.SUMIFS('Base DRE'!$E1:$E625,'Base DRE'!$I1:$I625,X$7,'Base DRE'!$L1:$L625,$C28,'Base DRE'!$K1:$K625,$H$2)</f>
        <v>0</v>
      </c>
      <c r="Y28" s="95"/>
      <c r="Z28" s="221" cm="1">
        <f t="array" ref="Z28">_xlfn.SUMIFS('Base DRE'!$E1:$E625,'Base DRE'!$I1:$I625,Z$7,'Base DRE'!$L1:$L625,$C28,'Base DRE'!$K1:$K625,$H$2)</f>
        <v>0</v>
      </c>
      <c r="AA28" s="194"/>
    </row>
    <row r="29" ht="15" customHeight="1">
      <c r="A29" s="47"/>
      <c r="B29" t="s" s="219">
        <v>99</v>
      </c>
      <c r="C29" s="233"/>
      <c r="D29" s="95"/>
      <c r="E29" s="95"/>
      <c r="F29" s="95"/>
      <c r="G29" s="95"/>
      <c r="H29" s="95"/>
      <c r="I29" s="95"/>
      <c r="J29" s="95"/>
      <c r="K29" s="95"/>
      <c r="L29" s="95"/>
      <c r="M29" s="95"/>
      <c r="N29" s="95"/>
      <c r="O29" s="95"/>
      <c r="P29" s="95"/>
      <c r="Q29" s="95"/>
      <c r="R29" s="95"/>
      <c r="S29" s="95"/>
      <c r="T29" s="95"/>
      <c r="U29" s="95"/>
      <c r="V29" s="95"/>
      <c r="W29" s="95"/>
      <c r="X29" s="95"/>
      <c r="Y29" s="95"/>
      <c r="Z29" s="95"/>
      <c r="AA29" s="194"/>
    </row>
    <row r="30" ht="15" customHeight="1">
      <c r="A30" s="47"/>
      <c r="B30" s="222"/>
      <c r="C30" s="233"/>
      <c r="D30" s="95"/>
      <c r="E30" s="95"/>
      <c r="F30" s="95"/>
      <c r="G30" s="95"/>
      <c r="H30" s="95"/>
      <c r="I30" s="95"/>
      <c r="J30" s="95"/>
      <c r="K30" s="95"/>
      <c r="L30" s="95"/>
      <c r="M30" s="95"/>
      <c r="N30" s="95"/>
      <c r="O30" s="95"/>
      <c r="P30" s="95"/>
      <c r="Q30" s="95"/>
      <c r="R30" s="95"/>
      <c r="S30" s="95"/>
      <c r="T30" s="95"/>
      <c r="U30" s="95"/>
      <c r="V30" s="95"/>
      <c r="W30" s="95"/>
      <c r="X30" s="95"/>
      <c r="Y30" s="95"/>
      <c r="Z30" s="95"/>
      <c r="AA30" s="194"/>
    </row>
    <row r="31" ht="15" customHeight="1">
      <c r="A31" s="47"/>
      <c r="B31" s="210"/>
      <c r="C31" t="s" s="211">
        <v>109</v>
      </c>
      <c r="D31" s="212" cm="1">
        <f t="array" ref="D31">D22+D24</f>
        <v>0</v>
      </c>
      <c r="E31" t="str" s="213" cm="1">
        <f t="array" ref="E31">_xlfn.IFERROR(D31/D$8,"")</f>
      </c>
      <c r="F31" s="212" cm="1">
        <f t="array" ref="F31">F22+F24</f>
        <v>0</v>
      </c>
      <c r="G31" t="str" s="213" cm="1">
        <f t="array" ref="G31">_xlfn.IFERROR(F31/F$8,"")</f>
      </c>
      <c r="H31" s="212" cm="1">
        <f t="array" ref="H31">H22+H24</f>
        <v>0</v>
      </c>
      <c r="I31" t="str" s="213" cm="1">
        <f t="array" ref="I31">_xlfn.IFERROR(H31/H$8,"")</f>
      </c>
      <c r="J31" s="212" cm="1">
        <f t="array" ref="J31">J22+J24</f>
        <v>0</v>
      </c>
      <c r="K31" t="str" s="213" cm="1">
        <f t="array" ref="K31">_xlfn.IFERROR(J31/J$8,"")</f>
      </c>
      <c r="L31" s="212" cm="1">
        <f t="array" ref="L31">L22+L24</f>
        <v>0</v>
      </c>
      <c r="M31" t="str" s="213" cm="1">
        <f t="array" ref="M31">_xlfn.IFERROR(L31/L$8,"")</f>
      </c>
      <c r="N31" s="212" cm="1">
        <f t="array" ref="N31">N22+N24</f>
        <v>0</v>
      </c>
      <c r="O31" t="str" s="213" cm="1">
        <f t="array" ref="O31">_xlfn.IFERROR(N31/N$8,"")</f>
      </c>
      <c r="P31" s="212" cm="1">
        <f t="array" ref="P31">P22+P24</f>
        <v>0</v>
      </c>
      <c r="Q31" t="str" s="213" cm="1">
        <f t="array" ref="Q31">_xlfn.IFERROR(P31/P$8,"")</f>
      </c>
      <c r="R31" s="212" cm="1">
        <f t="array" ref="R31">R22+R24</f>
        <v>0</v>
      </c>
      <c r="S31" t="str" s="213" cm="1">
        <f t="array" ref="S31">_xlfn.IFERROR(R31/R$8,"")</f>
      </c>
      <c r="T31" s="212" cm="1">
        <f t="array" ref="T31">T22+T24</f>
        <v>0</v>
      </c>
      <c r="U31" t="str" s="213" cm="1">
        <f t="array" ref="U31">_xlfn.IFERROR(T31/T$8,"")</f>
      </c>
      <c r="V31" s="212" cm="1">
        <f t="array" ref="V31">V22+V24</f>
        <v>0</v>
      </c>
      <c r="W31" t="str" s="213" cm="1">
        <f t="array" ref="W31">_xlfn.IFERROR(V31/V$8,"")</f>
      </c>
      <c r="X31" s="212" cm="1">
        <f t="array" ref="X31">X22+X24</f>
        <v>0</v>
      </c>
      <c r="Y31" t="str" s="213" cm="1">
        <f t="array" ref="Y31">_xlfn.IFERROR(X31/X$8,"")</f>
      </c>
      <c r="Z31" s="212" cm="1">
        <f t="array" ref="Z31">Z22+Z24</f>
        <v>0</v>
      </c>
      <c r="AA31" t="str" s="214" cm="1">
        <f t="array" ref="AA31">_xlfn.IFERROR(Z31/Z$8,"")</f>
      </c>
    </row>
    <row r="32" ht="15" customHeight="1">
      <c r="A32" s="47"/>
      <c r="B32" s="50"/>
      <c r="C32" s="50"/>
      <c r="D32" s="95"/>
      <c r="E32" s="95"/>
      <c r="F32" s="95"/>
      <c r="G32" s="95"/>
      <c r="H32" s="95"/>
      <c r="I32" s="95"/>
      <c r="J32" s="95"/>
      <c r="K32" s="95"/>
      <c r="L32" s="95"/>
      <c r="M32" s="95"/>
      <c r="N32" s="221" cm="1">
        <f t="array" ref="N32">N33/O31</f>
      </c>
      <c r="O32" s="95"/>
      <c r="P32" s="95"/>
      <c r="Q32" s="95"/>
      <c r="R32" s="95"/>
      <c r="S32" s="95"/>
      <c r="T32" s="95"/>
      <c r="U32" s="95"/>
      <c r="V32" s="95"/>
      <c r="W32" s="95"/>
      <c r="X32" s="95"/>
      <c r="Y32" s="95"/>
      <c r="Z32" s="95"/>
      <c r="AA32" s="194"/>
    </row>
    <row r="33" ht="15" customHeight="1">
      <c r="A33" s="47"/>
      <c r="B33" t="s" s="224">
        <v>110</v>
      </c>
      <c r="C33" t="s" s="224">
        <v>111</v>
      </c>
      <c r="D33" s="225" cm="1">
        <f t="array" ref="D33">SUM(D34,D39,D52)</f>
        <v>0</v>
      </c>
      <c r="E33" t="str" s="226" cm="1">
        <f t="array" ref="E33">_xlfn.IFERROR(D33/D$8,"")</f>
      </c>
      <c r="F33" s="225" cm="1">
        <f t="array" ref="F33">SUM(F34,F39,F52)</f>
        <v>0</v>
      </c>
      <c r="G33" t="str" s="226" cm="1">
        <f t="array" ref="G33">_xlfn.IFERROR(F33/F$8,"")</f>
      </c>
      <c r="H33" s="225" cm="1">
        <f t="array" ref="H33">SUM(H34,H39,H52)</f>
        <v>0</v>
      </c>
      <c r="I33" t="str" s="226" cm="1">
        <f t="array" ref="I33">_xlfn.IFERROR(H33/H$8,"")</f>
      </c>
      <c r="J33" s="225" cm="1">
        <f t="array" ref="J33">SUM(J34,J39,J52)</f>
        <v>0</v>
      </c>
      <c r="K33" t="str" s="226" cm="1">
        <f t="array" ref="K33">_xlfn.IFERROR(J33/J$8,"")</f>
      </c>
      <c r="L33" s="225" cm="1">
        <f t="array" ref="L33">SUM(L34,L39,L52)</f>
        <v>0</v>
      </c>
      <c r="M33" t="str" s="226" cm="1">
        <f t="array" ref="M33">_xlfn.IFERROR(L33/L$8,"")</f>
      </c>
      <c r="N33" s="225" cm="1">
        <f t="array" ref="N33">SUM(N34,N39,N52)</f>
        <v>0</v>
      </c>
      <c r="O33" t="str" s="226" cm="1">
        <f t="array" ref="O33">_xlfn.IFERROR(N33/N$8,"")</f>
      </c>
      <c r="P33" s="225" cm="1">
        <f t="array" ref="P33">SUM(P34,P39,P52)</f>
        <v>0</v>
      </c>
      <c r="Q33" t="str" s="226" cm="1">
        <f t="array" ref="Q33">_xlfn.IFERROR(P33/P$8,"")</f>
      </c>
      <c r="R33" s="225" cm="1">
        <f t="array" ref="R33">SUM(R34,R39,R52)</f>
        <v>0</v>
      </c>
      <c r="S33" t="str" s="226" cm="1">
        <f t="array" ref="S33">_xlfn.IFERROR(R33/R$8,"")</f>
      </c>
      <c r="T33" s="225" cm="1">
        <f t="array" ref="T33">SUM(T34,T39,T52)</f>
        <v>0</v>
      </c>
      <c r="U33" t="str" s="226" cm="1">
        <f t="array" ref="U33">_xlfn.IFERROR(T33/T$8,"")</f>
      </c>
      <c r="V33" s="225" cm="1">
        <f t="array" ref="V33">SUM(V34,V39,V52)</f>
        <v>0</v>
      </c>
      <c r="W33" t="str" s="226" cm="1">
        <f t="array" ref="W33">_xlfn.IFERROR(V33/V$8,"")</f>
      </c>
      <c r="X33" s="225" cm="1">
        <f t="array" ref="X33">SUM(X34,X39,X52)</f>
        <v>0</v>
      </c>
      <c r="Y33" t="str" s="226" cm="1">
        <f t="array" ref="Y33">_xlfn.IFERROR(X33/X$8,"")</f>
      </c>
      <c r="Z33" s="225" cm="1">
        <f t="array" ref="Z33">SUM(Z34,Z39,Z52)</f>
        <v>0</v>
      </c>
      <c r="AA33" t="str" s="227" cm="1">
        <f t="array" ref="AA33">_xlfn.IFERROR(Z33/Z$8,"")</f>
      </c>
    </row>
    <row r="34" ht="15" customHeight="1">
      <c r="A34" s="47"/>
      <c r="B34" t="s" s="229">
        <v>112</v>
      </c>
      <c r="C34" t="s" s="229">
        <v>113</v>
      </c>
      <c r="D34" s="230" cm="1">
        <f t="array" ref="D34">SUM(D35:D37)</f>
        <v>0</v>
      </c>
      <c r="E34" t="str" s="231" cm="1">
        <f t="array" ref="E34">_xlfn.IFERROR(D34/D$8,"")</f>
      </c>
      <c r="F34" s="230" cm="1">
        <f t="array" ref="F34">SUM(F35:F37)</f>
        <v>0</v>
      </c>
      <c r="G34" t="str" s="231" cm="1">
        <f t="array" ref="G34">_xlfn.IFERROR(F34/F$8,"")</f>
      </c>
      <c r="H34" s="230" cm="1">
        <f t="array" ref="H34">SUM(H35:H37)</f>
        <v>0</v>
      </c>
      <c r="I34" t="str" s="231" cm="1">
        <f t="array" ref="I34">_xlfn.IFERROR(H34/H$8,"")</f>
      </c>
      <c r="J34" s="230" cm="1">
        <f t="array" ref="J34">SUM(J35:J37)</f>
        <v>0</v>
      </c>
      <c r="K34" t="str" s="231" cm="1">
        <f t="array" ref="K34">_xlfn.IFERROR(J34/J$8,"")</f>
      </c>
      <c r="L34" s="230" cm="1">
        <f t="array" ref="L34">SUM(L35:L37)</f>
        <v>0</v>
      </c>
      <c r="M34" t="str" s="231" cm="1">
        <f t="array" ref="M34">_xlfn.IFERROR(L34/L$8,"")</f>
      </c>
      <c r="N34" s="230" cm="1">
        <f t="array" ref="N34">SUM(N35:N37)</f>
        <v>0</v>
      </c>
      <c r="O34" t="str" s="231" cm="1">
        <f t="array" ref="O34">_xlfn.IFERROR(N34/N$8,"")</f>
      </c>
      <c r="P34" s="230" cm="1">
        <f t="array" ref="P34">SUM(P35:P37)</f>
        <v>0</v>
      </c>
      <c r="Q34" t="str" s="231" cm="1">
        <f t="array" ref="Q34">_xlfn.IFERROR(P34/P$8,"")</f>
      </c>
      <c r="R34" s="230" cm="1">
        <f t="array" ref="R34">SUM(R35:R37)</f>
        <v>0</v>
      </c>
      <c r="S34" t="str" s="231" cm="1">
        <f t="array" ref="S34">_xlfn.IFERROR(R34/R$8,"")</f>
      </c>
      <c r="T34" s="230" cm="1">
        <f t="array" ref="T34">SUM(T35:T37)</f>
        <v>0</v>
      </c>
      <c r="U34" t="str" s="231" cm="1">
        <f t="array" ref="U34">_xlfn.IFERROR(T34/T$8,"")</f>
      </c>
      <c r="V34" s="230" cm="1">
        <f t="array" ref="V34">SUM(V35:V37)</f>
        <v>0</v>
      </c>
      <c r="W34" t="str" s="231" cm="1">
        <f t="array" ref="W34">_xlfn.IFERROR(V34/V$8,"")</f>
      </c>
      <c r="X34" s="230" cm="1">
        <f t="array" ref="X34">SUM(X35:X37)</f>
        <v>0</v>
      </c>
      <c r="Y34" t="str" s="231" cm="1">
        <f t="array" ref="Y34">_xlfn.IFERROR(X34/X$8,"")</f>
      </c>
      <c r="Z34" s="230" cm="1">
        <f t="array" ref="Z34">SUM(Z35:Z37)</f>
        <v>0</v>
      </c>
      <c r="AA34" t="str" s="232" cm="1">
        <f t="array" ref="AA34">_xlfn.IFERROR(Z34/Z$8,"")</f>
      </c>
    </row>
    <row r="35" ht="15" customHeight="1">
      <c r="A35" s="47"/>
      <c r="B35" s="50"/>
      <c r="C35" t="s" s="220">
        <v>114</v>
      </c>
      <c r="D35" s="221" cm="1">
        <f t="array" ref="D35">_xlfn.SUMIFS('Base DRE'!$E1:$E625,'Base DRE'!$I1:$I625,D$7,'Base DRE'!$L1:$L625,$C35,'Base DRE'!$K1:$K625,$H$2)</f>
        <v>0</v>
      </c>
      <c r="E35" s="95"/>
      <c r="F35" s="221" cm="1">
        <f t="array" ref="F35">_xlfn.SUMIFS('Base DRE'!$E1:$E625,'Base DRE'!$I1:$I625,F$7,'Base DRE'!$L1:$L625,$C35,'Base DRE'!$K1:$K625,$H$2)</f>
        <v>0</v>
      </c>
      <c r="G35" s="95"/>
      <c r="H35" s="221" cm="1">
        <f t="array" ref="H35">_xlfn.SUMIFS('Base DRE'!$E1:$E625,'Base DRE'!$I1:$I625,H$7,'Base DRE'!$L1:$L625,$C35,'Base DRE'!$K1:$K625,$H$2)</f>
        <v>0</v>
      </c>
      <c r="I35" s="95"/>
      <c r="J35" s="221" cm="1">
        <f t="array" ref="J35">_xlfn.SUMIFS('Base DRE'!$E1:$E625,'Base DRE'!$I1:$I625,J$7,'Base DRE'!$L1:$L625,$C35,'Base DRE'!$K1:$K625,$H$2)</f>
        <v>0</v>
      </c>
      <c r="K35" s="95"/>
      <c r="L35" s="221" cm="1">
        <f t="array" ref="L35">_xlfn.SUMIFS('Base DRE'!$E1:$E625,'Base DRE'!$I1:$I625,L$7,'Base DRE'!$L1:$L625,$C35,'Base DRE'!$K1:$K625,$H$2)</f>
        <v>0</v>
      </c>
      <c r="M35" s="95"/>
      <c r="N35" s="221" cm="1">
        <f t="array" ref="N35">_xlfn.SUMIFS('Base DRE'!$E1:$E625,'Base DRE'!$I1:$I625,N$7,'Base DRE'!$L1:$L625,$C35,'Base DRE'!$K1:$K625,$H$2)</f>
        <v>0</v>
      </c>
      <c r="O35" s="95"/>
      <c r="P35" s="221" cm="1">
        <f t="array" ref="P35">_xlfn.SUMIFS('Base DRE'!$E1:$E625,'Base DRE'!$I1:$I625,P$7,'Base DRE'!$L1:$L625,$C35,'Base DRE'!$K1:$K625,$H$2)</f>
        <v>0</v>
      </c>
      <c r="Q35" s="95"/>
      <c r="R35" s="221" cm="1">
        <f t="array" ref="R35">_xlfn.SUMIFS('Base DRE'!$E1:$E625,'Base DRE'!$I1:$I625,R$7,'Base DRE'!$L1:$L625,$C35,'Base DRE'!$K1:$K625,$H$2)</f>
        <v>0</v>
      </c>
      <c r="S35" s="95"/>
      <c r="T35" s="221" cm="1">
        <f t="array" ref="T35">_xlfn.SUMIFS('Base DRE'!$E1:$E625,'Base DRE'!$I1:$I625,T$7,'Base DRE'!$L1:$L625,$C35,'Base DRE'!$K1:$K625,$H$2)</f>
        <v>0</v>
      </c>
      <c r="U35" s="95"/>
      <c r="V35" s="221" cm="1">
        <f t="array" ref="V35">_xlfn.SUMIFS('Base DRE'!$E1:$E625,'Base DRE'!$I1:$I625,V$7,'Base DRE'!$L1:$L625,$C35,'Base DRE'!$K1:$K625,$H$2)</f>
        <v>0</v>
      </c>
      <c r="W35" s="95"/>
      <c r="X35" s="221" cm="1">
        <f t="array" ref="X35">_xlfn.SUMIFS('Base DRE'!$E1:$E625,'Base DRE'!$I1:$I625,X$7,'Base DRE'!$L1:$L625,$C35,'Base DRE'!$K1:$K625,$H$2)</f>
        <v>0</v>
      </c>
      <c r="Y35" s="95"/>
      <c r="Z35" s="221" cm="1">
        <f t="array" ref="Z35">_xlfn.SUMIFS('Base DRE'!$E1:$E625,'Base DRE'!$I1:$I625,Z$7,'Base DRE'!$L1:$L625,$C35,'Base DRE'!$K1:$K625,$H$2)</f>
        <v>0</v>
      </c>
      <c r="AA35" s="194"/>
    </row>
    <row r="36" ht="15" customHeight="1">
      <c r="A36" s="47"/>
      <c r="B36" s="50"/>
      <c r="C36" t="s" s="220">
        <v>115</v>
      </c>
      <c r="D36" s="221" cm="1">
        <f t="array" ref="D36">_xlfn.SUMIFS('Base DRE'!$E1:$E625,'Base DRE'!$I1:$I625,D$7,'Base DRE'!$L1:$L625,$C36,'Base DRE'!$K1:$K625,$H$2)</f>
        <v>0</v>
      </c>
      <c r="E36" s="95"/>
      <c r="F36" s="221" cm="1">
        <f t="array" ref="F36">_xlfn.SUMIFS('Base DRE'!$E1:$E625,'Base DRE'!$I1:$I625,F$7,'Base DRE'!$L1:$L625,$C36,'Base DRE'!$K1:$K625,$H$2)</f>
        <v>0</v>
      </c>
      <c r="G36" s="95"/>
      <c r="H36" s="221" cm="1">
        <f t="array" ref="H36">_xlfn.SUMIFS('Base DRE'!$E1:$E625,'Base DRE'!$I1:$I625,H$7,'Base DRE'!$L1:$L625,$C36,'Base DRE'!$K1:$K625,$H$2)</f>
        <v>0</v>
      </c>
      <c r="I36" s="95"/>
      <c r="J36" s="221" cm="1">
        <f t="array" ref="J36">_xlfn.SUMIFS('Base DRE'!$E1:$E625,'Base DRE'!$I1:$I625,J$7,'Base DRE'!$L1:$L625,$C36,'Base DRE'!$K1:$K625,$H$2)</f>
        <v>0</v>
      </c>
      <c r="K36" s="95"/>
      <c r="L36" s="221" cm="1">
        <f t="array" ref="L36">_xlfn.SUMIFS('Base DRE'!$E1:$E625,'Base DRE'!$I1:$I625,L$7,'Base DRE'!$L1:$L625,$C36,'Base DRE'!$K1:$K625,$H$2)</f>
        <v>0</v>
      </c>
      <c r="M36" s="95"/>
      <c r="N36" s="221" cm="1">
        <f t="array" ref="N36">_xlfn.SUMIFS('Base DRE'!$E1:$E625,'Base DRE'!$I1:$I625,N$7,'Base DRE'!$L1:$L625,$C36,'Base DRE'!$K1:$K625,$H$2)</f>
        <v>0</v>
      </c>
      <c r="O36" s="95"/>
      <c r="P36" s="221" cm="1">
        <f t="array" ref="P36">_xlfn.SUMIFS('Base DRE'!$E1:$E625,'Base DRE'!$I1:$I625,P$7,'Base DRE'!$L1:$L625,$C36,'Base DRE'!$K1:$K625,$H$2)</f>
        <v>0</v>
      </c>
      <c r="Q36" s="95"/>
      <c r="R36" s="221" cm="1">
        <f t="array" ref="R36">_xlfn.SUMIFS('Base DRE'!$E1:$E625,'Base DRE'!$I1:$I625,R$7,'Base DRE'!$L1:$L625,$C36,'Base DRE'!$K1:$K625,$H$2)</f>
        <v>0</v>
      </c>
      <c r="S36" s="95"/>
      <c r="T36" s="221" cm="1">
        <f t="array" ref="T36">_xlfn.SUMIFS('Base DRE'!$E1:$E625,'Base DRE'!$I1:$I625,T$7,'Base DRE'!$L1:$L625,$C36,'Base DRE'!$K1:$K625,$H$2)</f>
        <v>0</v>
      </c>
      <c r="U36" s="95"/>
      <c r="V36" s="221" cm="1">
        <f t="array" ref="V36">_xlfn.SUMIFS('Base DRE'!$E1:$E625,'Base DRE'!$I1:$I625,V$7,'Base DRE'!$L1:$L625,$C36,'Base DRE'!$K1:$K625,$H$2)</f>
        <v>0</v>
      </c>
      <c r="W36" s="95"/>
      <c r="X36" s="221" cm="1">
        <f t="array" ref="X36">_xlfn.SUMIFS('Base DRE'!$E1:$E625,'Base DRE'!$I1:$I625,X$7,'Base DRE'!$L1:$L625,$C36,'Base DRE'!$K1:$K625,$H$2)</f>
        <v>0</v>
      </c>
      <c r="Y36" s="95"/>
      <c r="Z36" s="221" cm="1">
        <f t="array" ref="Z36">_xlfn.SUMIFS('Base DRE'!$E1:$E625,'Base DRE'!$I1:$I625,Z$7,'Base DRE'!$L1:$L625,$C36,'Base DRE'!$K1:$K625,$H$2)</f>
        <v>0</v>
      </c>
      <c r="AA36" s="194"/>
    </row>
    <row r="37" ht="15" customHeight="1">
      <c r="A37" s="47"/>
      <c r="B37" s="50"/>
      <c r="C37" t="s" s="220">
        <v>116</v>
      </c>
      <c r="D37" s="221" cm="1">
        <f t="array" ref="D37">_xlfn.SUMIFS('Base DRE'!$E1:$E625,'Base DRE'!$I1:$I625,D$7,'Base DRE'!$L1:$L625,$C37,'Base DRE'!$K1:$K625,$H$2)</f>
        <v>0</v>
      </c>
      <c r="E37" s="95"/>
      <c r="F37" s="221" cm="1">
        <f t="array" ref="F37">_xlfn.SUMIFS('Base DRE'!$E1:$E625,'Base DRE'!$I1:$I625,F$7,'Base DRE'!$L1:$L625,$C37,'Base DRE'!$K1:$K625,$H$2)</f>
        <v>0</v>
      </c>
      <c r="G37" s="95"/>
      <c r="H37" s="221" cm="1">
        <f t="array" ref="H37">_xlfn.SUMIFS('Base DRE'!$E1:$E625,'Base DRE'!$I1:$I625,H$7,'Base DRE'!$L1:$L625,$C37,'Base DRE'!$K1:$K625,$H$2)</f>
        <v>0</v>
      </c>
      <c r="I37" s="95"/>
      <c r="J37" s="221" cm="1">
        <f t="array" ref="J37">_xlfn.SUMIFS('Base DRE'!$E1:$E625,'Base DRE'!$I1:$I625,J$7,'Base DRE'!$L1:$L625,$C37,'Base DRE'!$K1:$K625,$H$2)</f>
        <v>0</v>
      </c>
      <c r="K37" s="95"/>
      <c r="L37" s="221" cm="1">
        <f t="array" ref="L37">_xlfn.SUMIFS('Base DRE'!$E1:$E625,'Base DRE'!$I1:$I625,L$7,'Base DRE'!$L1:$L625,$C37,'Base DRE'!$K1:$K625,$H$2)</f>
        <v>0</v>
      </c>
      <c r="M37" s="95"/>
      <c r="N37" s="221" cm="1">
        <f t="array" ref="N37">_xlfn.SUMIFS('Base DRE'!$E1:$E625,'Base DRE'!$I1:$I625,N$7,'Base DRE'!$L1:$L625,$C37,'Base DRE'!$K1:$K625,$H$2)</f>
        <v>0</v>
      </c>
      <c r="O37" s="95"/>
      <c r="P37" s="221" cm="1">
        <f t="array" ref="P37">_xlfn.SUMIFS('Base DRE'!$E1:$E625,'Base DRE'!$I1:$I625,P$7,'Base DRE'!$L1:$L625,$C37,'Base DRE'!$K1:$K625,$H$2)</f>
        <v>0</v>
      </c>
      <c r="Q37" s="95"/>
      <c r="R37" s="221" cm="1">
        <f t="array" ref="R37">_xlfn.SUMIFS('Base DRE'!$E1:$E625,'Base DRE'!$I1:$I625,R$7,'Base DRE'!$L1:$L625,$C37,'Base DRE'!$K1:$K625,$H$2)</f>
        <v>0</v>
      </c>
      <c r="S37" s="95"/>
      <c r="T37" s="221" cm="1">
        <f t="array" ref="T37">_xlfn.SUMIFS('Base DRE'!$E1:$E625,'Base DRE'!$I1:$I625,T$7,'Base DRE'!$L1:$L625,$C37,'Base DRE'!$K1:$K625,$H$2)</f>
        <v>0</v>
      </c>
      <c r="U37" s="95"/>
      <c r="V37" s="221" cm="1">
        <f t="array" ref="V37">_xlfn.SUMIFS('Base DRE'!$E1:$E625,'Base DRE'!$I1:$I625,V$7,'Base DRE'!$L1:$L625,$C37,'Base DRE'!$K1:$K625,$H$2)</f>
        <v>0</v>
      </c>
      <c r="W37" s="95"/>
      <c r="X37" s="221" cm="1">
        <f t="array" ref="X37">_xlfn.SUMIFS('Base DRE'!$E1:$E625,'Base DRE'!$I1:$I625,X$7,'Base DRE'!$L1:$L625,$C37,'Base DRE'!$K1:$K625,$H$2)</f>
        <v>0</v>
      </c>
      <c r="Y37" s="95"/>
      <c r="Z37" s="221" cm="1">
        <f t="array" ref="Z37">_xlfn.SUMIFS('Base DRE'!$E1:$E625,'Base DRE'!$I1:$I625,Z$7,'Base DRE'!$L1:$L625,$C37,'Base DRE'!$K1:$K625,$H$2)</f>
        <v>0</v>
      </c>
      <c r="AA37" s="194"/>
    </row>
    <row r="38" ht="15" customHeight="1">
      <c r="A38" s="47"/>
      <c r="B38" s="222"/>
      <c r="C38" s="50"/>
      <c r="D38" s="95"/>
      <c r="E38" s="95"/>
      <c r="F38" s="95"/>
      <c r="G38" s="95"/>
      <c r="H38" s="95"/>
      <c r="I38" s="95"/>
      <c r="J38" s="95"/>
      <c r="K38" s="95"/>
      <c r="L38" s="95"/>
      <c r="M38" s="95"/>
      <c r="N38" s="95"/>
      <c r="O38" s="95"/>
      <c r="P38" s="95"/>
      <c r="Q38" s="95"/>
      <c r="R38" s="95"/>
      <c r="S38" s="95"/>
      <c r="T38" s="95"/>
      <c r="U38" s="95"/>
      <c r="V38" s="95"/>
      <c r="W38" s="95"/>
      <c r="X38" s="95"/>
      <c r="Y38" s="95"/>
      <c r="Z38" s="95"/>
      <c r="AA38" s="194"/>
    </row>
    <row r="39" ht="15" customHeight="1">
      <c r="A39" s="47"/>
      <c r="B39" t="s" s="229">
        <v>117</v>
      </c>
      <c r="C39" t="s" s="229">
        <v>118</v>
      </c>
      <c r="D39" s="230" cm="1">
        <f t="array" ref="D39">SUM(D40:D51)</f>
        <v>0</v>
      </c>
      <c r="E39" t="str" s="231" cm="1">
        <f t="array" ref="E39">_xlfn.IFERROR(D39/D$8,"")</f>
      </c>
      <c r="F39" s="230" cm="1">
        <f t="array" ref="F39">SUM(F40:F54)</f>
        <v>0</v>
      </c>
      <c r="G39" t="str" s="231" cm="1">
        <f t="array" ref="G39">_xlfn.IFERROR(F39/F$8,"")</f>
      </c>
      <c r="H39" s="230" cm="1">
        <f t="array" ref="H39">SUM(H40:H54)</f>
        <v>0</v>
      </c>
      <c r="I39" t="str" s="231" cm="1">
        <f t="array" ref="I39">_xlfn.IFERROR(H39/H$8,"")</f>
      </c>
      <c r="J39" s="230" cm="1">
        <f t="array" ref="J39">SUM(J40:J54)</f>
        <v>0</v>
      </c>
      <c r="K39" t="str" s="231" cm="1">
        <f t="array" ref="K39">_xlfn.IFERROR(J39/J$8,"")</f>
      </c>
      <c r="L39" s="230" cm="1">
        <f t="array" ref="L39">SUM(L40:L54)</f>
        <v>0</v>
      </c>
      <c r="M39" t="str" s="231" cm="1">
        <f t="array" ref="M39">_xlfn.IFERROR(L39/L$8,"")</f>
      </c>
      <c r="N39" s="230" cm="1">
        <f t="array" ref="N39">SUM(N40:N54)</f>
        <v>0</v>
      </c>
      <c r="O39" t="str" s="231" cm="1">
        <f t="array" ref="O39">_xlfn.IFERROR(N39/N$8,"")</f>
      </c>
      <c r="P39" s="230" cm="1">
        <f t="array" ref="P39">SUM(P40:P54)</f>
        <v>0</v>
      </c>
      <c r="Q39" t="str" s="231" cm="1">
        <f t="array" ref="Q39">_xlfn.IFERROR(P39/P$8,"")</f>
      </c>
      <c r="R39" s="230" cm="1">
        <f t="array" ref="R39">SUM(R40:R54)</f>
        <v>0</v>
      </c>
      <c r="S39" t="str" s="231" cm="1">
        <f t="array" ref="S39">_xlfn.IFERROR(R39/R$8,"")</f>
      </c>
      <c r="T39" s="230" cm="1">
        <f t="array" ref="T39">SUM(T40:T54)</f>
        <v>0</v>
      </c>
      <c r="U39" t="str" s="231" cm="1">
        <f t="array" ref="U39">_xlfn.IFERROR(T39/T$8,"")</f>
      </c>
      <c r="V39" s="230" cm="1">
        <f t="array" ref="V39">SUM(V40:V54)</f>
        <v>0</v>
      </c>
      <c r="W39" t="str" s="231" cm="1">
        <f t="array" ref="W39">_xlfn.IFERROR(V39/V$8,"")</f>
      </c>
      <c r="X39" s="230" cm="1">
        <f t="array" ref="X39">SUM(X40:X54)</f>
        <v>0</v>
      </c>
      <c r="Y39" t="str" s="231" cm="1">
        <f t="array" ref="Y39">_xlfn.IFERROR(X39/X$8,"")</f>
      </c>
      <c r="Z39" s="230" cm="1">
        <f t="array" ref="Z39">SUM(Z40:Z54)</f>
        <v>0</v>
      </c>
      <c r="AA39" t="str" s="232" cm="1">
        <f t="array" ref="AA39">_xlfn.IFERROR(Z39/Z$8,"")</f>
      </c>
    </row>
    <row r="40" ht="15" customHeight="1">
      <c r="A40" s="47"/>
      <c r="B40" t="s" s="219">
        <v>99</v>
      </c>
      <c r="C40" t="s" s="220">
        <v>119</v>
      </c>
      <c r="D40" s="221" cm="1">
        <f t="array" ref="D40">_xlfn.SUMIFS('Base DRE'!$E1:$E625,'Base DRE'!$I1:$I625,D$7,'Base DRE'!$L1:$L625,$C40,'Base DRE'!$K1:$K625,$H$2)</f>
        <v>0</v>
      </c>
      <c r="E40" s="95"/>
      <c r="F40" s="221" cm="1">
        <f t="array" ref="F40">_xlfn.SUMIFS('Base DRE'!$E1:$E625,'Base DRE'!$I1:$I625,F$7,'Base DRE'!$L1:$L625,$C40,'Base DRE'!$K1:$K625,$H$2)</f>
        <v>0</v>
      </c>
      <c r="G40" s="95"/>
      <c r="H40" s="221" cm="1">
        <f t="array" ref="H40">_xlfn.SUMIFS('Base DRE'!$E1:$E625,'Base DRE'!$I1:$I625,H$7,'Base DRE'!$L1:$L625,$C40,'Base DRE'!$K1:$K625,$H$2)</f>
        <v>0</v>
      </c>
      <c r="I40" s="95"/>
      <c r="J40" s="221" cm="1">
        <f t="array" ref="J40">_xlfn.SUMIFS('Base DRE'!$E1:$E625,'Base DRE'!$I1:$I625,J$7,'Base DRE'!$L1:$L625,$C40,'Base DRE'!$K1:$K625,$H$2)</f>
        <v>0</v>
      </c>
      <c r="K40" s="95"/>
      <c r="L40" s="221" cm="1">
        <f t="array" ref="L40">_xlfn.SUMIFS('Base DRE'!$E1:$E625,'Base DRE'!$I1:$I625,L$7,'Base DRE'!$L1:$L625,$C40,'Base DRE'!$K1:$K625,$H$2)</f>
        <v>0</v>
      </c>
      <c r="M40" s="95"/>
      <c r="N40" s="221" cm="1">
        <f t="array" ref="N40">_xlfn.SUMIFS('Base DRE'!$E1:$E625,'Base DRE'!$I1:$I625,N$7,'Base DRE'!$L1:$L625,$C40,'Base DRE'!$K1:$K625,$H$2)</f>
        <v>0</v>
      </c>
      <c r="O40" s="95"/>
      <c r="P40" s="221" cm="1">
        <f t="array" ref="P40">_xlfn.SUMIFS('Base DRE'!$E1:$E625,'Base DRE'!$I1:$I625,P$7,'Base DRE'!$L1:$L625,$C40,'Base DRE'!$K1:$K625,$H$2)</f>
        <v>0</v>
      </c>
      <c r="Q40" s="95"/>
      <c r="R40" s="221" cm="1">
        <f t="array" ref="R40">_xlfn.SUMIFS('Base DRE'!$E1:$E625,'Base DRE'!$I1:$I625,R$7,'Base DRE'!$L1:$L625,$C40,'Base DRE'!$K1:$K625,$H$2)</f>
        <v>0</v>
      </c>
      <c r="S40" s="95"/>
      <c r="T40" s="221" cm="1">
        <f t="array" ref="T40">_xlfn.SUMIFS('Base DRE'!$E1:$E625,'Base DRE'!$I1:$I625,T$7,'Base DRE'!$L1:$L625,$C40,'Base DRE'!$K1:$K625,$H$2)</f>
        <v>0</v>
      </c>
      <c r="U40" s="95"/>
      <c r="V40" s="221" cm="1">
        <f t="array" ref="V40">_xlfn.SUMIFS('Base DRE'!$E1:$E625,'Base DRE'!$I1:$I625,V$7,'Base DRE'!$L1:$L625,$C40,'Base DRE'!$K1:$K625,$H$2)</f>
        <v>0</v>
      </c>
      <c r="W40" s="95"/>
      <c r="X40" s="221" cm="1">
        <f t="array" ref="X40">_xlfn.SUMIFS('Base DRE'!$E1:$E625,'Base DRE'!$I1:$I625,X$7,'Base DRE'!$L1:$L625,$C40,'Base DRE'!$K1:$K625,$H$2)</f>
        <v>0</v>
      </c>
      <c r="Y40" s="95"/>
      <c r="Z40" s="221" cm="1">
        <f t="array" ref="Z40">_xlfn.SUMIFS('Base DRE'!$E1:$E625,'Base DRE'!$I1:$I625,Z$7,'Base DRE'!$L1:$L625,$C40,'Base DRE'!$K1:$K625,$H$2)</f>
        <v>0</v>
      </c>
      <c r="AA40" s="194"/>
    </row>
    <row r="41" ht="15" customHeight="1">
      <c r="A41" s="47"/>
      <c r="B41" s="222"/>
      <c r="C41" t="s" s="220">
        <v>120</v>
      </c>
      <c r="D41" s="221" cm="1">
        <f t="array" ref="D41">_xlfn.SUMIFS('Base DRE'!$E1:$E625,'Base DRE'!$I1:$I625,D$7,'Base DRE'!$L1:$L625,$C41,'Base DRE'!$K1:$K625,$H$2)</f>
        <v>0</v>
      </c>
      <c r="E41" s="95"/>
      <c r="F41" s="221" cm="1">
        <f t="array" ref="F41">_xlfn.SUMIFS('Base DRE'!$E1:$E625,'Base DRE'!$I1:$I625,F$7,'Base DRE'!$L1:$L625,$C41,'Base DRE'!$K1:$K625,$H$2)</f>
        <v>0</v>
      </c>
      <c r="G41" s="95"/>
      <c r="H41" s="221" cm="1">
        <f t="array" ref="H41">_xlfn.SUMIFS('Base DRE'!$E1:$E625,'Base DRE'!$I1:$I625,H$7,'Base DRE'!$L1:$L625,$C41,'Base DRE'!$K1:$K625,$H$2)</f>
        <v>0</v>
      </c>
      <c r="I41" s="95"/>
      <c r="J41" s="221" cm="1">
        <f t="array" ref="J41">_xlfn.SUMIFS('Base DRE'!$E1:$E625,'Base DRE'!$I1:$I625,J$7,'Base DRE'!$L1:$L625,$C41,'Base DRE'!$K1:$K625,$H$2)</f>
        <v>0</v>
      </c>
      <c r="K41" s="95"/>
      <c r="L41" s="221" cm="1">
        <f t="array" ref="L41">_xlfn.SUMIFS('Base DRE'!$E1:$E625,'Base DRE'!$I1:$I625,L$7,'Base DRE'!$L1:$L625,$C41,'Base DRE'!$K1:$K625,$H$2)</f>
        <v>0</v>
      </c>
      <c r="M41" s="95"/>
      <c r="N41" s="221" cm="1">
        <f t="array" ref="N41">_xlfn.SUMIFS('Base DRE'!$E1:$E625,'Base DRE'!$I1:$I625,N$7,'Base DRE'!$L1:$L625,$C41,'Base DRE'!$K1:$K625,$H$2)</f>
        <v>0</v>
      </c>
      <c r="O41" s="95"/>
      <c r="P41" s="221" cm="1">
        <f t="array" ref="P41">_xlfn.SUMIFS('Base DRE'!$E1:$E625,'Base DRE'!$I1:$I625,P$7,'Base DRE'!$L1:$L625,$C41,'Base DRE'!$K1:$K625,$H$2)</f>
        <v>0</v>
      </c>
      <c r="Q41" s="95"/>
      <c r="R41" s="221" cm="1">
        <f t="array" ref="R41">_xlfn.SUMIFS('Base DRE'!$E1:$E625,'Base DRE'!$I1:$I625,R$7,'Base DRE'!$L1:$L625,$C41,'Base DRE'!$K1:$K625,$H$2)</f>
        <v>0</v>
      </c>
      <c r="S41" s="95"/>
      <c r="T41" s="221" cm="1">
        <f t="array" ref="T41">_xlfn.SUMIFS('Base DRE'!$E1:$E625,'Base DRE'!$I1:$I625,T$7,'Base DRE'!$L1:$L625,$C41,'Base DRE'!$K1:$K625,$H$2)</f>
        <v>0</v>
      </c>
      <c r="U41" s="95"/>
      <c r="V41" s="221" cm="1">
        <f t="array" ref="V41">_xlfn.SUMIFS('Base DRE'!$E1:$E625,'Base DRE'!$I1:$I625,V$7,'Base DRE'!$L1:$L625,$C41,'Base DRE'!$K1:$K625,$H$2)</f>
        <v>0</v>
      </c>
      <c r="W41" s="95"/>
      <c r="X41" s="221" cm="1">
        <f t="array" ref="X41">_xlfn.SUMIFS('Base DRE'!$E1:$E625,'Base DRE'!$I1:$I625,X$7,'Base DRE'!$L1:$L625,$C41,'Base DRE'!$K1:$K625,$H$2)</f>
        <v>0</v>
      </c>
      <c r="Y41" s="95"/>
      <c r="Z41" s="221" cm="1">
        <f t="array" ref="Z41">_xlfn.SUMIFS('Base DRE'!$E1:$E625,'Base DRE'!$I1:$I625,Z$7,'Base DRE'!$L1:$L625,$C41,'Base DRE'!$K1:$K625,$H$2)</f>
        <v>0</v>
      </c>
      <c r="AA41" s="194"/>
    </row>
    <row r="42" ht="15" customHeight="1">
      <c r="A42" s="47"/>
      <c r="B42" s="222"/>
      <c r="C42" t="s" s="220">
        <v>121</v>
      </c>
      <c r="D42" s="221" cm="1">
        <f t="array" ref="D42">_xlfn.SUMIFS('Base DRE'!$E1:$E625,'Base DRE'!$I1:$I625,D$7,'Base DRE'!$L1:$L625,$C42,'Base DRE'!$K1:$K625,$H$2)</f>
        <v>0</v>
      </c>
      <c r="E42" s="95"/>
      <c r="F42" s="221" cm="1">
        <f t="array" ref="F42">_xlfn.SUMIFS('Base DRE'!$E1:$E625,'Base DRE'!$I1:$I625,F$7,'Base DRE'!$L1:$L625,$C42,'Base DRE'!$K1:$K625,$H$2)</f>
        <v>0</v>
      </c>
      <c r="G42" s="95"/>
      <c r="H42" s="221" cm="1">
        <f t="array" ref="H42">_xlfn.SUMIFS('Base DRE'!$E1:$E625,'Base DRE'!$I1:$I625,H$7,'Base DRE'!$L1:$L625,$C42,'Base DRE'!$K1:$K625,$H$2)</f>
        <v>0</v>
      </c>
      <c r="I42" s="95"/>
      <c r="J42" s="221" cm="1">
        <f t="array" ref="J42">_xlfn.SUMIFS('Base DRE'!$E1:$E625,'Base DRE'!$I1:$I625,J$7,'Base DRE'!$L1:$L625,$C42,'Base DRE'!$K1:$K625,$H$2)</f>
        <v>0</v>
      </c>
      <c r="K42" s="95"/>
      <c r="L42" s="221" cm="1">
        <f t="array" ref="L42">_xlfn.SUMIFS('Base DRE'!$E1:$E625,'Base DRE'!$I1:$I625,L$7,'Base DRE'!$L1:$L625,$C42,'Base DRE'!$K1:$K625,$H$2)</f>
        <v>0</v>
      </c>
      <c r="M42" s="95"/>
      <c r="N42" s="221" cm="1">
        <f t="array" ref="N42">_xlfn.SUMIFS('Base DRE'!$E1:$E625,'Base DRE'!$I1:$I625,N$7,'Base DRE'!$L1:$L625,$C42,'Base DRE'!$K1:$K625,$H$2)</f>
        <v>0</v>
      </c>
      <c r="O42" s="95"/>
      <c r="P42" s="221" cm="1">
        <f t="array" ref="P42">_xlfn.SUMIFS('Base DRE'!$E1:$E625,'Base DRE'!$I1:$I625,P$7,'Base DRE'!$L1:$L625,$C42,'Base DRE'!$K1:$K625,$H$2)</f>
        <v>0</v>
      </c>
      <c r="Q42" s="95"/>
      <c r="R42" s="221" cm="1">
        <f t="array" ref="R42">_xlfn.SUMIFS('Base DRE'!$E1:$E625,'Base DRE'!$I1:$I625,R$7,'Base DRE'!$L1:$L625,$C42,'Base DRE'!$K1:$K625,$H$2)</f>
        <v>0</v>
      </c>
      <c r="S42" s="95"/>
      <c r="T42" s="221" cm="1">
        <f t="array" ref="T42">_xlfn.SUMIFS('Base DRE'!$E1:$E625,'Base DRE'!$I1:$I625,T$7,'Base DRE'!$L1:$L625,$C42,'Base DRE'!$K1:$K625,$H$2)</f>
        <v>0</v>
      </c>
      <c r="U42" s="95"/>
      <c r="V42" s="221" cm="1">
        <f t="array" ref="V42">_xlfn.SUMIFS('Base DRE'!$E1:$E625,'Base DRE'!$I1:$I625,V$7,'Base DRE'!$L1:$L625,$C42,'Base DRE'!$K1:$K625,$H$2)</f>
        <v>0</v>
      </c>
      <c r="W42" s="95"/>
      <c r="X42" s="221" cm="1">
        <f t="array" ref="X42">_xlfn.SUMIFS('Base DRE'!$E1:$E625,'Base DRE'!$I1:$I625,X$7,'Base DRE'!$L1:$L625,$C42,'Base DRE'!$K1:$K625,$H$2)</f>
        <v>0</v>
      </c>
      <c r="Y42" s="95"/>
      <c r="Z42" s="221" cm="1">
        <f t="array" ref="Z42">_xlfn.SUMIFS('Base DRE'!$E1:$E625,'Base DRE'!$I1:$I625,Z$7,'Base DRE'!$L1:$L625,$C42,'Base DRE'!$K1:$K625,$H$2)</f>
        <v>0</v>
      </c>
      <c r="AA42" s="194"/>
    </row>
    <row r="43" ht="15" customHeight="1">
      <c r="A43" s="47"/>
      <c r="B43" s="222"/>
      <c r="C43" t="s" s="220">
        <v>122</v>
      </c>
      <c r="D43" s="221" cm="1">
        <f t="array" ref="D43">_xlfn.SUMIFS('Base DRE'!$E1:$E625,'Base DRE'!$I1:$I625,D$7,'Base DRE'!$L1:$L625,$C43,'Base DRE'!$K1:$K625,$H$2)</f>
        <v>0</v>
      </c>
      <c r="E43" s="95"/>
      <c r="F43" s="221" cm="1">
        <f t="array" ref="F43">_xlfn.SUMIFS('Base DRE'!$E1:$E625,'Base DRE'!$I1:$I625,F$7,'Base DRE'!$L1:$L625,$C43,'Base DRE'!$K1:$K625,$H$2)</f>
        <v>0</v>
      </c>
      <c r="G43" s="95"/>
      <c r="H43" s="221" cm="1">
        <f t="array" ref="H43">_xlfn.SUMIFS('Base DRE'!$E1:$E625,'Base DRE'!$I1:$I625,H$7,'Base DRE'!$L1:$L625,$C43,'Base DRE'!$K1:$K625,$H$2)</f>
        <v>0</v>
      </c>
      <c r="I43" s="95"/>
      <c r="J43" s="221" cm="1">
        <f t="array" ref="J43">_xlfn.SUMIFS('Base DRE'!$E1:$E625,'Base DRE'!$I1:$I625,J$7,'Base DRE'!$L1:$L625,$C43,'Base DRE'!$K1:$K625,$H$2)</f>
        <v>0</v>
      </c>
      <c r="K43" s="95"/>
      <c r="L43" s="221" cm="1">
        <f t="array" ref="L43">_xlfn.SUMIFS('Base DRE'!$E1:$E625,'Base DRE'!$I1:$I625,L$7,'Base DRE'!$L1:$L625,$C43,'Base DRE'!$K1:$K625,$H$2)</f>
        <v>0</v>
      </c>
      <c r="M43" s="95"/>
      <c r="N43" s="221" cm="1">
        <f t="array" ref="N43">_xlfn.SUMIFS('Base DRE'!$E1:$E625,'Base DRE'!$I1:$I625,N$7,'Base DRE'!$L1:$L625,$C43,'Base DRE'!$K1:$K625,$H$2)</f>
        <v>0</v>
      </c>
      <c r="O43" s="95"/>
      <c r="P43" s="221" cm="1">
        <f t="array" ref="P43">_xlfn.SUMIFS('Base DRE'!$E1:$E625,'Base DRE'!$I1:$I625,P$7,'Base DRE'!$L1:$L625,$C43,'Base DRE'!$K1:$K625,$H$2)</f>
        <v>0</v>
      </c>
      <c r="Q43" s="95"/>
      <c r="R43" s="221" cm="1">
        <f t="array" ref="R43">_xlfn.SUMIFS('Base DRE'!$E1:$E625,'Base DRE'!$I1:$I625,R$7,'Base DRE'!$L1:$L625,$C43,'Base DRE'!$K1:$K625,$H$2)</f>
        <v>0</v>
      </c>
      <c r="S43" s="95"/>
      <c r="T43" s="221" cm="1">
        <f t="array" ref="T43">_xlfn.SUMIFS('Base DRE'!$E1:$E625,'Base DRE'!$I1:$I625,T$7,'Base DRE'!$L1:$L625,$C43,'Base DRE'!$K1:$K625,$H$2)</f>
        <v>0</v>
      </c>
      <c r="U43" s="95"/>
      <c r="V43" s="221" cm="1">
        <f t="array" ref="V43">_xlfn.SUMIFS('Base DRE'!$E1:$E625,'Base DRE'!$I1:$I625,V$7,'Base DRE'!$L1:$L625,$C43,'Base DRE'!$K1:$K625,$H$2)</f>
        <v>0</v>
      </c>
      <c r="W43" s="95"/>
      <c r="X43" s="221" cm="1">
        <f t="array" ref="X43">_xlfn.SUMIFS('Base DRE'!$E1:$E625,'Base DRE'!$I1:$I625,X$7,'Base DRE'!$L1:$L625,$C43,'Base DRE'!$K1:$K625,$H$2)</f>
        <v>0</v>
      </c>
      <c r="Y43" s="95"/>
      <c r="Z43" s="221" cm="1">
        <f t="array" ref="Z43">_xlfn.SUMIFS('Base DRE'!$E1:$E625,'Base DRE'!$I1:$I625,Z$7,'Base DRE'!$L1:$L625,$C43,'Base DRE'!$K1:$K625,$H$2)</f>
        <v>0</v>
      </c>
      <c r="AA43" s="194"/>
    </row>
    <row r="44" ht="15" customHeight="1">
      <c r="A44" s="47"/>
      <c r="B44" s="222"/>
      <c r="C44" t="s" s="220">
        <v>123</v>
      </c>
      <c r="D44" s="221" cm="1">
        <f t="array" ref="D44">_xlfn.SUMIFS('Base DRE'!$E1:$E625,'Base DRE'!$I1:$I625,D$7,'Base DRE'!$L1:$L625,$C44,'Base DRE'!$K1:$K625,$H$2)</f>
        <v>0</v>
      </c>
      <c r="E44" s="95"/>
      <c r="F44" s="221" cm="1">
        <f t="array" ref="F44">_xlfn.SUMIFS('Base DRE'!$E1:$E625,'Base DRE'!$I1:$I625,F$7,'Base DRE'!$L1:$L625,$C44,'Base DRE'!$K1:$K625,$H$2)</f>
        <v>0</v>
      </c>
      <c r="G44" s="95"/>
      <c r="H44" s="221" cm="1">
        <f t="array" ref="H44">_xlfn.SUMIFS('Base DRE'!$E1:$E625,'Base DRE'!$I1:$I625,H$7,'Base DRE'!$L1:$L625,$C44,'Base DRE'!$K1:$K625,$H$2)</f>
        <v>0</v>
      </c>
      <c r="I44" s="95"/>
      <c r="J44" s="221" cm="1">
        <f t="array" ref="J44">_xlfn.SUMIFS('Base DRE'!$E1:$E625,'Base DRE'!$I1:$I625,J$7,'Base DRE'!$L1:$L625,$C44,'Base DRE'!$K1:$K625,$H$2)</f>
        <v>0</v>
      </c>
      <c r="K44" s="95"/>
      <c r="L44" s="221" cm="1">
        <f t="array" ref="L44">_xlfn.SUMIFS('Base DRE'!$E1:$E625,'Base DRE'!$I1:$I625,L$7,'Base DRE'!$L1:$L625,$C44,'Base DRE'!$K1:$K625,$H$2)</f>
        <v>0</v>
      </c>
      <c r="M44" s="95"/>
      <c r="N44" s="221" cm="1">
        <f t="array" ref="N44">_xlfn.SUMIFS('Base DRE'!$E1:$E625,'Base DRE'!$I1:$I625,N$7,'Base DRE'!$L1:$L625,$C44,'Base DRE'!$K1:$K625,$H$2)</f>
        <v>0</v>
      </c>
      <c r="O44" s="95"/>
      <c r="P44" s="221" cm="1">
        <f t="array" ref="P44">_xlfn.SUMIFS('Base DRE'!$E1:$E625,'Base DRE'!$I1:$I625,P$7,'Base DRE'!$L1:$L625,$C44,'Base DRE'!$K1:$K625,$H$2)</f>
        <v>0</v>
      </c>
      <c r="Q44" s="95"/>
      <c r="R44" s="221" cm="1">
        <f t="array" ref="R44">_xlfn.SUMIFS('Base DRE'!$E1:$E625,'Base DRE'!$I1:$I625,R$7,'Base DRE'!$L1:$L625,$C44,'Base DRE'!$K1:$K625,$H$2)</f>
        <v>0</v>
      </c>
      <c r="S44" s="95"/>
      <c r="T44" s="221" cm="1">
        <f t="array" ref="T44">_xlfn.SUMIFS('Base DRE'!$E1:$E625,'Base DRE'!$I1:$I625,T$7,'Base DRE'!$L1:$L625,$C44,'Base DRE'!$K1:$K625,$H$2)</f>
        <v>0</v>
      </c>
      <c r="U44" s="95"/>
      <c r="V44" s="221" cm="1">
        <f t="array" ref="V44">_xlfn.SUMIFS('Base DRE'!$E1:$E625,'Base DRE'!$I1:$I625,V$7,'Base DRE'!$L1:$L625,$C44,'Base DRE'!$K1:$K625,$H$2)</f>
        <v>0</v>
      </c>
      <c r="W44" s="95"/>
      <c r="X44" s="221" cm="1">
        <f t="array" ref="X44">_xlfn.SUMIFS('Base DRE'!$E1:$E625,'Base DRE'!$I1:$I625,X$7,'Base DRE'!$L1:$L625,$C44,'Base DRE'!$K1:$K625,$H$2)</f>
        <v>0</v>
      </c>
      <c r="Y44" s="95"/>
      <c r="Z44" s="221" cm="1">
        <f t="array" ref="Z44">_xlfn.SUMIFS('Base DRE'!$E1:$E625,'Base DRE'!$I1:$I625,Z$7,'Base DRE'!$L1:$L625,$C44,'Base DRE'!$K1:$K625,$H$2)</f>
        <v>0</v>
      </c>
      <c r="AA44" s="194"/>
    </row>
    <row r="45" ht="15" customHeight="1">
      <c r="A45" s="47"/>
      <c r="B45" s="222"/>
      <c r="C45" t="s" s="220">
        <v>124</v>
      </c>
      <c r="D45" s="221" cm="1">
        <f t="array" ref="D45">_xlfn.SUMIFS('Base DRE'!$E1:$E625,'Base DRE'!$I1:$I625,D$7,'Base DRE'!$L1:$L625,$C45,'Base DRE'!$K1:$K625,$H$2)</f>
        <v>0</v>
      </c>
      <c r="E45" s="95"/>
      <c r="F45" s="221" cm="1">
        <f t="array" ref="F45">_xlfn.SUMIFS('Base DRE'!$E1:$E625,'Base DRE'!$I1:$I625,F$7,'Base DRE'!$L1:$L625,$C45,'Base DRE'!$K1:$K625,$H$2)</f>
        <v>0</v>
      </c>
      <c r="G45" s="95"/>
      <c r="H45" s="221" cm="1">
        <f t="array" ref="H45">_xlfn.SUMIFS('Base DRE'!$E1:$E625,'Base DRE'!$I1:$I625,H$7,'Base DRE'!$L1:$L625,$C45,'Base DRE'!$K1:$K625,$H$2)</f>
        <v>0</v>
      </c>
      <c r="I45" s="95"/>
      <c r="J45" s="221" cm="1">
        <f t="array" ref="J45">_xlfn.SUMIFS('Base DRE'!$E1:$E625,'Base DRE'!$I1:$I625,J$7,'Base DRE'!$L1:$L625,$C45,'Base DRE'!$K1:$K625,$H$2)</f>
        <v>0</v>
      </c>
      <c r="K45" s="95"/>
      <c r="L45" s="221" cm="1">
        <f t="array" ref="L45">_xlfn.SUMIFS('Base DRE'!$E1:$E625,'Base DRE'!$I1:$I625,L$7,'Base DRE'!$L1:$L625,$C45,'Base DRE'!$K1:$K625,$H$2)</f>
        <v>0</v>
      </c>
      <c r="M45" s="95"/>
      <c r="N45" s="221" cm="1">
        <f t="array" ref="N45">_xlfn.SUMIFS('Base DRE'!$E1:$E625,'Base DRE'!$I1:$I625,N$7,'Base DRE'!$L1:$L625,$C45,'Base DRE'!$K1:$K625,$H$2)</f>
        <v>0</v>
      </c>
      <c r="O45" s="95"/>
      <c r="P45" s="221" cm="1">
        <f t="array" ref="P45">_xlfn.SUMIFS('Base DRE'!$E1:$E625,'Base DRE'!$I1:$I625,P$7,'Base DRE'!$L1:$L625,$C45,'Base DRE'!$K1:$K625,$H$2)</f>
        <v>0</v>
      </c>
      <c r="Q45" s="95"/>
      <c r="R45" s="221" cm="1">
        <f t="array" ref="R45">_xlfn.SUMIFS('Base DRE'!$E1:$E625,'Base DRE'!$I1:$I625,R$7,'Base DRE'!$L1:$L625,$C45,'Base DRE'!$K1:$K625,$H$2)</f>
        <v>0</v>
      </c>
      <c r="S45" s="95"/>
      <c r="T45" s="221" cm="1">
        <f t="array" ref="T45">_xlfn.SUMIFS('Base DRE'!$E1:$E625,'Base DRE'!$I1:$I625,T$7,'Base DRE'!$L1:$L625,$C45,'Base DRE'!$K1:$K625,$H$2)</f>
        <v>0</v>
      </c>
      <c r="U45" s="95"/>
      <c r="V45" s="221" cm="1">
        <f t="array" ref="V45">_xlfn.SUMIFS('Base DRE'!$E1:$E625,'Base DRE'!$I1:$I625,V$7,'Base DRE'!$L1:$L625,$C45,'Base DRE'!$K1:$K625,$H$2)</f>
        <v>0</v>
      </c>
      <c r="W45" s="95"/>
      <c r="X45" s="221" cm="1">
        <f t="array" ref="X45">_xlfn.SUMIFS('Base DRE'!$E1:$E625,'Base DRE'!$I1:$I625,X$7,'Base DRE'!$L1:$L625,$C45,'Base DRE'!$K1:$K625,$H$2)</f>
        <v>0</v>
      </c>
      <c r="Y45" s="95"/>
      <c r="Z45" s="221" cm="1">
        <f t="array" ref="Z45">_xlfn.SUMIFS('Base DRE'!$E1:$E625,'Base DRE'!$I1:$I625,Z$7,'Base DRE'!$L1:$L625,$C45,'Base DRE'!$K1:$K625,$H$2)</f>
        <v>0</v>
      </c>
      <c r="AA45" s="194"/>
    </row>
    <row r="46" ht="15" customHeight="1">
      <c r="A46" s="47"/>
      <c r="B46" s="222"/>
      <c r="C46" t="s" s="220">
        <v>125</v>
      </c>
      <c r="D46" s="221" cm="1">
        <f t="array" ref="D46">_xlfn.SUMIFS('Base DRE'!$E1:$E625,'Base DRE'!$I1:$I625,D$7,'Base DRE'!$L1:$L625,$C46,'Base DRE'!$K1:$K625,$H$2)</f>
        <v>0</v>
      </c>
      <c r="E46" s="95"/>
      <c r="F46" s="221" cm="1">
        <f t="array" ref="F46">_xlfn.SUMIFS('Base DRE'!$E1:$E625,'Base DRE'!$I1:$I625,F$7,'Base DRE'!$L1:$L625,$C46,'Base DRE'!$K1:$K625,$H$2)</f>
        <v>0</v>
      </c>
      <c r="G46" s="95"/>
      <c r="H46" s="221" cm="1">
        <f t="array" ref="H46">_xlfn.SUMIFS('Base DRE'!$E1:$E625,'Base DRE'!$I1:$I625,H$7,'Base DRE'!$L1:$L625,$C46,'Base DRE'!$K1:$K625,$H$2)</f>
        <v>0</v>
      </c>
      <c r="I46" s="95"/>
      <c r="J46" s="221" cm="1">
        <f t="array" ref="J46">_xlfn.SUMIFS('Base DRE'!$E1:$E625,'Base DRE'!$I1:$I625,J$7,'Base DRE'!$L1:$L625,$C46,'Base DRE'!$K1:$K625,$H$2)</f>
        <v>0</v>
      </c>
      <c r="K46" s="95"/>
      <c r="L46" s="221" cm="1">
        <f t="array" ref="L46">_xlfn.SUMIFS('Base DRE'!$E1:$E625,'Base DRE'!$I1:$I625,L$7,'Base DRE'!$L1:$L625,$C46,'Base DRE'!$K1:$K625,$H$2)</f>
        <v>0</v>
      </c>
      <c r="M46" s="95"/>
      <c r="N46" s="221" cm="1">
        <f t="array" ref="N46">_xlfn.SUMIFS('Base DRE'!$E1:$E625,'Base DRE'!$I1:$I625,N$7,'Base DRE'!$L1:$L625,$C46,'Base DRE'!$K1:$K625,$H$2)</f>
        <v>0</v>
      </c>
      <c r="O46" s="95"/>
      <c r="P46" s="221" cm="1">
        <f t="array" ref="P46">_xlfn.SUMIFS('Base DRE'!$E1:$E625,'Base DRE'!$I1:$I625,P$7,'Base DRE'!$L1:$L625,$C46,'Base DRE'!$K1:$K625,$H$2)</f>
        <v>0</v>
      </c>
      <c r="Q46" s="95"/>
      <c r="R46" s="221" cm="1">
        <f t="array" ref="R46">_xlfn.SUMIFS('Base DRE'!$E1:$E625,'Base DRE'!$I1:$I625,R$7,'Base DRE'!$L1:$L625,$C46,'Base DRE'!$K1:$K625,$H$2)</f>
        <v>0</v>
      </c>
      <c r="S46" s="95"/>
      <c r="T46" s="221" cm="1">
        <f t="array" ref="T46">_xlfn.SUMIFS('Base DRE'!$E1:$E625,'Base DRE'!$I1:$I625,T$7,'Base DRE'!$L1:$L625,$C46,'Base DRE'!$K1:$K625,$H$2)</f>
        <v>0</v>
      </c>
      <c r="U46" s="95"/>
      <c r="V46" s="221" cm="1">
        <f t="array" ref="V46">_xlfn.SUMIFS('Base DRE'!$E1:$E625,'Base DRE'!$I1:$I625,V$7,'Base DRE'!$L1:$L625,$C46,'Base DRE'!$K1:$K625,$H$2)</f>
        <v>0</v>
      </c>
      <c r="W46" s="95"/>
      <c r="X46" s="221" cm="1">
        <f t="array" ref="X46">_xlfn.SUMIFS('Base DRE'!$E1:$E625,'Base DRE'!$I1:$I625,X$7,'Base DRE'!$L1:$L625,$C46,'Base DRE'!$K1:$K625,$H$2)</f>
        <v>0</v>
      </c>
      <c r="Y46" s="95"/>
      <c r="Z46" s="221" cm="1">
        <f t="array" ref="Z46">_xlfn.SUMIFS('Base DRE'!$E1:$E625,'Base DRE'!$I1:$I625,Z$7,'Base DRE'!$L1:$L625,$C46,'Base DRE'!$K1:$K625,$H$2)</f>
        <v>0</v>
      </c>
      <c r="AA46" s="194"/>
    </row>
    <row r="47" ht="15" customHeight="1">
      <c r="A47" s="47"/>
      <c r="B47" s="222"/>
      <c r="C47" t="s" s="220">
        <v>126</v>
      </c>
      <c r="D47" s="221" cm="1">
        <f t="array" ref="D47">_xlfn.SUMIFS('Base DRE'!$E1:$E625,'Base DRE'!$I1:$I625,D$7,'Base DRE'!$L1:$L625,$C47,'Base DRE'!$K1:$K625,$H$2)</f>
        <v>0</v>
      </c>
      <c r="E47" s="95"/>
      <c r="F47" s="221" cm="1">
        <f t="array" ref="F47">_xlfn.SUMIFS('Base DRE'!$E1:$E625,'Base DRE'!$I1:$I625,F$7,'Base DRE'!$L1:$L625,$C47,'Base DRE'!$K1:$K625,$H$2)</f>
        <v>0</v>
      </c>
      <c r="G47" s="95"/>
      <c r="H47" s="221" cm="1">
        <f t="array" ref="H47">_xlfn.SUMIFS('Base DRE'!$E1:$E625,'Base DRE'!$I1:$I625,H$7,'Base DRE'!$L1:$L625,$C47,'Base DRE'!$K1:$K625,$H$2)</f>
        <v>0</v>
      </c>
      <c r="I47" s="95"/>
      <c r="J47" s="221" cm="1">
        <f t="array" ref="J47">_xlfn.SUMIFS('Base DRE'!$E1:$E625,'Base DRE'!$I1:$I625,J$7,'Base DRE'!$L1:$L625,$C47,'Base DRE'!$K1:$K625,$H$2)</f>
        <v>0</v>
      </c>
      <c r="K47" s="95"/>
      <c r="L47" s="221" cm="1">
        <f t="array" ref="L47">_xlfn.SUMIFS('Base DRE'!$E1:$E625,'Base DRE'!$I1:$I625,L$7,'Base DRE'!$L1:$L625,$C47,'Base DRE'!$K1:$K625,$H$2)</f>
        <v>0</v>
      </c>
      <c r="M47" s="95"/>
      <c r="N47" s="221" cm="1">
        <f t="array" ref="N47">_xlfn.SUMIFS('Base DRE'!$E1:$E625,'Base DRE'!$I1:$I625,N$7,'Base DRE'!$L1:$L625,$C47,'Base DRE'!$K1:$K625,$H$2)</f>
        <v>0</v>
      </c>
      <c r="O47" s="95"/>
      <c r="P47" s="221" cm="1">
        <f t="array" ref="P47">_xlfn.SUMIFS('Base DRE'!$E1:$E625,'Base DRE'!$I1:$I625,P$7,'Base DRE'!$L1:$L625,$C47,'Base DRE'!$K1:$K625,$H$2)</f>
        <v>0</v>
      </c>
      <c r="Q47" s="95"/>
      <c r="R47" s="221" cm="1">
        <f t="array" ref="R47">_xlfn.SUMIFS('Base DRE'!$E1:$E625,'Base DRE'!$I1:$I625,R$7,'Base DRE'!$L1:$L625,$C47,'Base DRE'!$K1:$K625,$H$2)</f>
        <v>0</v>
      </c>
      <c r="S47" s="95"/>
      <c r="T47" s="221" cm="1">
        <f t="array" ref="T47">_xlfn.SUMIFS('Base DRE'!$E1:$E625,'Base DRE'!$I1:$I625,T$7,'Base DRE'!$L1:$L625,$C47,'Base DRE'!$K1:$K625,$H$2)</f>
        <v>0</v>
      </c>
      <c r="U47" s="95"/>
      <c r="V47" s="221" cm="1">
        <f t="array" ref="V47">_xlfn.SUMIFS('Base DRE'!$E1:$E625,'Base DRE'!$I1:$I625,V$7,'Base DRE'!$L1:$L625,$C47,'Base DRE'!$K1:$K625,$H$2)</f>
        <v>0</v>
      </c>
      <c r="W47" s="95"/>
      <c r="X47" s="221" cm="1">
        <f t="array" ref="X47">_xlfn.SUMIFS('Base DRE'!$E1:$E625,'Base DRE'!$I1:$I625,X$7,'Base DRE'!$L1:$L625,$C47,'Base DRE'!$K1:$K625,$H$2)</f>
        <v>0</v>
      </c>
      <c r="Y47" s="95"/>
      <c r="Z47" s="221" cm="1">
        <f t="array" ref="Z47">_xlfn.SUMIFS('Base DRE'!$E1:$E625,'Base DRE'!$I1:$I625,Z$7,'Base DRE'!$L1:$L625,$C47,'Base DRE'!$K1:$K625,$H$2)</f>
        <v>0</v>
      </c>
      <c r="AA47" s="194"/>
    </row>
    <row r="48" ht="15" customHeight="1">
      <c r="A48" s="47"/>
      <c r="B48" s="222"/>
      <c r="C48" t="s" s="220">
        <v>127</v>
      </c>
      <c r="D48" s="221" cm="1">
        <f t="array" ref="D48">_xlfn.SUMIFS('Base DRE'!$E1:$E625,'Base DRE'!$I1:$I625,D$7,'Base DRE'!$L1:$L625,$C48,'Base DRE'!$K1:$K625,$H$2)</f>
        <v>0</v>
      </c>
      <c r="E48" s="95"/>
      <c r="F48" s="221" cm="1">
        <f t="array" ref="F48">_xlfn.SUMIFS('Base DRE'!$E1:$E625,'Base DRE'!$I1:$I625,F$7,'Base DRE'!$L1:$L625,$C48,'Base DRE'!$K1:$K625,$H$2)</f>
        <v>0</v>
      </c>
      <c r="G48" s="95"/>
      <c r="H48" s="221" cm="1">
        <f t="array" ref="H48">_xlfn.SUMIFS('Base DRE'!$E1:$E625,'Base DRE'!$I1:$I625,H$7,'Base DRE'!$L1:$L625,$C48,'Base DRE'!$K1:$K625,$H$2)</f>
        <v>0</v>
      </c>
      <c r="I48" s="95"/>
      <c r="J48" s="221" cm="1">
        <f t="array" ref="J48">_xlfn.SUMIFS('Base DRE'!$E1:$E625,'Base DRE'!$I1:$I625,J$7,'Base DRE'!$L1:$L625,$C48,'Base DRE'!$K1:$K625,$H$2)</f>
        <v>0</v>
      </c>
      <c r="K48" s="95"/>
      <c r="L48" s="221" cm="1">
        <f t="array" ref="L48">_xlfn.SUMIFS('Base DRE'!$E1:$E625,'Base DRE'!$I1:$I625,L$7,'Base DRE'!$L1:$L625,$C48,'Base DRE'!$K1:$K625,$H$2)</f>
        <v>0</v>
      </c>
      <c r="M48" s="95"/>
      <c r="N48" s="221" cm="1">
        <f t="array" ref="N48">_xlfn.SUMIFS('Base DRE'!$E1:$E625,'Base DRE'!$I1:$I625,N$7,'Base DRE'!$L1:$L625,$C48,'Base DRE'!$K1:$K625,$H$2)</f>
        <v>0</v>
      </c>
      <c r="O48" s="95"/>
      <c r="P48" s="221" cm="1">
        <f t="array" ref="P48">_xlfn.SUMIFS('Base DRE'!$E1:$E625,'Base DRE'!$I1:$I625,P$7,'Base DRE'!$L1:$L625,$C48,'Base DRE'!$K1:$K625,$H$2)</f>
        <v>0</v>
      </c>
      <c r="Q48" s="95"/>
      <c r="R48" s="221" cm="1">
        <f t="array" ref="R48">_xlfn.SUMIFS('Base DRE'!$E1:$E625,'Base DRE'!$I1:$I625,R$7,'Base DRE'!$L1:$L625,$C48,'Base DRE'!$K1:$K625,$H$2)</f>
        <v>0</v>
      </c>
      <c r="S48" s="95"/>
      <c r="T48" s="221" cm="1">
        <f t="array" ref="T48">_xlfn.SUMIFS('Base DRE'!$E1:$E625,'Base DRE'!$I1:$I625,T$7,'Base DRE'!$L1:$L625,$C48,'Base DRE'!$K1:$K625,$H$2)</f>
        <v>0</v>
      </c>
      <c r="U48" s="95"/>
      <c r="V48" s="221" cm="1">
        <f t="array" ref="V48">_xlfn.SUMIFS('Base DRE'!$E1:$E625,'Base DRE'!$I1:$I625,V$7,'Base DRE'!$L1:$L625,$C48,'Base DRE'!$K1:$K625,$H$2)</f>
        <v>0</v>
      </c>
      <c r="W48" s="95"/>
      <c r="X48" s="221" cm="1">
        <f t="array" ref="X48">_xlfn.SUMIFS('Base DRE'!$E1:$E625,'Base DRE'!$I1:$I625,X$7,'Base DRE'!$L1:$L625,$C48,'Base DRE'!$K1:$K625,$H$2)</f>
        <v>0</v>
      </c>
      <c r="Y48" s="95"/>
      <c r="Z48" s="221" cm="1">
        <f t="array" ref="Z48">_xlfn.SUMIFS('Base DRE'!$E1:$E625,'Base DRE'!$I1:$I625,Z$7,'Base DRE'!$L1:$L625,$C48,'Base DRE'!$K1:$K625,$H$2)</f>
        <v>0</v>
      </c>
      <c r="AA48" s="194"/>
    </row>
    <row r="49" ht="15" customHeight="1">
      <c r="A49" s="47"/>
      <c r="B49" s="222"/>
      <c r="C49" t="s" s="220">
        <v>128</v>
      </c>
      <c r="D49" s="221" cm="1">
        <f t="array" ref="D49">_xlfn.SUMIFS('Base DRE'!$E1:$E625,'Base DRE'!$I1:$I625,D$7,'Base DRE'!$L1:$L625,$C49,'Base DRE'!$K1:$K625,$H$2)</f>
        <v>0</v>
      </c>
      <c r="E49" s="95"/>
      <c r="F49" s="221" cm="1">
        <f t="array" ref="F49">_xlfn.SUMIFS('Base DRE'!$E1:$E625,'Base DRE'!$I1:$I625,F$7,'Base DRE'!$L1:$L625,$C49,'Base DRE'!$K1:$K625,$H$2)</f>
        <v>0</v>
      </c>
      <c r="G49" s="95"/>
      <c r="H49" s="221" cm="1">
        <f t="array" ref="H49">_xlfn.SUMIFS('Base DRE'!$E1:$E625,'Base DRE'!$I1:$I625,H$7,'Base DRE'!$L1:$L625,$C49,'Base DRE'!$K1:$K625,$H$2)</f>
        <v>0</v>
      </c>
      <c r="I49" s="95"/>
      <c r="J49" s="221" cm="1">
        <f t="array" ref="J49">_xlfn.SUMIFS('Base DRE'!$E1:$E625,'Base DRE'!$I1:$I625,J$7,'Base DRE'!$L1:$L625,$C49,'Base DRE'!$K1:$K625,$H$2)</f>
        <v>0</v>
      </c>
      <c r="K49" s="95"/>
      <c r="L49" s="221" cm="1">
        <f t="array" ref="L49">_xlfn.SUMIFS('Base DRE'!$E1:$E625,'Base DRE'!$I1:$I625,L$7,'Base DRE'!$L1:$L625,$C49,'Base DRE'!$K1:$K625,$H$2)</f>
        <v>0</v>
      </c>
      <c r="M49" s="95"/>
      <c r="N49" s="221" cm="1">
        <f t="array" ref="N49">_xlfn.SUMIFS('Base DRE'!$E1:$E625,'Base DRE'!$I1:$I625,N$7,'Base DRE'!$L1:$L625,$C49,'Base DRE'!$K1:$K625,$H$2)</f>
        <v>0</v>
      </c>
      <c r="O49" s="95"/>
      <c r="P49" s="221" cm="1">
        <f t="array" ref="P49">_xlfn.SUMIFS('Base DRE'!$E1:$E625,'Base DRE'!$I1:$I625,P$7,'Base DRE'!$L1:$L625,$C49,'Base DRE'!$K1:$K625,$H$2)</f>
        <v>0</v>
      </c>
      <c r="Q49" s="95"/>
      <c r="R49" s="221" cm="1">
        <f t="array" ref="R49">_xlfn.SUMIFS('Base DRE'!$E1:$E625,'Base DRE'!$I1:$I625,R$7,'Base DRE'!$L1:$L625,$C49,'Base DRE'!$K1:$K625,$H$2)</f>
        <v>0</v>
      </c>
      <c r="S49" s="95"/>
      <c r="T49" s="221" cm="1">
        <f t="array" ref="T49">_xlfn.SUMIFS('Base DRE'!$E1:$E625,'Base DRE'!$I1:$I625,T$7,'Base DRE'!$L1:$L625,$C49,'Base DRE'!$K1:$K625,$H$2)</f>
        <v>0</v>
      </c>
      <c r="U49" s="95"/>
      <c r="V49" s="221" cm="1">
        <f t="array" ref="V49">_xlfn.SUMIFS('Base DRE'!$E1:$E625,'Base DRE'!$I1:$I625,V$7,'Base DRE'!$L1:$L625,$C49,'Base DRE'!$K1:$K625,$H$2)</f>
        <v>0</v>
      </c>
      <c r="W49" s="95"/>
      <c r="X49" s="221" cm="1">
        <f t="array" ref="X49">_xlfn.SUMIFS('Base DRE'!$E1:$E625,'Base DRE'!$I1:$I625,X$7,'Base DRE'!$L1:$L625,$C49,'Base DRE'!$K1:$K625,$H$2)</f>
        <v>0</v>
      </c>
      <c r="Y49" s="95"/>
      <c r="Z49" s="221" cm="1">
        <f t="array" ref="Z49">_xlfn.SUMIFS('Base DRE'!$E1:$E625,'Base DRE'!$I1:$I625,Z$7,'Base DRE'!$L1:$L625,$C49,'Base DRE'!$K1:$K625,$H$2)</f>
        <v>0</v>
      </c>
      <c r="AA49" s="194"/>
    </row>
    <row r="50" ht="15" customHeight="1">
      <c r="A50" s="47"/>
      <c r="B50" s="222"/>
      <c r="C50" t="s" s="220">
        <v>129</v>
      </c>
      <c r="D50" s="221" cm="1">
        <f t="array" ref="D50">_xlfn.SUMIFS('Base DRE'!$E1:$E625,'Base DRE'!$I1:$I625,D$7,'Base DRE'!$L1:$L625,$C50,'Base DRE'!$K1:$K625,$H$2)</f>
        <v>0</v>
      </c>
      <c r="E50" s="95"/>
      <c r="F50" s="221" cm="1">
        <f t="array" ref="F50">_xlfn.SUMIFS('Base DRE'!$E1:$E625,'Base DRE'!$I1:$I625,F$7,'Base DRE'!$L1:$L625,$C50,'Base DRE'!$K1:$K625,$H$2)</f>
        <v>0</v>
      </c>
      <c r="G50" s="95"/>
      <c r="H50" s="221" cm="1">
        <f t="array" ref="H50">_xlfn.SUMIFS('Base DRE'!$E1:$E625,'Base DRE'!$I1:$I625,H$7,'Base DRE'!$L1:$L625,$C50,'Base DRE'!$K1:$K625,$H$2)</f>
        <v>0</v>
      </c>
      <c r="I50" s="95"/>
      <c r="J50" s="221" cm="1">
        <f t="array" ref="J50">_xlfn.SUMIFS('Base DRE'!$E1:$E625,'Base DRE'!$I1:$I625,J$7,'Base DRE'!$L1:$L625,$C50,'Base DRE'!$K1:$K625,$H$2)</f>
        <v>0</v>
      </c>
      <c r="K50" s="95"/>
      <c r="L50" s="221" cm="1">
        <f t="array" ref="L50">_xlfn.SUMIFS('Base DRE'!$E1:$E625,'Base DRE'!$I1:$I625,L$7,'Base DRE'!$L1:$L625,$C50,'Base DRE'!$K1:$K625,$H$2)</f>
        <v>0</v>
      </c>
      <c r="M50" s="95"/>
      <c r="N50" s="221" cm="1">
        <f t="array" ref="N50">_xlfn.SUMIFS('Base DRE'!$E1:$E625,'Base DRE'!$I1:$I625,N$7,'Base DRE'!$L1:$L625,$C50,'Base DRE'!$K1:$K625,$H$2)</f>
        <v>0</v>
      </c>
      <c r="O50" s="95"/>
      <c r="P50" s="221" cm="1">
        <f t="array" ref="P50">_xlfn.SUMIFS('Base DRE'!$E1:$E625,'Base DRE'!$I1:$I625,P$7,'Base DRE'!$L1:$L625,$C50,'Base DRE'!$K1:$K625,$H$2)</f>
        <v>0</v>
      </c>
      <c r="Q50" s="95"/>
      <c r="R50" s="221" cm="1">
        <f t="array" ref="R50">_xlfn.SUMIFS('Base DRE'!$E1:$E625,'Base DRE'!$I1:$I625,R$7,'Base DRE'!$L1:$L625,$C50,'Base DRE'!$K1:$K625,$H$2)</f>
        <v>0</v>
      </c>
      <c r="S50" s="95"/>
      <c r="T50" s="221" cm="1">
        <f t="array" ref="T50">_xlfn.SUMIFS('Base DRE'!$E1:$E625,'Base DRE'!$I1:$I625,T$7,'Base DRE'!$L1:$L625,$C50,'Base DRE'!$K1:$K625,$H$2)</f>
        <v>0</v>
      </c>
      <c r="U50" s="95"/>
      <c r="V50" s="221" cm="1">
        <f t="array" ref="V50">_xlfn.SUMIFS('Base DRE'!$E1:$E625,'Base DRE'!$I1:$I625,V$7,'Base DRE'!$L1:$L625,$C50,'Base DRE'!$K1:$K625,$H$2)</f>
        <v>0</v>
      </c>
      <c r="W50" s="95"/>
      <c r="X50" s="221" cm="1">
        <f t="array" ref="X50">_xlfn.SUMIFS('Base DRE'!$E1:$E625,'Base DRE'!$I1:$I625,X$7,'Base DRE'!$L1:$L625,$C50,'Base DRE'!$K1:$K625,$H$2)</f>
        <v>0</v>
      </c>
      <c r="Y50" s="95"/>
      <c r="Z50" s="221" cm="1">
        <f t="array" ref="Z50">_xlfn.SUMIFS('Base DRE'!$E1:$E625,'Base DRE'!$I1:$I625,Z$7,'Base DRE'!$L1:$L625,$C50,'Base DRE'!$K1:$K625,$H$2)</f>
        <v>0</v>
      </c>
      <c r="AA50" s="194"/>
    </row>
    <row r="51" ht="15" customHeight="1">
      <c r="A51" s="47"/>
      <c r="B51" t="s" s="219">
        <v>99</v>
      </c>
      <c r="C51" s="50"/>
      <c r="D51" s="95"/>
      <c r="E51" s="95"/>
      <c r="F51" s="95"/>
      <c r="G51" s="95"/>
      <c r="H51" s="95"/>
      <c r="I51" s="95"/>
      <c r="J51" s="95"/>
      <c r="K51" s="95"/>
      <c r="L51" s="95"/>
      <c r="M51" s="95"/>
      <c r="N51" s="95"/>
      <c r="O51" s="95"/>
      <c r="P51" s="95"/>
      <c r="Q51" s="95"/>
      <c r="R51" s="95"/>
      <c r="S51" s="95"/>
      <c r="T51" s="95"/>
      <c r="U51" s="95"/>
      <c r="V51" s="95"/>
      <c r="W51" s="95"/>
      <c r="X51" s="95"/>
      <c r="Y51" s="95"/>
      <c r="Z51" s="95"/>
      <c r="AA51" s="194"/>
    </row>
    <row r="52" ht="15" customHeight="1">
      <c r="A52" s="47"/>
      <c r="B52" t="s" s="229">
        <v>130</v>
      </c>
      <c r="C52" t="s" s="229">
        <v>131</v>
      </c>
      <c r="D52" s="230" cm="1">
        <f t="array" ref="D52">SUM(D53:D54)</f>
        <v>0</v>
      </c>
      <c r="E52" t="str" s="231" cm="1">
        <f t="array" ref="E52">_xlfn.IFERROR(D52/D$8,"")</f>
      </c>
      <c r="F52" s="230" cm="1">
        <f t="array" ref="F52">SUM(F53:F54)</f>
        <v>0</v>
      </c>
      <c r="G52" t="str" s="231" cm="1">
        <f t="array" ref="G52">_xlfn.IFERROR(F52/F$8,"")</f>
      </c>
      <c r="H52" s="230" cm="1">
        <f t="array" ref="H52">SUM(H53:H54)</f>
        <v>0</v>
      </c>
      <c r="I52" t="str" s="231" cm="1">
        <f t="array" ref="I52">_xlfn.IFERROR(H52/H$8,"")</f>
      </c>
      <c r="J52" s="230" cm="1">
        <f t="array" ref="J52">SUM(J53:J54)</f>
        <v>0</v>
      </c>
      <c r="K52" t="str" s="231" cm="1">
        <f t="array" ref="K52">_xlfn.IFERROR(J52/J$8,"")</f>
      </c>
      <c r="L52" s="230" cm="1">
        <f t="array" ref="L52">SUM(L53:L54)</f>
        <v>0</v>
      </c>
      <c r="M52" t="str" s="231" cm="1">
        <f t="array" ref="M52">_xlfn.IFERROR(L52/L$8,"")</f>
      </c>
      <c r="N52" s="230" cm="1">
        <f t="array" ref="N52">SUM(N53:N54)</f>
        <v>0</v>
      </c>
      <c r="O52" t="str" s="231" cm="1">
        <f t="array" ref="O52">_xlfn.IFERROR(N52/N$8,"")</f>
      </c>
      <c r="P52" s="230" cm="1">
        <f t="array" ref="P52">SUM(P53:P54)</f>
        <v>0</v>
      </c>
      <c r="Q52" t="str" s="231" cm="1">
        <f t="array" ref="Q52">_xlfn.IFERROR(P52/P$8,"")</f>
      </c>
      <c r="R52" s="230" cm="1">
        <f t="array" ref="R52">SUM(R53:R54)</f>
        <v>0</v>
      </c>
      <c r="S52" t="str" s="231" cm="1">
        <f t="array" ref="S52">_xlfn.IFERROR(R52/R$8,"")</f>
      </c>
      <c r="T52" s="230" cm="1">
        <f t="array" ref="T52">SUM(T53:T54)</f>
        <v>0</v>
      </c>
      <c r="U52" t="str" s="231" cm="1">
        <f t="array" ref="U52">_xlfn.IFERROR(T52/T$8,"")</f>
      </c>
      <c r="V52" s="230" cm="1">
        <f t="array" ref="V52">SUM(V53:V54)</f>
        <v>0</v>
      </c>
      <c r="W52" t="str" s="231" cm="1">
        <f t="array" ref="W52">_xlfn.IFERROR(V52/V$8,"")</f>
      </c>
      <c r="X52" s="230" cm="1">
        <f t="array" ref="X52">SUM(X53:X54)</f>
        <v>0</v>
      </c>
      <c r="Y52" t="str" s="231" cm="1">
        <f t="array" ref="Y52">_xlfn.IFERROR(X52/X$8,"")</f>
      </c>
      <c r="Z52" s="230" cm="1">
        <f t="array" ref="Z52">SUM(Z53:Z54)</f>
        <v>0</v>
      </c>
      <c r="AA52" t="str" s="232" cm="1">
        <f t="array" ref="AA52">_xlfn.IFERROR(Z52/Z$8,"")</f>
      </c>
    </row>
    <row r="53" ht="15" customHeight="1">
      <c r="A53" s="47"/>
      <c r="B53" t="s" s="219">
        <v>99</v>
      </c>
      <c r="C53" t="s" s="220">
        <v>132</v>
      </c>
      <c r="D53" s="221" cm="1">
        <f t="array" ref="D53">_xlfn.SUMIFS('Base DRE'!$E1:$E625,'Base DRE'!$I1:$I625,D$7,'Base DRE'!$L1:$L625,$C53,'Base DRE'!$K1:$K625,$H$2)</f>
        <v>0</v>
      </c>
      <c r="E53" s="95"/>
      <c r="F53" s="221" cm="1">
        <f t="array" ref="F53">_xlfn.SUMIFS('Base DRE'!$E1:$E625,'Base DRE'!$I1:$I625,F$7,'Base DRE'!$L1:$L625,$C53,'Base DRE'!$K1:$K625,$H$2)</f>
        <v>0</v>
      </c>
      <c r="G53" s="95"/>
      <c r="H53" s="221" cm="1">
        <f t="array" ref="H53">_xlfn.SUMIFS('Base DRE'!$E1:$E625,'Base DRE'!$I1:$I625,H$7,'Base DRE'!$L1:$L625,$C53,'Base DRE'!$K1:$K625,$H$2)</f>
        <v>0</v>
      </c>
      <c r="I53" s="95"/>
      <c r="J53" s="221" cm="1">
        <f t="array" ref="J53">_xlfn.SUMIFS('Base DRE'!$E1:$E625,'Base DRE'!$I1:$I625,J$7,'Base DRE'!$L1:$L625,$C53,'Base DRE'!$K1:$K625,$H$2)</f>
        <v>0</v>
      </c>
      <c r="K53" s="95"/>
      <c r="L53" s="221" cm="1">
        <f t="array" ref="L53">_xlfn.SUMIFS('Base DRE'!$E1:$E625,'Base DRE'!$I1:$I625,L$7,'Base DRE'!$L1:$L625,$C53,'Base DRE'!$K1:$K625,$H$2)</f>
        <v>0</v>
      </c>
      <c r="M53" s="95"/>
      <c r="N53" s="221" cm="1">
        <f t="array" ref="N53">_xlfn.SUMIFS('Base DRE'!$E1:$E625,'Base DRE'!$I1:$I625,N$7,'Base DRE'!$L1:$L625,$C53,'Base DRE'!$K1:$K625,$H$2)</f>
        <v>0</v>
      </c>
      <c r="O53" s="95"/>
      <c r="P53" s="221" cm="1">
        <f t="array" ref="P53">_xlfn.SUMIFS('Base DRE'!$E1:$E625,'Base DRE'!$I1:$I625,P$7,'Base DRE'!$L1:$L625,$C53,'Base DRE'!$K1:$K625,$H$2)</f>
        <v>0</v>
      </c>
      <c r="Q53" s="95"/>
      <c r="R53" s="221" cm="1">
        <f t="array" ref="R53">_xlfn.SUMIFS('Base DRE'!$E1:$E625,'Base DRE'!$I1:$I625,R$7,'Base DRE'!$L1:$L625,$C53,'Base DRE'!$K1:$K625,$H$2)</f>
        <v>0</v>
      </c>
      <c r="S53" s="95"/>
      <c r="T53" s="221" cm="1">
        <f t="array" ref="T53">_xlfn.SUMIFS('Base DRE'!$E1:$E625,'Base DRE'!$I1:$I625,T$7,'Base DRE'!$L1:$L625,$C53,'Base DRE'!$K1:$K625,$H$2)</f>
        <v>0</v>
      </c>
      <c r="U53" s="95"/>
      <c r="V53" s="221" cm="1">
        <f t="array" ref="V53">_xlfn.SUMIFS('Base DRE'!$E1:$E625,'Base DRE'!$I1:$I625,V$7,'Base DRE'!$L1:$L625,$C53,'Base DRE'!$K1:$K625,$H$2)</f>
        <v>0</v>
      </c>
      <c r="W53" s="95"/>
      <c r="X53" s="221" cm="1">
        <f t="array" ref="X53">_xlfn.SUMIFS('Base DRE'!$E1:$E625,'Base DRE'!$I1:$I625,X$7,'Base DRE'!$L1:$L625,$C53,'Base DRE'!$K1:$K625,$H$2)</f>
        <v>0</v>
      </c>
      <c r="Y53" s="95"/>
      <c r="Z53" s="221" cm="1">
        <f t="array" ref="Z53">_xlfn.SUMIFS('Base DRE'!$E1:$E625,'Base DRE'!$I1:$I625,Z$7,'Base DRE'!$L1:$L625,$C53,'Base DRE'!$K1:$K625,$H$2)</f>
        <v>0</v>
      </c>
      <c r="AA53" s="194"/>
    </row>
    <row r="54" ht="15" customHeight="1">
      <c r="A54" s="47"/>
      <c r="B54" s="222"/>
      <c r="C54" s="50"/>
      <c r="D54" s="95"/>
      <c r="E54" s="95"/>
      <c r="F54" s="95"/>
      <c r="G54" s="95"/>
      <c r="H54" s="95"/>
      <c r="I54" s="95"/>
      <c r="J54" s="95"/>
      <c r="K54" s="95"/>
      <c r="L54" s="95"/>
      <c r="M54" s="95"/>
      <c r="N54" s="95"/>
      <c r="O54" s="95"/>
      <c r="P54" s="95"/>
      <c r="Q54" s="95"/>
      <c r="R54" s="95"/>
      <c r="S54" s="95"/>
      <c r="T54" s="95"/>
      <c r="U54" s="95"/>
      <c r="V54" s="95"/>
      <c r="W54" s="95"/>
      <c r="X54" s="95"/>
      <c r="Y54" s="95"/>
      <c r="Z54" s="95"/>
      <c r="AA54" s="194"/>
    </row>
    <row r="55" ht="15" customHeight="1">
      <c r="A55" s="47"/>
      <c r="B55" s="222"/>
      <c r="C55" s="50"/>
      <c r="D55" s="95"/>
      <c r="E55" s="95"/>
      <c r="F55" s="95"/>
      <c r="G55" s="95"/>
      <c r="H55" s="95"/>
      <c r="I55" s="95"/>
      <c r="J55" s="95"/>
      <c r="K55" s="95"/>
      <c r="L55" s="95"/>
      <c r="M55" s="95"/>
      <c r="N55" s="95"/>
      <c r="O55" s="95"/>
      <c r="P55" s="95"/>
      <c r="Q55" s="95"/>
      <c r="R55" s="95"/>
      <c r="S55" s="95"/>
      <c r="T55" s="95"/>
      <c r="U55" s="95"/>
      <c r="V55" s="95"/>
      <c r="W55" s="95"/>
      <c r="X55" s="95"/>
      <c r="Y55" s="95"/>
      <c r="Z55" s="95"/>
      <c r="AA55" s="194"/>
    </row>
    <row r="56" ht="15" customHeight="1">
      <c r="A56" s="47"/>
      <c r="B56" s="210"/>
      <c r="C56" t="s" s="211">
        <v>133</v>
      </c>
      <c r="D56" s="212" cm="1">
        <f t="array" ref="D56">D31+D33</f>
        <v>0</v>
      </c>
      <c r="E56" t="str" s="213" cm="1">
        <f t="array" ref="E56">_xlfn.IFERROR(D56/D$8,"")</f>
      </c>
      <c r="F56" s="212" cm="1">
        <f t="array" ref="F56">F31+F33</f>
        <v>0</v>
      </c>
      <c r="G56" s="234"/>
      <c r="H56" s="212" cm="1">
        <f t="array" ref="H56">H31+H33</f>
        <v>0</v>
      </c>
      <c r="I56" s="234"/>
      <c r="J56" s="212" cm="1">
        <f t="array" ref="J56">J31+J33</f>
        <v>0</v>
      </c>
      <c r="K56" s="234"/>
      <c r="L56" s="212" cm="1">
        <f t="array" ref="L56">L31+L33</f>
        <v>0</v>
      </c>
      <c r="M56" s="234"/>
      <c r="N56" s="212" cm="1">
        <f t="array" ref="N56">N31+N33</f>
        <v>0</v>
      </c>
      <c r="O56" s="234"/>
      <c r="P56" s="212" cm="1">
        <f t="array" ref="P56">P31+P33</f>
        <v>0</v>
      </c>
      <c r="Q56" s="234"/>
      <c r="R56" s="212" cm="1">
        <f t="array" ref="R56">R31+R33</f>
        <v>0</v>
      </c>
      <c r="S56" s="234"/>
      <c r="T56" s="212" cm="1">
        <f t="array" ref="T56">T31+T33</f>
        <v>0</v>
      </c>
      <c r="U56" s="234"/>
      <c r="V56" s="212" cm="1">
        <f t="array" ref="V56">V31+V33</f>
        <v>0</v>
      </c>
      <c r="W56" s="234"/>
      <c r="X56" s="212" cm="1">
        <f t="array" ref="X56">X31+X33</f>
        <v>0</v>
      </c>
      <c r="Y56" s="234"/>
      <c r="Z56" s="212" cm="1">
        <f t="array" ref="Z56">Z31+Z33</f>
        <v>0</v>
      </c>
      <c r="AA56" s="235"/>
    </row>
    <row r="57" ht="15" customHeight="1">
      <c r="A57" s="47"/>
      <c r="B57" s="50"/>
      <c r="C57" s="50"/>
      <c r="D57" s="95"/>
      <c r="E57" s="95"/>
      <c r="F57" s="95"/>
      <c r="G57" s="95"/>
      <c r="H57" s="95"/>
      <c r="I57" s="95"/>
      <c r="J57" s="95"/>
      <c r="K57" s="95"/>
      <c r="L57" s="95"/>
      <c r="M57" s="95"/>
      <c r="N57" s="95"/>
      <c r="O57" s="95"/>
      <c r="P57" s="95"/>
      <c r="Q57" s="95"/>
      <c r="R57" s="95"/>
      <c r="S57" s="95"/>
      <c r="T57" s="95"/>
      <c r="U57" s="95"/>
      <c r="V57" s="95"/>
      <c r="W57" s="95"/>
      <c r="X57" s="95"/>
      <c r="Y57" s="95"/>
      <c r="Z57" s="95"/>
      <c r="AA57" s="194"/>
    </row>
    <row r="58" ht="16" customHeight="1">
      <c r="A58" s="47"/>
      <c r="B58" s="236"/>
      <c r="C58" t="s" s="237">
        <v>134</v>
      </c>
      <c r="D58" t="str" s="236" cm="1">
        <f t="array" ref="D58">_xlfn.IFERROR(D56/D8,"")</f>
      </c>
      <c r="E58" s="238"/>
      <c r="F58" t="str" s="236" cm="1">
        <f t="array" ref="F58">_xlfn.IFERROR(F56/F8,"")</f>
      </c>
      <c r="G58" s="238"/>
      <c r="H58" t="str" s="236" cm="1">
        <f t="array" ref="H58">_xlfn.IFERROR(H56/H8,"")</f>
      </c>
      <c r="I58" s="238"/>
      <c r="J58" t="str" s="236" cm="1">
        <f t="array" ref="J58">_xlfn.IFERROR(J56/J8,"")</f>
      </c>
      <c r="K58" s="238"/>
      <c r="L58" t="str" s="236" cm="1">
        <f t="array" ref="L58">_xlfn.IFERROR(L56/L8,"")</f>
      </c>
      <c r="M58" s="238"/>
      <c r="N58" t="str" s="236" cm="1">
        <f t="array" ref="N58">_xlfn.IFERROR(N56/N8,"")</f>
      </c>
      <c r="O58" s="238"/>
      <c r="P58" t="str" s="236" cm="1">
        <f t="array" ref="P58">_xlfn.IFERROR(P56/P8,"")</f>
      </c>
      <c r="Q58" s="238"/>
      <c r="R58" t="str" s="236" cm="1">
        <f t="array" ref="R58">_xlfn.IFERROR(R56/R8,"")</f>
      </c>
      <c r="S58" s="238"/>
      <c r="T58" t="str" s="236" cm="1">
        <f t="array" ref="T58">_xlfn.IFERROR(T56/T8,"")</f>
      </c>
      <c r="U58" s="238"/>
      <c r="V58" t="str" s="236" cm="1">
        <f t="array" ref="V58">_xlfn.IFERROR(V56/V8,"")</f>
      </c>
      <c r="W58" s="238"/>
      <c r="X58" t="str" s="236" cm="1">
        <f t="array" ref="X58">_xlfn.IFERROR(X56/X8,"")</f>
      </c>
      <c r="Y58" s="238"/>
      <c r="Z58" t="str" s="236" cm="1">
        <f t="array" ref="Z58">_xlfn.IFERROR(Z56/Z8,"")</f>
      </c>
      <c r="AA58" s="239"/>
    </row>
    <row r="59" ht="15" customHeight="1">
      <c r="A59" s="47"/>
      <c r="B59" s="50"/>
      <c r="C59" s="50"/>
      <c r="D59" s="95"/>
      <c r="E59" s="95"/>
      <c r="F59" s="95"/>
      <c r="G59" s="95"/>
      <c r="H59" s="95"/>
      <c r="I59" s="95"/>
      <c r="J59" s="95"/>
      <c r="K59" s="95"/>
      <c r="L59" s="95"/>
      <c r="M59" s="95"/>
      <c r="N59" s="95"/>
      <c r="O59" s="95"/>
      <c r="P59" s="95"/>
      <c r="Q59" s="95"/>
      <c r="R59" s="95"/>
      <c r="S59" s="95"/>
      <c r="T59" s="95"/>
      <c r="U59" s="95"/>
      <c r="V59" s="95"/>
      <c r="W59" s="95"/>
      <c r="X59" s="95"/>
      <c r="Y59" s="95"/>
      <c r="Z59" s="95"/>
      <c r="AA59" s="194"/>
    </row>
    <row r="60" ht="15" customHeight="1">
      <c r="A60" s="47"/>
      <c r="B60" t="s" s="224">
        <v>135</v>
      </c>
      <c r="C60" t="s" s="224">
        <v>136</v>
      </c>
      <c r="D60" s="225" cm="1">
        <f t="array" ref="D60">SUM(D61,D67)</f>
        <v>0</v>
      </c>
      <c r="E60" s="240"/>
      <c r="F60" s="225" cm="1">
        <f t="array" ref="F60">SUM(F61,F67)</f>
        <v>0</v>
      </c>
      <c r="G60" s="240"/>
      <c r="H60" s="225" cm="1">
        <f t="array" ref="H60">SUM(H61,H67)</f>
        <v>0</v>
      </c>
      <c r="I60" s="240"/>
      <c r="J60" s="225" cm="1">
        <f t="array" ref="J60">SUM(J61,J67)</f>
        <v>0</v>
      </c>
      <c r="K60" s="240"/>
      <c r="L60" s="225" cm="1">
        <f t="array" ref="L60">SUM(L61,L67)</f>
        <v>0</v>
      </c>
      <c r="M60" s="240"/>
      <c r="N60" s="225" cm="1">
        <f t="array" ref="N60">SUM(N61,N67)</f>
        <v>0</v>
      </c>
      <c r="O60" s="240"/>
      <c r="P60" s="225" cm="1">
        <f t="array" ref="P60">SUM(P61,P67)</f>
        <v>0</v>
      </c>
      <c r="Q60" s="240"/>
      <c r="R60" s="225" cm="1">
        <f t="array" ref="R60">SUM(R61,R67)</f>
        <v>0</v>
      </c>
      <c r="S60" s="240"/>
      <c r="T60" s="225" cm="1">
        <f t="array" ref="T60">SUM(T61,T67)</f>
        <v>0</v>
      </c>
      <c r="U60" s="240"/>
      <c r="V60" s="225" cm="1">
        <f t="array" ref="V60">SUM(V61,V67)</f>
        <v>0</v>
      </c>
      <c r="W60" s="240"/>
      <c r="X60" s="225" cm="1">
        <f t="array" ref="X60">SUM(X61,X67)</f>
        <v>0</v>
      </c>
      <c r="Y60" s="240"/>
      <c r="Z60" s="225" cm="1">
        <f t="array" ref="Z60">SUM(Z61,Z67)</f>
        <v>0</v>
      </c>
      <c r="AA60" s="241"/>
    </row>
    <row r="61" ht="15" customHeight="1">
      <c r="A61" s="47"/>
      <c r="B61" t="s" s="229">
        <v>137</v>
      </c>
      <c r="C61" t="s" s="229">
        <v>138</v>
      </c>
      <c r="D61" s="230" cm="1">
        <f t="array" ref="D61">SUM(D62:D66)</f>
        <v>0</v>
      </c>
      <c r="E61" s="242"/>
      <c r="F61" s="230" cm="1">
        <f t="array" ref="F61">SUM(F62:F66)</f>
        <v>0</v>
      </c>
      <c r="G61" s="242"/>
      <c r="H61" s="230" cm="1">
        <f t="array" ref="H61">SUM(H62:H66)</f>
        <v>0</v>
      </c>
      <c r="I61" s="242"/>
      <c r="J61" s="230" cm="1">
        <f t="array" ref="J61">SUM(J62:J66)</f>
        <v>0</v>
      </c>
      <c r="K61" s="242"/>
      <c r="L61" s="230" cm="1">
        <f t="array" ref="L61">SUM(L62:L66)</f>
        <v>0</v>
      </c>
      <c r="M61" s="242"/>
      <c r="N61" s="230" cm="1">
        <f t="array" ref="N61">SUM(N62:N66)</f>
        <v>0</v>
      </c>
      <c r="O61" s="242"/>
      <c r="P61" s="230" cm="1">
        <f t="array" ref="P61">SUM(P62:P66)</f>
        <v>0</v>
      </c>
      <c r="Q61" s="242"/>
      <c r="R61" s="230" cm="1">
        <f t="array" ref="R61">SUM(R62:R66)</f>
        <v>0</v>
      </c>
      <c r="S61" s="242"/>
      <c r="T61" s="230" cm="1">
        <f t="array" ref="T61">SUM(T62:T66)</f>
        <v>0</v>
      </c>
      <c r="U61" s="242"/>
      <c r="V61" s="230" cm="1">
        <f t="array" ref="V61">SUM(V62:V66)</f>
        <v>0</v>
      </c>
      <c r="W61" s="242"/>
      <c r="X61" s="230" cm="1">
        <f t="array" ref="X61">SUM(X62:X66)</f>
        <v>0</v>
      </c>
      <c r="Y61" s="242"/>
      <c r="Z61" s="230" cm="1">
        <f t="array" ref="Z61">SUM(Z62:Z66)</f>
        <v>0</v>
      </c>
      <c r="AA61" s="243"/>
    </row>
    <row r="62" ht="15" customHeight="1">
      <c r="A62" s="47"/>
      <c r="B62" t="s" s="219">
        <v>99</v>
      </c>
      <c r="C62" t="s" s="220">
        <v>139</v>
      </c>
      <c r="D62" s="221" cm="1">
        <f t="array" ref="D62">_xlfn.SUMIFS('Base DRE'!$E1:$E625,'Base DRE'!$I1:$I625,D$7,'Base DRE'!$L1:$L625,$C62,'Base DRE'!$K1:$K625,$H$2)</f>
        <v>0</v>
      </c>
      <c r="E62" s="95"/>
      <c r="F62" s="221" cm="1">
        <f t="array" ref="F62">_xlfn.SUMIFS('Base DRE'!$E1:$E625,'Base DRE'!$I1:$I625,F$7,'Base DRE'!$L1:$L625,$C62,'Base DRE'!$K1:$K625,$H$2)</f>
        <v>0</v>
      </c>
      <c r="G62" s="95"/>
      <c r="H62" s="221" cm="1">
        <f t="array" ref="H62">_xlfn.SUMIFS('Base DRE'!$E1:$E625,'Base DRE'!$I1:$I625,H$7,'Base DRE'!$L1:$L625,$C62,'Base DRE'!$K1:$K625,$H$2)</f>
        <v>0</v>
      </c>
      <c r="I62" s="95"/>
      <c r="J62" s="221" cm="1">
        <f t="array" ref="J62">_xlfn.SUMIFS('Base DRE'!$E1:$E625,'Base DRE'!$I1:$I625,J$7,'Base DRE'!$L1:$L625,$C62,'Base DRE'!$K1:$K625,$H$2)</f>
        <v>0</v>
      </c>
      <c r="K62" s="95"/>
      <c r="L62" s="221" cm="1">
        <f t="array" ref="L62">_xlfn.SUMIFS('Base DRE'!$E1:$E625,'Base DRE'!$I1:$I625,L$7,'Base DRE'!$L1:$L625,$C62,'Base DRE'!$K1:$K625,$H$2)</f>
        <v>0</v>
      </c>
      <c r="M62" s="95"/>
      <c r="N62" s="221" cm="1">
        <f t="array" ref="N62">_xlfn.SUMIFS('Base DRE'!$E1:$E625,'Base DRE'!$I1:$I625,N$7,'Base DRE'!$L1:$L625,$C62,'Base DRE'!$K1:$K625,$H$2)</f>
        <v>0</v>
      </c>
      <c r="O62" s="95"/>
      <c r="P62" s="221" cm="1">
        <f t="array" ref="P62">_xlfn.SUMIFS('Base DRE'!$E1:$E625,'Base DRE'!$I1:$I625,P$7,'Base DRE'!$L1:$L625,$C62,'Base DRE'!$K1:$K625,$H$2)</f>
        <v>0</v>
      </c>
      <c r="Q62" s="95"/>
      <c r="R62" s="221" cm="1">
        <f t="array" ref="R62">_xlfn.SUMIFS('Base DRE'!$E1:$E625,'Base DRE'!$I1:$I625,R$7,'Base DRE'!$L1:$L625,$C62,'Base DRE'!$K1:$K625,$H$2)</f>
        <v>0</v>
      </c>
      <c r="S62" s="95"/>
      <c r="T62" s="221" cm="1">
        <f t="array" ref="T62">_xlfn.SUMIFS('Base DRE'!$E1:$E625,'Base DRE'!$I1:$I625,T$7,'Base DRE'!$L1:$L625,$C62,'Base DRE'!$K1:$K625,$H$2)</f>
        <v>0</v>
      </c>
      <c r="U62" s="95"/>
      <c r="V62" s="221" cm="1">
        <f t="array" ref="V62">_xlfn.SUMIFS('Base DRE'!$E1:$E625,'Base DRE'!$I1:$I625,V$7,'Base DRE'!$L1:$L625,$C62,'Base DRE'!$K1:$K625,$H$2)</f>
        <v>0</v>
      </c>
      <c r="W62" s="95"/>
      <c r="X62" s="221" cm="1">
        <f t="array" ref="X62">_xlfn.SUMIFS('Base DRE'!$E1:$E625,'Base DRE'!$I1:$I625,X$7,'Base DRE'!$L1:$L625,$C62,'Base DRE'!$K1:$K625,$H$2)</f>
        <v>0</v>
      </c>
      <c r="Y62" s="95"/>
      <c r="Z62" s="221" cm="1">
        <f t="array" ref="Z62">_xlfn.SUMIFS('Base DRE'!$E1:$E625,'Base DRE'!$I1:$I625,Z$7,'Base DRE'!$L1:$L625,$C62,'Base DRE'!$K1:$K625,$H$2)</f>
        <v>0</v>
      </c>
      <c r="AA62" s="194"/>
    </row>
    <row r="63" ht="15" customHeight="1">
      <c r="A63" s="47"/>
      <c r="B63" s="222"/>
      <c r="C63" t="s" s="220">
        <v>140</v>
      </c>
      <c r="D63" s="221" cm="1">
        <f t="array" ref="D63">_xlfn.SUMIFS('Base DRE'!$E1:$E625,'Base DRE'!$I1:$I625,D$7,'Base DRE'!$L1:$L625,$C63,'Base DRE'!$K1:$K625,$H$2)</f>
        <v>0</v>
      </c>
      <c r="E63" s="95"/>
      <c r="F63" s="221" cm="1">
        <f t="array" ref="F63">_xlfn.SUMIFS('Base DRE'!$E1:$E625,'Base DRE'!$I1:$I625,F$7,'Base DRE'!$L1:$L625,$C63,'Base DRE'!$K1:$K625,$H$2)</f>
        <v>0</v>
      </c>
      <c r="G63" s="95"/>
      <c r="H63" s="221" cm="1">
        <f t="array" ref="H63">_xlfn.SUMIFS('Base DRE'!$E1:$E625,'Base DRE'!$I1:$I625,H$7,'Base DRE'!$L1:$L625,$C63,'Base DRE'!$K1:$K625,$H$2)</f>
        <v>0</v>
      </c>
      <c r="I63" s="95"/>
      <c r="J63" s="221" cm="1">
        <f t="array" ref="J63">_xlfn.SUMIFS('Base DRE'!$E1:$E625,'Base DRE'!$I1:$I625,J$7,'Base DRE'!$L1:$L625,$C63,'Base DRE'!$K1:$K625,$H$2)</f>
        <v>0</v>
      </c>
      <c r="K63" s="95"/>
      <c r="L63" s="221" cm="1">
        <f t="array" ref="L63">_xlfn.SUMIFS('Base DRE'!$E1:$E625,'Base DRE'!$I1:$I625,L$7,'Base DRE'!$L1:$L625,$C63,'Base DRE'!$K1:$K625,$H$2)</f>
        <v>0</v>
      </c>
      <c r="M63" s="95"/>
      <c r="N63" s="221" cm="1">
        <f t="array" ref="N63">_xlfn.SUMIFS('Base DRE'!$E1:$E625,'Base DRE'!$I1:$I625,N$7,'Base DRE'!$L1:$L625,$C63,'Base DRE'!$K1:$K625,$H$2)</f>
        <v>0</v>
      </c>
      <c r="O63" s="95"/>
      <c r="P63" s="221" cm="1">
        <f t="array" ref="P63">_xlfn.SUMIFS('Base DRE'!$E1:$E625,'Base DRE'!$I1:$I625,P$7,'Base DRE'!$L1:$L625,$C63,'Base DRE'!$K1:$K625,$H$2)</f>
        <v>0</v>
      </c>
      <c r="Q63" s="95"/>
      <c r="R63" s="221" cm="1">
        <f t="array" ref="R63">_xlfn.SUMIFS('Base DRE'!$E1:$E625,'Base DRE'!$I1:$I625,R$7,'Base DRE'!$L1:$L625,$C63,'Base DRE'!$K1:$K625,$H$2)</f>
        <v>0</v>
      </c>
      <c r="S63" s="95"/>
      <c r="T63" s="221" cm="1">
        <f t="array" ref="T63">_xlfn.SUMIFS('Base DRE'!$E1:$E625,'Base DRE'!$I1:$I625,T$7,'Base DRE'!$L1:$L625,$C63,'Base DRE'!$K1:$K625,$H$2)</f>
        <v>0</v>
      </c>
      <c r="U63" s="95"/>
      <c r="V63" s="221" cm="1">
        <f t="array" ref="V63">_xlfn.SUMIFS('Base DRE'!$E1:$E625,'Base DRE'!$I1:$I625,V$7,'Base DRE'!$L1:$L625,$C63,'Base DRE'!$K1:$K625,$H$2)</f>
        <v>0</v>
      </c>
      <c r="W63" s="95"/>
      <c r="X63" s="221" cm="1">
        <f t="array" ref="X63">_xlfn.SUMIFS('Base DRE'!$E1:$E625,'Base DRE'!$I1:$I625,X$7,'Base DRE'!$L1:$L625,$C63,'Base DRE'!$K1:$K625,$H$2)</f>
        <v>0</v>
      </c>
      <c r="Y63" s="95"/>
      <c r="Z63" s="221" cm="1">
        <f t="array" ref="Z63">_xlfn.SUMIFS('Base DRE'!$E1:$E625,'Base DRE'!$I1:$I625,Z$7,'Base DRE'!$L1:$L625,$C63,'Base DRE'!$K1:$K625,$H$2)</f>
        <v>0</v>
      </c>
      <c r="AA63" s="194"/>
    </row>
    <row r="64" ht="15" customHeight="1">
      <c r="A64" s="47"/>
      <c r="B64" s="222"/>
      <c r="C64" t="s" s="220">
        <v>141</v>
      </c>
      <c r="D64" s="221" cm="1">
        <f t="array" ref="D64">_xlfn.SUMIFS('Base DRE'!$E1:$E625,'Base DRE'!$I1:$I625,D$7,'Base DRE'!$L1:$L625,$C64,'Base DRE'!$K1:$K625,$H$2)</f>
        <v>0</v>
      </c>
      <c r="E64" s="95"/>
      <c r="F64" s="221" cm="1">
        <f t="array" ref="F64">_xlfn.SUMIFS('Base DRE'!$E1:$E625,'Base DRE'!$I1:$I625,F$7,'Base DRE'!$L1:$L625,$C64,'Base DRE'!$K1:$K625,$H$2)</f>
        <v>0</v>
      </c>
      <c r="G64" s="95"/>
      <c r="H64" s="221" cm="1">
        <f t="array" ref="H64">_xlfn.SUMIFS('Base DRE'!$E1:$E625,'Base DRE'!$I1:$I625,H$7,'Base DRE'!$L1:$L625,$C64,'Base DRE'!$K1:$K625,$H$2)</f>
        <v>0</v>
      </c>
      <c r="I64" s="95"/>
      <c r="J64" s="221" cm="1">
        <f t="array" ref="J64">_xlfn.SUMIFS('Base DRE'!$E1:$E625,'Base DRE'!$I1:$I625,J$7,'Base DRE'!$L1:$L625,$C64,'Base DRE'!$K1:$K625,$H$2)</f>
        <v>0</v>
      </c>
      <c r="K64" s="95"/>
      <c r="L64" s="221" cm="1">
        <f t="array" ref="L64">_xlfn.SUMIFS('Base DRE'!$E1:$E625,'Base DRE'!$I1:$I625,L$7,'Base DRE'!$L1:$L625,$C64,'Base DRE'!$K1:$K625,$H$2)</f>
        <v>0</v>
      </c>
      <c r="M64" s="95"/>
      <c r="N64" s="221" cm="1">
        <f t="array" ref="N64">_xlfn.SUMIFS('Base DRE'!$E1:$E625,'Base DRE'!$I1:$I625,N$7,'Base DRE'!$L1:$L625,$C64,'Base DRE'!$K1:$K625,$H$2)</f>
        <v>0</v>
      </c>
      <c r="O64" s="95"/>
      <c r="P64" s="221" cm="1">
        <f t="array" ref="P64">_xlfn.SUMIFS('Base DRE'!$E1:$E625,'Base DRE'!$I1:$I625,P$7,'Base DRE'!$L1:$L625,$C64,'Base DRE'!$K1:$K625,$H$2)</f>
        <v>0</v>
      </c>
      <c r="Q64" s="95"/>
      <c r="R64" s="221" cm="1">
        <f t="array" ref="R64">_xlfn.SUMIFS('Base DRE'!$E1:$E625,'Base DRE'!$I1:$I625,R$7,'Base DRE'!$L1:$L625,$C64,'Base DRE'!$K1:$K625,$H$2)</f>
        <v>0</v>
      </c>
      <c r="S64" s="95"/>
      <c r="T64" s="221" cm="1">
        <f t="array" ref="T64">_xlfn.SUMIFS('Base DRE'!$E1:$E625,'Base DRE'!$I1:$I625,T$7,'Base DRE'!$L1:$L625,$C64,'Base DRE'!$K1:$K625,$H$2)</f>
        <v>0</v>
      </c>
      <c r="U64" s="95"/>
      <c r="V64" s="221" cm="1">
        <f t="array" ref="V64">_xlfn.SUMIFS('Base DRE'!$E1:$E625,'Base DRE'!$I1:$I625,V$7,'Base DRE'!$L1:$L625,$C64,'Base DRE'!$K1:$K625,$H$2)</f>
        <v>0</v>
      </c>
      <c r="W64" s="95"/>
      <c r="X64" s="221" cm="1">
        <f t="array" ref="X64">_xlfn.SUMIFS('Base DRE'!$E1:$E625,'Base DRE'!$I1:$I625,X$7,'Base DRE'!$L1:$L625,$C64,'Base DRE'!$K1:$K625,$H$2)</f>
        <v>0</v>
      </c>
      <c r="Y64" s="95"/>
      <c r="Z64" s="221" cm="1">
        <f t="array" ref="Z64">_xlfn.SUMIFS('Base DRE'!$E1:$E625,'Base DRE'!$I1:$I625,Z$7,'Base DRE'!$L1:$L625,$C64,'Base DRE'!$K1:$K625,$H$2)</f>
        <v>0</v>
      </c>
      <c r="AA64" s="194"/>
    </row>
    <row r="65" ht="15" customHeight="1">
      <c r="A65" s="47"/>
      <c r="B65" s="222"/>
      <c r="C65" t="s" s="220">
        <v>142</v>
      </c>
      <c r="D65" s="221" cm="1">
        <f t="array" ref="D65">_xlfn.SUMIFS('Base DRE'!$E1:$E625,'Base DRE'!$I1:$I625,D$7,'Base DRE'!$L1:$L625,$C65,'Base DRE'!$K1:$K625,$H$2)</f>
        <v>0</v>
      </c>
      <c r="E65" s="95"/>
      <c r="F65" s="221" cm="1">
        <f t="array" ref="F65">_xlfn.SUMIFS('Base DRE'!$E1:$E625,'Base DRE'!$I1:$I625,F$7,'Base DRE'!$L1:$L625,$C65,'Base DRE'!$K1:$K625,$H$2)</f>
        <v>0</v>
      </c>
      <c r="G65" s="95"/>
      <c r="H65" s="221" cm="1">
        <f t="array" ref="H65">_xlfn.SUMIFS('Base DRE'!$E1:$E625,'Base DRE'!$I1:$I625,H$7,'Base DRE'!$L1:$L625,$C65,'Base DRE'!$K1:$K625,$H$2)</f>
        <v>0</v>
      </c>
      <c r="I65" s="95"/>
      <c r="J65" s="221" cm="1">
        <f t="array" ref="J65">_xlfn.SUMIFS('Base DRE'!$E1:$E625,'Base DRE'!$I1:$I625,J$7,'Base DRE'!$L1:$L625,$C65,'Base DRE'!$K1:$K625,$H$2)</f>
        <v>0</v>
      </c>
      <c r="K65" s="95"/>
      <c r="L65" s="221" cm="1">
        <f t="array" ref="L65">_xlfn.SUMIFS('Base DRE'!$E1:$E625,'Base DRE'!$I1:$I625,L$7,'Base DRE'!$L1:$L625,$C65,'Base DRE'!$K1:$K625,$H$2)</f>
        <v>0</v>
      </c>
      <c r="M65" s="95"/>
      <c r="N65" s="221" cm="1">
        <f t="array" ref="N65">_xlfn.SUMIFS('Base DRE'!$E1:$E625,'Base DRE'!$I1:$I625,N$7,'Base DRE'!$L1:$L625,$C65,'Base DRE'!$K1:$K625,$H$2)</f>
        <v>0</v>
      </c>
      <c r="O65" s="95"/>
      <c r="P65" s="221" cm="1">
        <f t="array" ref="P65">_xlfn.SUMIFS('Base DRE'!$E1:$E625,'Base DRE'!$I1:$I625,P$7,'Base DRE'!$L1:$L625,$C65,'Base DRE'!$K1:$K625,$H$2)</f>
        <v>0</v>
      </c>
      <c r="Q65" s="95"/>
      <c r="R65" s="221" cm="1">
        <f t="array" ref="R65">_xlfn.SUMIFS('Base DRE'!$E1:$E625,'Base DRE'!$I1:$I625,R$7,'Base DRE'!$L1:$L625,$C65,'Base DRE'!$K1:$K625,$H$2)</f>
        <v>0</v>
      </c>
      <c r="S65" s="95"/>
      <c r="T65" s="221" cm="1">
        <f t="array" ref="T65">_xlfn.SUMIFS('Base DRE'!$E1:$E625,'Base DRE'!$I1:$I625,T$7,'Base DRE'!$L1:$L625,$C65,'Base DRE'!$K1:$K625,$H$2)</f>
        <v>0</v>
      </c>
      <c r="U65" s="95"/>
      <c r="V65" s="221" cm="1">
        <f t="array" ref="V65">_xlfn.SUMIFS('Base DRE'!$E1:$E625,'Base DRE'!$I1:$I625,V$7,'Base DRE'!$L1:$L625,$C65,'Base DRE'!$K1:$K625,$H$2)</f>
        <v>0</v>
      </c>
      <c r="W65" s="95"/>
      <c r="X65" s="221" cm="1">
        <f t="array" ref="X65">_xlfn.SUMIFS('Base DRE'!$E1:$E625,'Base DRE'!$I1:$I625,X$7,'Base DRE'!$L1:$L625,$C65,'Base DRE'!$K1:$K625,$H$2)</f>
        <v>0</v>
      </c>
      <c r="Y65" s="95"/>
      <c r="Z65" s="221" cm="1">
        <f t="array" ref="Z65">_xlfn.SUMIFS('Base DRE'!$E1:$E625,'Base DRE'!$I1:$I625,Z$7,'Base DRE'!$L1:$L625,$C65,'Base DRE'!$K1:$K625,$H$2)</f>
        <v>0</v>
      </c>
      <c r="AA65" s="194"/>
    </row>
    <row r="66" ht="15" customHeight="1">
      <c r="A66" s="47"/>
      <c r="B66" t="s" s="219">
        <v>99</v>
      </c>
      <c r="C66" s="50"/>
      <c r="D66" s="95"/>
      <c r="E66" s="95"/>
      <c r="F66" s="95"/>
      <c r="G66" s="95"/>
      <c r="H66" s="95"/>
      <c r="I66" s="95"/>
      <c r="J66" s="95"/>
      <c r="K66" s="95"/>
      <c r="L66" s="95"/>
      <c r="M66" s="95"/>
      <c r="N66" s="95"/>
      <c r="O66" s="95"/>
      <c r="P66" s="95"/>
      <c r="Q66" s="95"/>
      <c r="R66" s="95"/>
      <c r="S66" s="95"/>
      <c r="T66" s="95"/>
      <c r="U66" s="95"/>
      <c r="V66" s="95"/>
      <c r="W66" s="95"/>
      <c r="X66" s="95"/>
      <c r="Y66" s="95"/>
      <c r="Z66" s="95"/>
      <c r="AA66" s="194"/>
    </row>
    <row r="67" ht="15" customHeight="1">
      <c r="A67" s="47"/>
      <c r="B67" t="s" s="215">
        <v>143</v>
      </c>
      <c r="C67" t="s" s="215">
        <v>144</v>
      </c>
      <c r="D67" s="216" cm="1">
        <f t="array" ref="D67">SUM(D68:D70)</f>
        <v>0</v>
      </c>
      <c r="E67" s="244"/>
      <c r="F67" s="216" cm="1">
        <f t="array" ref="F67">SUM(F68:F70)</f>
        <v>0</v>
      </c>
      <c r="G67" s="244"/>
      <c r="H67" s="216" cm="1">
        <f t="array" ref="H67">SUM(H68:H70)</f>
        <v>0</v>
      </c>
      <c r="I67" s="244"/>
      <c r="J67" s="216" cm="1">
        <f t="array" ref="J67">SUM(J68:J70)</f>
        <v>0</v>
      </c>
      <c r="K67" s="244"/>
      <c r="L67" s="216" cm="1">
        <f t="array" ref="L67">SUM(L68:L70)</f>
        <v>0</v>
      </c>
      <c r="M67" s="244"/>
      <c r="N67" s="216" cm="1">
        <f t="array" ref="N67">SUM(N68:N70)</f>
        <v>0</v>
      </c>
      <c r="O67" s="244"/>
      <c r="P67" s="216" cm="1">
        <f t="array" ref="P67">SUM(P68:P70)</f>
        <v>0</v>
      </c>
      <c r="Q67" s="244"/>
      <c r="R67" s="216" cm="1">
        <f t="array" ref="R67">SUM(R68:R70)</f>
        <v>0</v>
      </c>
      <c r="S67" s="244"/>
      <c r="T67" s="216" cm="1">
        <f t="array" ref="T67">SUM(T68:T70)</f>
        <v>0</v>
      </c>
      <c r="U67" s="244"/>
      <c r="V67" s="216" cm="1">
        <f t="array" ref="V67">SUM(V68:V70)</f>
        <v>0</v>
      </c>
      <c r="W67" s="244"/>
      <c r="X67" s="216" cm="1">
        <f t="array" ref="X67">SUM(X68:X70)</f>
        <v>0</v>
      </c>
      <c r="Y67" s="244"/>
      <c r="Z67" s="216" cm="1">
        <f t="array" ref="Z67">SUM(Z68:Z70)</f>
        <v>0</v>
      </c>
      <c r="AA67" s="245"/>
    </row>
    <row r="68" ht="15" customHeight="1">
      <c r="A68" s="47"/>
      <c r="B68" s="222"/>
      <c r="C68" t="s" s="220">
        <v>145</v>
      </c>
      <c r="D68" s="221" cm="1">
        <f t="array" ref="D68">_xlfn.SUMIFS('Base DRE'!$E1:$E625,'Base DRE'!$I1:$I625,D$7,'Base DRE'!$L1:$L625,$C68,'Base DRE'!$K1:$K625,$H$2)</f>
        <v>0</v>
      </c>
      <c r="E68" s="95"/>
      <c r="F68" s="221" cm="1">
        <f t="array" ref="F68">_xlfn.SUMIFS('Base DRE'!$E1:$E625,'Base DRE'!$I1:$I625,F$7,'Base DRE'!$L1:$L625,$C68,'Base DRE'!$K1:$K625,$H$2)</f>
        <v>0</v>
      </c>
      <c r="G68" s="95"/>
      <c r="H68" s="221" cm="1">
        <f t="array" ref="H68">_xlfn.SUMIFS('Base DRE'!$E1:$E625,'Base DRE'!$I1:$I625,H$7,'Base DRE'!$L1:$L625,$C68,'Base DRE'!$K1:$K625,$H$2)</f>
        <v>0</v>
      </c>
      <c r="I68" s="95"/>
      <c r="J68" s="221" cm="1">
        <f t="array" ref="J68">_xlfn.SUMIFS('Base DRE'!$E1:$E625,'Base DRE'!$I1:$I625,J$7,'Base DRE'!$L1:$L625,$C68,'Base DRE'!$K1:$K625,$H$2)</f>
        <v>0</v>
      </c>
      <c r="K68" s="95"/>
      <c r="L68" s="221" cm="1">
        <f t="array" ref="L68">_xlfn.SUMIFS('Base DRE'!$E1:$E625,'Base DRE'!$I1:$I625,L$7,'Base DRE'!$L1:$L625,$C68,'Base DRE'!$K1:$K625,$H$2)</f>
        <v>0</v>
      </c>
      <c r="M68" s="95"/>
      <c r="N68" s="221" cm="1">
        <f t="array" ref="N68">_xlfn.SUMIFS('Base DRE'!$E1:$E625,'Base DRE'!$I1:$I625,N$7,'Base DRE'!$L1:$L625,$C68,'Base DRE'!$K1:$K625,$H$2)</f>
        <v>0</v>
      </c>
      <c r="O68" s="95"/>
      <c r="P68" s="221" cm="1">
        <f t="array" ref="P68">_xlfn.SUMIFS('Base DRE'!$E1:$E625,'Base DRE'!$I1:$I625,P$7,'Base DRE'!$L1:$L625,$C68,'Base DRE'!$K1:$K625,$H$2)</f>
        <v>0</v>
      </c>
      <c r="Q68" s="95"/>
      <c r="R68" s="221" cm="1">
        <f t="array" ref="R68">_xlfn.SUMIFS('Base DRE'!$E1:$E625,'Base DRE'!$I1:$I625,R$7,'Base DRE'!$L1:$L625,$C68,'Base DRE'!$K1:$K625,$H$2)</f>
        <v>0</v>
      </c>
      <c r="S68" s="95"/>
      <c r="T68" s="221" cm="1">
        <f t="array" ref="T68">_xlfn.SUMIFS('Base DRE'!$E1:$E625,'Base DRE'!$I1:$I625,T$7,'Base DRE'!$L1:$L625,$C68,'Base DRE'!$K1:$K625,$H$2)</f>
        <v>0</v>
      </c>
      <c r="U68" s="95"/>
      <c r="V68" s="221" cm="1">
        <f t="array" ref="V68">_xlfn.SUMIFS('Base DRE'!$E1:$E625,'Base DRE'!$I1:$I625,V$7,'Base DRE'!$L1:$L625,$C68,'Base DRE'!$K1:$K625,$H$2)</f>
        <v>0</v>
      </c>
      <c r="W68" s="95"/>
      <c r="X68" s="221" cm="1">
        <f t="array" ref="X68">_xlfn.SUMIFS('Base DRE'!$E1:$E625,'Base DRE'!$I1:$I625,X$7,'Base DRE'!$L1:$L625,$C68,'Base DRE'!$K1:$K625,$H$2)</f>
        <v>0</v>
      </c>
      <c r="Y68" s="95"/>
      <c r="Z68" s="221" cm="1">
        <f t="array" ref="Z68">_xlfn.SUMIFS('Base DRE'!$E1:$E625,'Base DRE'!$I1:$I625,Z$7,'Base DRE'!$L1:$L625,$C68,'Base DRE'!$K1:$K625,$H$2)</f>
        <v>0</v>
      </c>
      <c r="AA68" s="194"/>
    </row>
    <row r="69" ht="15" customHeight="1">
      <c r="A69" s="47"/>
      <c r="B69" s="222"/>
      <c r="C69" s="50"/>
      <c r="D69" s="95"/>
      <c r="E69" s="95"/>
      <c r="F69" s="95"/>
      <c r="G69" s="95"/>
      <c r="H69" s="95"/>
      <c r="I69" s="95"/>
      <c r="J69" s="95"/>
      <c r="K69" s="95"/>
      <c r="L69" s="95"/>
      <c r="M69" s="95"/>
      <c r="N69" s="95"/>
      <c r="O69" s="95"/>
      <c r="P69" s="95"/>
      <c r="Q69" s="95"/>
      <c r="R69" s="95"/>
      <c r="S69" s="95"/>
      <c r="T69" s="95"/>
      <c r="U69" s="95"/>
      <c r="V69" s="95"/>
      <c r="W69" s="95"/>
      <c r="X69" s="95"/>
      <c r="Y69" s="95"/>
      <c r="Z69" s="95"/>
      <c r="AA69" s="194"/>
    </row>
    <row r="70" ht="15" customHeight="1">
      <c r="A70" s="47"/>
      <c r="B70" t="s" s="219">
        <v>99</v>
      </c>
      <c r="C70" s="50"/>
      <c r="D70" s="95"/>
      <c r="E70" s="95"/>
      <c r="F70" s="95"/>
      <c r="G70" s="95"/>
      <c r="H70" s="95"/>
      <c r="I70" s="95"/>
      <c r="J70" s="95"/>
      <c r="K70" s="95"/>
      <c r="L70" s="95"/>
      <c r="M70" s="95"/>
      <c r="N70" s="95"/>
      <c r="O70" s="95"/>
      <c r="P70" s="95"/>
      <c r="Q70" s="95"/>
      <c r="R70" s="95"/>
      <c r="S70" s="95"/>
      <c r="T70" s="95"/>
      <c r="U70" s="95"/>
      <c r="V70" s="95"/>
      <c r="W70" s="95"/>
      <c r="X70" s="95"/>
      <c r="Y70" s="95"/>
      <c r="Z70" s="95"/>
      <c r="AA70" s="194"/>
    </row>
    <row r="71" ht="15" customHeight="1">
      <c r="A71" s="47"/>
      <c r="B71" t="s" s="224">
        <v>146</v>
      </c>
      <c r="C71" t="s" s="224">
        <v>147</v>
      </c>
      <c r="D71" s="225" cm="1">
        <f t="array" ref="D71">SUM(D72,D76)</f>
        <v>0</v>
      </c>
      <c r="E71" s="240"/>
      <c r="F71" s="225" cm="1">
        <f t="array" ref="F71">SUM(F72,F76)</f>
        <v>0</v>
      </c>
      <c r="G71" s="240"/>
      <c r="H71" s="225" cm="1">
        <f t="array" ref="H71">SUM(H72,H76)</f>
        <v>0</v>
      </c>
      <c r="I71" s="240"/>
      <c r="J71" s="225" cm="1">
        <f t="array" ref="J71">SUM(J72,J76)</f>
        <v>0</v>
      </c>
      <c r="K71" s="240"/>
      <c r="L71" s="225" cm="1">
        <f t="array" ref="L71">SUM(L72,L76)</f>
        <v>0</v>
      </c>
      <c r="M71" s="240"/>
      <c r="N71" s="225" cm="1">
        <f t="array" ref="N71">SUM(N72,N76)</f>
        <v>0</v>
      </c>
      <c r="O71" s="240"/>
      <c r="P71" s="225" cm="1">
        <f t="array" ref="P71">SUM(P72,P76)</f>
        <v>0</v>
      </c>
      <c r="Q71" s="240"/>
      <c r="R71" s="225" cm="1">
        <f t="array" ref="R71">SUM(R72,R76)</f>
        <v>0</v>
      </c>
      <c r="S71" s="240"/>
      <c r="T71" s="225" cm="1">
        <f t="array" ref="T71">SUM(T72,T76)</f>
        <v>0</v>
      </c>
      <c r="U71" s="240"/>
      <c r="V71" s="225" cm="1">
        <f t="array" ref="V71">SUM(V72,V76)</f>
        <v>0</v>
      </c>
      <c r="W71" s="240"/>
      <c r="X71" s="225" cm="1">
        <f t="array" ref="X71">SUM(X72,X76)</f>
        <v>0</v>
      </c>
      <c r="Y71" s="240"/>
      <c r="Z71" s="225" cm="1">
        <f t="array" ref="Z71">SUM(Z72,Z76)</f>
        <v>0</v>
      </c>
      <c r="AA71" s="241"/>
    </row>
    <row r="72" ht="15" customHeight="1">
      <c r="A72" s="47"/>
      <c r="B72" t="s" s="215">
        <v>148</v>
      </c>
      <c r="C72" t="s" s="215">
        <v>149</v>
      </c>
      <c r="D72" s="216" cm="1">
        <f t="array" ref="D72">SUM(D73:D75)</f>
        <v>0</v>
      </c>
      <c r="E72" s="244"/>
      <c r="F72" s="216" cm="1">
        <f t="array" ref="F72">SUM(F73:F75)</f>
        <v>0</v>
      </c>
      <c r="G72" s="244"/>
      <c r="H72" s="216" cm="1">
        <f t="array" ref="H72">SUM(H73:H75)</f>
        <v>0</v>
      </c>
      <c r="I72" s="244"/>
      <c r="J72" s="216" cm="1">
        <f t="array" ref="J72">SUM(J73:J75)</f>
        <v>0</v>
      </c>
      <c r="K72" s="244"/>
      <c r="L72" s="216" cm="1">
        <f t="array" ref="L72">SUM(L73:L75)</f>
        <v>0</v>
      </c>
      <c r="M72" s="244"/>
      <c r="N72" s="216" cm="1">
        <f t="array" ref="N72">SUM(N73:N75)</f>
        <v>0</v>
      </c>
      <c r="O72" s="244"/>
      <c r="P72" s="216" cm="1">
        <f t="array" ref="P72">SUM(P73:P75)</f>
        <v>0</v>
      </c>
      <c r="Q72" s="244"/>
      <c r="R72" s="216" cm="1">
        <f t="array" ref="R72">SUM(R73:R75)</f>
        <v>0</v>
      </c>
      <c r="S72" s="244"/>
      <c r="T72" s="216" cm="1">
        <f t="array" ref="T72">SUM(T73:T75)</f>
        <v>0</v>
      </c>
      <c r="U72" s="244"/>
      <c r="V72" s="216" cm="1">
        <f t="array" ref="V72">SUM(V73:V75)</f>
        <v>0</v>
      </c>
      <c r="W72" s="244"/>
      <c r="X72" s="216" cm="1">
        <f t="array" ref="X72">SUM(X73:X75)</f>
        <v>0</v>
      </c>
      <c r="Y72" s="244"/>
      <c r="Z72" s="216" cm="1">
        <f t="array" ref="Z72">SUM(Z73:Z75)</f>
        <v>0</v>
      </c>
      <c r="AA72" s="245"/>
    </row>
    <row r="73" ht="15" customHeight="1">
      <c r="A73" s="47"/>
      <c r="B73" t="s" s="246">
        <v>91</v>
      </c>
      <c r="C73" t="s" s="220">
        <v>150</v>
      </c>
      <c r="D73" s="221" cm="1">
        <f t="array" ref="D73">_xlfn.SUMIFS('Base DRE'!$E1:$E625,'Base DRE'!$I1:$I625,D$7,'Base DRE'!$L1:$L625,$C73,'Base DRE'!$K1:$K625,$H$2)</f>
        <v>0</v>
      </c>
      <c r="E73" s="95"/>
      <c r="F73" s="221" cm="1">
        <f t="array" ref="F73">_xlfn.SUMIFS('Base DRE'!$E1:$E625,'Base DRE'!$I1:$I625,F$7,'Base DRE'!$L1:$L625,$C73,'Base DRE'!$K1:$K625,$H$2)</f>
        <v>0</v>
      </c>
      <c r="G73" s="95"/>
      <c r="H73" s="221" cm="1">
        <f t="array" ref="H73">_xlfn.SUMIFS('Base DRE'!$E1:$E625,'Base DRE'!$I1:$I625,H$7,'Base DRE'!$L1:$L625,$C73,'Base DRE'!$K1:$K625,$H$2)</f>
        <v>0</v>
      </c>
      <c r="I73" s="95"/>
      <c r="J73" s="221" cm="1">
        <f t="array" ref="J73">_xlfn.SUMIFS('Base DRE'!$E1:$E625,'Base DRE'!$I1:$I625,J$7,'Base DRE'!$L1:$L625,$C73,'Base DRE'!$K1:$K625,$H$2)</f>
        <v>0</v>
      </c>
      <c r="K73" s="95"/>
      <c r="L73" s="221" cm="1">
        <f t="array" ref="L73">_xlfn.SUMIFS('Base DRE'!$E1:$E625,'Base DRE'!$I1:$I625,L$7,'Base DRE'!$L1:$L625,$C73,'Base DRE'!$K1:$K625,$H$2)</f>
        <v>0</v>
      </c>
      <c r="M73" s="95"/>
      <c r="N73" s="221" cm="1">
        <f t="array" ref="N73">_xlfn.SUMIFS('Base DRE'!$E1:$E625,'Base DRE'!$I1:$I625,N$7,'Base DRE'!$L1:$L625,$C73,'Base DRE'!$K1:$K625,$H$2)</f>
        <v>0</v>
      </c>
      <c r="O73" s="95"/>
      <c r="P73" s="221" cm="1">
        <f t="array" ref="P73">_xlfn.SUMIFS('Base DRE'!$E1:$E625,'Base DRE'!$I1:$I625,P$7,'Base DRE'!$L1:$L625,$C73,'Base DRE'!$K1:$K625,$H$2)</f>
        <v>0</v>
      </c>
      <c r="Q73" s="95"/>
      <c r="R73" s="221" cm="1">
        <f t="array" ref="R73">_xlfn.SUMIFS('Base DRE'!$E1:$E625,'Base DRE'!$I1:$I625,R$7,'Base DRE'!$L1:$L625,$C73,'Base DRE'!$K1:$K625,$H$2)</f>
        <v>0</v>
      </c>
      <c r="S73" s="95"/>
      <c r="T73" s="221" cm="1">
        <f t="array" ref="T73">_xlfn.SUMIFS('Base DRE'!$E1:$E625,'Base DRE'!$I1:$I625,T$7,'Base DRE'!$L1:$L625,$C73,'Base DRE'!$K1:$K625,$H$2)</f>
        <v>0</v>
      </c>
      <c r="U73" s="95"/>
      <c r="V73" s="221" cm="1">
        <f t="array" ref="V73">_xlfn.SUMIFS('Base DRE'!$E1:$E625,'Base DRE'!$I1:$I625,V$7,'Base DRE'!$L1:$L625,$C73,'Base DRE'!$K1:$K625,$H$2)</f>
        <v>0</v>
      </c>
      <c r="W73" s="95"/>
      <c r="X73" s="221" cm="1">
        <f t="array" ref="X73">_xlfn.SUMIFS('Base DRE'!$E1:$E625,'Base DRE'!$I1:$I625,X$7,'Base DRE'!$L1:$L625,$C73,'Base DRE'!$K1:$K625,$H$2)</f>
        <v>0</v>
      </c>
      <c r="Y73" s="95"/>
      <c r="Z73" s="221" cm="1">
        <f t="array" ref="Z73">_xlfn.SUMIFS('Base DRE'!$E1:$E625,'Base DRE'!$I1:$I625,Z$7,'Base DRE'!$L1:$L625,$C73,'Base DRE'!$K1:$K625,$H$2)</f>
        <v>0</v>
      </c>
      <c r="AA73" s="194"/>
    </row>
    <row r="74" ht="15" customHeight="1">
      <c r="A74" s="47"/>
      <c r="B74" s="247"/>
      <c r="C74" s="50"/>
      <c r="D74" s="95"/>
      <c r="E74" s="95"/>
      <c r="F74" s="95"/>
      <c r="G74" s="95"/>
      <c r="H74" s="95"/>
      <c r="I74" s="95"/>
      <c r="J74" s="95"/>
      <c r="K74" s="95"/>
      <c r="L74" s="95"/>
      <c r="M74" s="95"/>
      <c r="N74" s="95"/>
      <c r="O74" s="95"/>
      <c r="P74" s="95"/>
      <c r="Q74" s="95"/>
      <c r="R74" s="95"/>
      <c r="S74" s="95"/>
      <c r="T74" s="95"/>
      <c r="U74" s="95"/>
      <c r="V74" s="95"/>
      <c r="W74" s="95"/>
      <c r="X74" s="95"/>
      <c r="Y74" s="95"/>
      <c r="Z74" s="95"/>
      <c r="AA74" s="194"/>
    </row>
    <row r="75" ht="15" customHeight="1">
      <c r="A75" s="47"/>
      <c r="B75" s="247"/>
      <c r="C75" s="50"/>
      <c r="D75" s="95"/>
      <c r="E75" s="95"/>
      <c r="F75" s="95"/>
      <c r="G75" s="95"/>
      <c r="H75" s="95"/>
      <c r="I75" s="95"/>
      <c r="J75" s="95"/>
      <c r="K75" s="95"/>
      <c r="L75" s="95"/>
      <c r="M75" s="95"/>
      <c r="N75" s="95"/>
      <c r="O75" s="95"/>
      <c r="P75" s="95"/>
      <c r="Q75" s="95"/>
      <c r="R75" s="95"/>
      <c r="S75" s="95"/>
      <c r="T75" s="95"/>
      <c r="U75" s="95"/>
      <c r="V75" s="95"/>
      <c r="W75" s="95"/>
      <c r="X75" s="95"/>
      <c r="Y75" s="95"/>
      <c r="Z75" s="95"/>
      <c r="AA75" s="194"/>
    </row>
    <row r="76" ht="15" customHeight="1">
      <c r="A76" s="47"/>
      <c r="B76" t="s" s="229">
        <v>151</v>
      </c>
      <c r="C76" t="s" s="229">
        <v>152</v>
      </c>
      <c r="D76" s="230" cm="1">
        <f t="array" ref="D76">SUM(D77:D77)</f>
        <v>0</v>
      </c>
      <c r="E76" s="242"/>
      <c r="F76" s="230" cm="1">
        <f t="array" ref="F76">SUM(F77:F77)</f>
        <v>0</v>
      </c>
      <c r="G76" s="242"/>
      <c r="H76" s="230" cm="1">
        <f t="array" ref="H76">SUM(H77:H77)</f>
        <v>0</v>
      </c>
      <c r="I76" s="242"/>
      <c r="J76" s="230" cm="1">
        <f t="array" ref="J76">SUM(J77:J77)</f>
        <v>0</v>
      </c>
      <c r="K76" s="242"/>
      <c r="L76" s="230" cm="1">
        <f t="array" ref="L76">SUM(L77:L77)</f>
        <v>0</v>
      </c>
      <c r="M76" s="242"/>
      <c r="N76" s="230" cm="1">
        <f t="array" ref="N76">SUM(N77:N77)</f>
        <v>0</v>
      </c>
      <c r="O76" s="242"/>
      <c r="P76" s="230" cm="1">
        <f t="array" ref="P76">SUM(P77:P77)</f>
        <v>0</v>
      </c>
      <c r="Q76" s="242"/>
      <c r="R76" s="230" cm="1">
        <f t="array" ref="R76">SUM(R77:R77)</f>
        <v>0</v>
      </c>
      <c r="S76" s="242"/>
      <c r="T76" s="230" cm="1">
        <f t="array" ref="T76">SUM(T77:T77)</f>
        <v>0</v>
      </c>
      <c r="U76" s="242"/>
      <c r="V76" s="230" cm="1">
        <f t="array" ref="V76">SUM(V77:V77)</f>
        <v>0</v>
      </c>
      <c r="W76" s="242"/>
      <c r="X76" s="230" cm="1">
        <f t="array" ref="X76">SUM(X77:X77)</f>
        <v>0</v>
      </c>
      <c r="Y76" s="242"/>
      <c r="Z76" s="230" cm="1">
        <f t="array" ref="Z76">SUM(Z77:Z77)</f>
        <v>0</v>
      </c>
      <c r="AA76" s="243"/>
    </row>
    <row r="77" ht="15" customHeight="1">
      <c r="A77" s="47"/>
      <c r="B77" t="s" s="219">
        <v>91</v>
      </c>
      <c r="C77" s="50"/>
      <c r="D77" s="95"/>
      <c r="E77" s="95"/>
      <c r="F77" s="95"/>
      <c r="G77" s="95"/>
      <c r="H77" s="95"/>
      <c r="I77" s="95"/>
      <c r="J77" s="95"/>
      <c r="K77" s="95"/>
      <c r="L77" s="95"/>
      <c r="M77" s="95"/>
      <c r="N77" s="95"/>
      <c r="O77" s="95"/>
      <c r="P77" s="95"/>
      <c r="Q77" s="95"/>
      <c r="R77" s="95"/>
      <c r="S77" s="95"/>
      <c r="T77" s="95"/>
      <c r="U77" s="95"/>
      <c r="V77" s="95"/>
      <c r="W77" s="95"/>
      <c r="X77" s="95"/>
      <c r="Y77" s="95"/>
      <c r="Z77" s="95"/>
      <c r="AA77" s="194"/>
    </row>
    <row r="78" ht="15" customHeight="1">
      <c r="A78" s="47"/>
      <c r="B78" s="210"/>
      <c r="C78" t="s" s="211">
        <v>153</v>
      </c>
      <c r="D78" s="212" cm="1">
        <f t="array" ref="D78">D60+D56+D71</f>
        <v>0</v>
      </c>
      <c r="E78" s="234"/>
      <c r="F78" s="212" cm="1">
        <f t="array" ref="F78">F60+F56+F71</f>
        <v>0</v>
      </c>
      <c r="G78" s="234"/>
      <c r="H78" s="212" cm="1">
        <f t="array" ref="H78">H60+H56+H71</f>
        <v>0</v>
      </c>
      <c r="I78" s="234"/>
      <c r="J78" s="212" cm="1">
        <f t="array" ref="J78">J60+J56+J71</f>
        <v>0</v>
      </c>
      <c r="K78" s="234"/>
      <c r="L78" s="212" cm="1">
        <f t="array" ref="L78">L60+L56+L71</f>
        <v>0</v>
      </c>
      <c r="M78" s="234"/>
      <c r="N78" s="212" cm="1">
        <f t="array" ref="N78">N60+N56+N71</f>
        <v>0</v>
      </c>
      <c r="O78" s="234"/>
      <c r="P78" s="212" cm="1">
        <f t="array" ref="P78">P60+P56+P71</f>
        <v>0</v>
      </c>
      <c r="Q78" s="234"/>
      <c r="R78" s="212" cm="1">
        <f t="array" ref="R78">R60+R56+R71</f>
        <v>0</v>
      </c>
      <c r="S78" s="234"/>
      <c r="T78" s="212" cm="1">
        <f t="array" ref="T78">T60+T56+T71</f>
        <v>0</v>
      </c>
      <c r="U78" s="234"/>
      <c r="V78" s="212" cm="1">
        <f t="array" ref="V78">V60+V56+V71</f>
        <v>0</v>
      </c>
      <c r="W78" s="234"/>
      <c r="X78" s="212" cm="1">
        <f t="array" ref="X78">X60+X56+X71</f>
        <v>0</v>
      </c>
      <c r="Y78" s="234"/>
      <c r="Z78" s="212" cm="1">
        <f t="array" ref="Z78">Z60+Z56+Z71</f>
        <v>0</v>
      </c>
      <c r="AA78" s="235"/>
    </row>
    <row r="79" ht="15" customHeight="1">
      <c r="A79" s="47"/>
      <c r="B79" s="50"/>
      <c r="C79" s="50"/>
      <c r="D79" s="95"/>
      <c r="E79" s="95"/>
      <c r="F79" s="95"/>
      <c r="G79" s="95"/>
      <c r="H79" s="95"/>
      <c r="I79" s="95"/>
      <c r="J79" s="95"/>
      <c r="K79" s="95"/>
      <c r="L79" s="95"/>
      <c r="M79" s="95"/>
      <c r="N79" s="95"/>
      <c r="O79" s="95"/>
      <c r="P79" s="95"/>
      <c r="Q79" s="95"/>
      <c r="R79" s="95"/>
      <c r="S79" s="95"/>
      <c r="T79" s="95"/>
      <c r="U79" s="95"/>
      <c r="V79" s="95"/>
      <c r="W79" s="95"/>
      <c r="X79" s="95"/>
      <c r="Y79" s="95"/>
      <c r="Z79" s="95"/>
      <c r="AA79" s="194"/>
    </row>
    <row r="80" ht="15" customHeight="1">
      <c r="A80" s="47"/>
      <c r="B80" t="s" s="224">
        <v>154</v>
      </c>
      <c r="C80" t="s" s="224">
        <v>155</v>
      </c>
      <c r="D80" s="225" cm="1">
        <f t="array" ref="D80">SUM(D81,D88,D85)</f>
        <v>0</v>
      </c>
      <c r="E80" s="240"/>
      <c r="F80" s="225" cm="1">
        <f t="array" ref="F80">SUM(F81,F88,F85)</f>
        <v>0</v>
      </c>
      <c r="G80" s="240"/>
      <c r="H80" s="225" cm="1">
        <f t="array" ref="H80">SUM(H81,H88,H85)</f>
        <v>0</v>
      </c>
      <c r="I80" s="240"/>
      <c r="J80" s="225" cm="1">
        <f t="array" ref="J80">SUM(J81,J88,J85)</f>
        <v>0</v>
      </c>
      <c r="K80" s="240"/>
      <c r="L80" s="225" cm="1">
        <f t="array" ref="L80">SUM(L81,L88,L85)</f>
        <v>0</v>
      </c>
      <c r="M80" s="240"/>
      <c r="N80" s="225" cm="1">
        <f t="array" ref="N80">SUM(N81,N88,N85)</f>
        <v>0</v>
      </c>
      <c r="O80" s="240"/>
      <c r="P80" s="225" cm="1">
        <f t="array" ref="P80">SUM(P81,P88,P85)</f>
        <v>0</v>
      </c>
      <c r="Q80" s="240"/>
      <c r="R80" s="225" cm="1">
        <f t="array" ref="R80">SUM(R81,R88,R85)</f>
        <v>0</v>
      </c>
      <c r="S80" s="240"/>
      <c r="T80" s="225" cm="1">
        <f t="array" ref="T80">SUM(T81,T88,T85)</f>
        <v>0</v>
      </c>
      <c r="U80" s="240"/>
      <c r="V80" s="225" cm="1">
        <f t="array" ref="V80">SUM(V81,V88,V85)</f>
        <v>0</v>
      </c>
      <c r="W80" s="240"/>
      <c r="X80" s="225" cm="1">
        <f t="array" ref="X80">SUM(X81,X88,X85)</f>
        <v>0</v>
      </c>
      <c r="Y80" s="240"/>
      <c r="Z80" s="225" cm="1">
        <f t="array" ref="Z80">SUM(Z81,Z88,Z85)</f>
        <v>0</v>
      </c>
      <c r="AA80" s="241"/>
    </row>
    <row r="81" ht="15" customHeight="1">
      <c r="A81" s="47"/>
      <c r="B81" t="s" s="248">
        <v>156</v>
      </c>
      <c r="C81" t="s" s="248">
        <v>157</v>
      </c>
      <c r="D81" s="249" cm="1">
        <f t="array" ref="D81">SUM(D82:D84)</f>
        <v>0</v>
      </c>
      <c r="E81" s="250"/>
      <c r="F81" s="249" cm="1">
        <f t="array" ref="F81">SUM(F82:F84)</f>
        <v>0</v>
      </c>
      <c r="G81" s="250"/>
      <c r="H81" s="249" cm="1">
        <f t="array" ref="H81">SUM(H82:H84)</f>
        <v>0</v>
      </c>
      <c r="I81" s="250"/>
      <c r="J81" s="249" cm="1">
        <f t="array" ref="J81">SUM(J82:J84)</f>
        <v>0</v>
      </c>
      <c r="K81" s="250"/>
      <c r="L81" s="249" cm="1">
        <f t="array" ref="L81">SUM(L82:L84)</f>
        <v>0</v>
      </c>
      <c r="M81" s="250"/>
      <c r="N81" s="249" cm="1">
        <f t="array" ref="N81">SUM(N82:N84)</f>
        <v>0</v>
      </c>
      <c r="O81" s="250"/>
      <c r="P81" s="249" cm="1">
        <f t="array" ref="P81">SUM(P82:P84)</f>
        <v>0</v>
      </c>
      <c r="Q81" s="250"/>
      <c r="R81" s="249" cm="1">
        <f t="array" ref="R81">SUM(R82:R84)</f>
        <v>0</v>
      </c>
      <c r="S81" s="250"/>
      <c r="T81" s="249" cm="1">
        <f t="array" ref="T81">SUM(T82:T84)</f>
        <v>0</v>
      </c>
      <c r="U81" s="250"/>
      <c r="V81" s="249" cm="1">
        <f t="array" ref="V81">SUM(V82:V84)</f>
        <v>0</v>
      </c>
      <c r="W81" s="250"/>
      <c r="X81" s="249" cm="1">
        <f t="array" ref="X81">SUM(X82:X84)</f>
        <v>0</v>
      </c>
      <c r="Y81" s="250"/>
      <c r="Z81" s="249" cm="1">
        <f t="array" ref="Z81">SUM(Z82:Z84)</f>
        <v>0</v>
      </c>
      <c r="AA81" s="251"/>
    </row>
    <row r="82" ht="15" customHeight="1">
      <c r="A82" s="47"/>
      <c r="B82" t="s" s="219">
        <v>99</v>
      </c>
      <c r="C82" t="s" s="220">
        <v>157</v>
      </c>
      <c r="D82" s="221" cm="1">
        <f t="array" ref="D82">_xlfn.SUMIFS('Base DRE'!$E1:$E625,'Base DRE'!$I1:$I625,D$7,'Base DRE'!$L1:$L625,$C82,'Base DRE'!$K1:$K625,$H$2)</f>
        <v>0</v>
      </c>
      <c r="E82" s="95"/>
      <c r="F82" s="221" cm="1">
        <f t="array" ref="F82">_xlfn.SUMIFS('Base DRE'!$E1:$E625,'Base DRE'!$I1:$I625,F$7,'Base DRE'!$L1:$L625,$C82,'Base DRE'!$K1:$K625,$H$2)</f>
        <v>0</v>
      </c>
      <c r="G82" s="95"/>
      <c r="H82" s="221" cm="1">
        <f t="array" ref="H82">_xlfn.SUMIFS('Base DRE'!$E1:$E625,'Base DRE'!$I1:$I625,H$7,'Base DRE'!$L1:$L625,$C82,'Base DRE'!$K1:$K625,$H$2)</f>
        <v>0</v>
      </c>
      <c r="I82" s="95"/>
      <c r="J82" s="221" cm="1">
        <f t="array" ref="J82">_xlfn.SUMIFS('Base DRE'!$E1:$E625,'Base DRE'!$I1:$I625,J$7,'Base DRE'!$L1:$L625,$C82,'Base DRE'!$K1:$K625,$H$2)</f>
        <v>0</v>
      </c>
      <c r="K82" s="95"/>
      <c r="L82" s="221" cm="1">
        <f t="array" ref="L82">_xlfn.SUMIFS('Base DRE'!$E1:$E625,'Base DRE'!$I1:$I625,L$7,'Base DRE'!$L1:$L625,$C82,'Base DRE'!$K1:$K625,$H$2)</f>
        <v>0</v>
      </c>
      <c r="M82" s="95"/>
      <c r="N82" s="221" cm="1">
        <f t="array" ref="N82">_xlfn.SUMIFS('Base DRE'!$E1:$E625,'Base DRE'!$I1:$I625,N$7,'Base DRE'!$L1:$L625,$C82,'Base DRE'!$K1:$K625,$H$2)</f>
        <v>0</v>
      </c>
      <c r="O82" s="95"/>
      <c r="P82" s="221" cm="1">
        <f t="array" ref="P82">_xlfn.SUMIFS('Base DRE'!$E1:$E625,'Base DRE'!$I1:$I625,P$7,'Base DRE'!$L1:$L625,$C82,'Base DRE'!$K1:$K625,$H$2)</f>
        <v>0</v>
      </c>
      <c r="Q82" s="95"/>
      <c r="R82" s="221" cm="1">
        <f t="array" ref="R82">_xlfn.SUMIFS('Base DRE'!$E1:$E625,'Base DRE'!$I1:$I625,R$7,'Base DRE'!$L1:$L625,$C82,'Base DRE'!$K1:$K625,$H$2)</f>
        <v>0</v>
      </c>
      <c r="S82" s="95"/>
      <c r="T82" s="221" cm="1">
        <f t="array" ref="T82">_xlfn.SUMIFS('Base DRE'!$E1:$E625,'Base DRE'!$I1:$I625,T$7,'Base DRE'!$L1:$L625,$C82,'Base DRE'!$K1:$K625,$H$2)</f>
        <v>0</v>
      </c>
      <c r="U82" s="95"/>
      <c r="V82" s="221" cm="1">
        <f t="array" ref="V82">_xlfn.SUMIFS('Base DRE'!$E1:$E625,'Base DRE'!$I1:$I625,V$7,'Base DRE'!$L1:$L625,$C82,'Base DRE'!$K1:$K625,$H$2)</f>
        <v>0</v>
      </c>
      <c r="W82" s="95"/>
      <c r="X82" s="221" cm="1">
        <f t="array" ref="X82">_xlfn.SUMIFS('Base DRE'!$E1:$E625,'Base DRE'!$I1:$I625,X$7,'Base DRE'!$L1:$L625,$C82,'Base DRE'!$K1:$K625,$H$2)</f>
        <v>0</v>
      </c>
      <c r="Y82" s="95"/>
      <c r="Z82" s="221" cm="1">
        <f t="array" ref="Z82">_xlfn.SUMIFS('Base DRE'!$E1:$E625,'Base DRE'!$I1:$I625,Z$7,'Base DRE'!$L1:$L625,$C82,'Base DRE'!$K1:$K625,$H$2)</f>
        <v>0</v>
      </c>
      <c r="AA82" s="194"/>
    </row>
    <row r="83" ht="15" customHeight="1">
      <c r="A83" s="47"/>
      <c r="B83" t="s" s="219">
        <v>99</v>
      </c>
      <c r="C83" s="50"/>
      <c r="D83" s="95"/>
      <c r="E83" s="95"/>
      <c r="F83" s="95"/>
      <c r="G83" s="95"/>
      <c r="H83" s="95"/>
      <c r="I83" s="95"/>
      <c r="J83" s="95"/>
      <c r="K83" s="95"/>
      <c r="L83" s="95"/>
      <c r="M83" s="95"/>
      <c r="N83" s="95"/>
      <c r="O83" s="95"/>
      <c r="P83" s="95"/>
      <c r="Q83" s="95"/>
      <c r="R83" s="95"/>
      <c r="S83" s="95"/>
      <c r="T83" s="95"/>
      <c r="U83" s="95"/>
      <c r="V83" s="95"/>
      <c r="W83" s="95"/>
      <c r="X83" s="95"/>
      <c r="Y83" s="95"/>
      <c r="Z83" s="95"/>
      <c r="AA83" s="194"/>
    </row>
    <row r="84" ht="15" customHeight="1">
      <c r="A84" s="47"/>
      <c r="B84" t="s" s="219">
        <v>99</v>
      </c>
      <c r="C84" s="50"/>
      <c r="D84" s="95"/>
      <c r="E84" s="95"/>
      <c r="F84" s="95"/>
      <c r="G84" s="95"/>
      <c r="H84" s="95"/>
      <c r="I84" s="95"/>
      <c r="J84" s="95"/>
      <c r="K84" s="95"/>
      <c r="L84" s="95"/>
      <c r="M84" s="95"/>
      <c r="N84" s="95"/>
      <c r="O84" s="95"/>
      <c r="P84" s="95"/>
      <c r="Q84" s="95"/>
      <c r="R84" s="95"/>
      <c r="S84" s="95"/>
      <c r="T84" s="95"/>
      <c r="U84" s="95"/>
      <c r="V84" s="95"/>
      <c r="W84" s="95"/>
      <c r="X84" s="95"/>
      <c r="Y84" s="95"/>
      <c r="Z84" s="95"/>
      <c r="AA84" s="194"/>
    </row>
    <row r="85" ht="15" customHeight="1">
      <c r="A85" s="47"/>
      <c r="B85" t="s" s="248">
        <v>158</v>
      </c>
      <c r="C85" t="s" s="248">
        <v>159</v>
      </c>
      <c r="D85" s="249" cm="1">
        <f t="array" ref="D85">SUM(D86:D87)</f>
        <v>0</v>
      </c>
      <c r="E85" s="250"/>
      <c r="F85" s="249" cm="1">
        <f t="array" ref="F85">SUM(F86:F87)</f>
        <v>0</v>
      </c>
      <c r="G85" s="250"/>
      <c r="H85" s="249" cm="1">
        <f t="array" ref="H85">SUM(H86:H87)</f>
        <v>0</v>
      </c>
      <c r="I85" s="250"/>
      <c r="J85" s="249" cm="1">
        <f t="array" ref="J85">SUM(J86:J87)</f>
        <v>0</v>
      </c>
      <c r="K85" s="250"/>
      <c r="L85" s="249" cm="1">
        <f t="array" ref="L85">SUM(L86:L87)</f>
        <v>0</v>
      </c>
      <c r="M85" s="250"/>
      <c r="N85" s="249" cm="1">
        <f t="array" ref="N85">SUM(N86:N87)</f>
        <v>0</v>
      </c>
      <c r="O85" s="250"/>
      <c r="P85" s="249" cm="1">
        <f t="array" ref="P85">SUM(P86:P87)</f>
        <v>0</v>
      </c>
      <c r="Q85" s="250"/>
      <c r="R85" s="249" cm="1">
        <f t="array" ref="R85">SUM(R86:R87)</f>
        <v>0</v>
      </c>
      <c r="S85" s="250"/>
      <c r="T85" s="249" cm="1">
        <f t="array" ref="T85">SUM(T86:T87)</f>
        <v>0</v>
      </c>
      <c r="U85" s="250"/>
      <c r="V85" s="249" cm="1">
        <f t="array" ref="V85">SUM(V86:V87)</f>
        <v>0</v>
      </c>
      <c r="W85" s="250"/>
      <c r="X85" s="249" cm="1">
        <f t="array" ref="X85">SUM(X86:X87)</f>
        <v>0</v>
      </c>
      <c r="Y85" s="250"/>
      <c r="Z85" s="249" cm="1">
        <f t="array" ref="Z85">SUM(Z86:Z87)</f>
        <v>0</v>
      </c>
      <c r="AA85" s="251"/>
    </row>
    <row r="86" ht="15" customHeight="1">
      <c r="A86" s="47"/>
      <c r="B86" t="s" s="219">
        <v>99</v>
      </c>
      <c r="C86" s="50"/>
      <c r="D86" s="221" cm="1">
        <f t="array" ref="D86">_xlfn.SUMIFS('Base DRE'!$E1:$E625,'Base DRE'!$I1:$I625,D$7,'Base DRE'!$L1:$L625,$C86,'Base DRE'!$K1:$K625,$H$2)</f>
        <v>0</v>
      </c>
      <c r="E86" s="95"/>
      <c r="F86" s="221" cm="1">
        <f t="array" ref="F86">_xlfn.SUMIFS('Base DRE'!$E1:$E625,'Base DRE'!$I1:$I625,F$7,'Base DRE'!$L1:$L625,$C86,'Base DRE'!$K1:$K625,$H$2)</f>
        <v>0</v>
      </c>
      <c r="G86" s="95"/>
      <c r="H86" s="221" cm="1">
        <f t="array" ref="H86">_xlfn.SUMIFS('Base DRE'!$E1:$E625,'Base DRE'!$I1:$I625,H$7,'Base DRE'!$L1:$L625,$C86,'Base DRE'!$K1:$K625,$H$2)</f>
        <v>0</v>
      </c>
      <c r="I86" s="95"/>
      <c r="J86" s="221" cm="1">
        <f t="array" ref="J86">_xlfn.SUMIFS('Base DRE'!$E1:$E625,'Base DRE'!$I1:$I625,J$7,'Base DRE'!$L1:$L625,$C86,'Base DRE'!$K1:$K625,$H$2)</f>
        <v>0</v>
      </c>
      <c r="K86" s="95"/>
      <c r="L86" s="221" cm="1">
        <f t="array" ref="L86">_xlfn.SUMIFS('Base DRE'!$E1:$E625,'Base DRE'!$I1:$I625,L$7,'Base DRE'!$L1:$L625,$C86,'Base DRE'!$K1:$K625,$H$2)</f>
        <v>0</v>
      </c>
      <c r="M86" s="95"/>
      <c r="N86" s="221" cm="1">
        <f t="array" ref="N86">_xlfn.SUMIFS('Base DRE'!$E1:$E625,'Base DRE'!$I1:$I625,N$7,'Base DRE'!$L1:$L625,$C86,'Base DRE'!$K1:$K625,$H$2)</f>
        <v>0</v>
      </c>
      <c r="O86" s="95"/>
      <c r="P86" s="221" cm="1">
        <f t="array" ref="P86">_xlfn.SUMIFS('Base DRE'!$E1:$E625,'Base DRE'!$I1:$I625,P$7,'Base DRE'!$L1:$L625,$C86,'Base DRE'!$K1:$K625,$H$2)</f>
        <v>0</v>
      </c>
      <c r="Q86" s="95"/>
      <c r="R86" s="221" cm="1">
        <f t="array" ref="R86">_xlfn.SUMIFS('Base DRE'!$E1:$E625,'Base DRE'!$I1:$I625,R$7,'Base DRE'!$L1:$L625,$C86,'Base DRE'!$K1:$K625,$H$2)</f>
        <v>0</v>
      </c>
      <c r="S86" s="95"/>
      <c r="T86" s="221" cm="1">
        <f t="array" ref="T86">_xlfn.SUMIFS('Base DRE'!$E1:$E625,'Base DRE'!$I1:$I625,T$7,'Base DRE'!$L1:$L625,$C86,'Base DRE'!$K1:$K625,$H$2)</f>
        <v>0</v>
      </c>
      <c r="U86" s="95"/>
      <c r="V86" s="221" cm="1">
        <f t="array" ref="V86">_xlfn.SUMIFS('Base DRE'!$E1:$E625,'Base DRE'!$I1:$I625,V$7,'Base DRE'!$L1:$L625,$C86,'Base DRE'!$K1:$K625,$H$2)</f>
        <v>0</v>
      </c>
      <c r="W86" s="95"/>
      <c r="X86" s="221" cm="1">
        <f t="array" ref="X86">_xlfn.SUMIFS('Base DRE'!$E1:$E625,'Base DRE'!$I1:$I625,X$7,'Base DRE'!$L1:$L625,$C86,'Base DRE'!$K1:$K625,$H$2)</f>
        <v>0</v>
      </c>
      <c r="Y86" s="95"/>
      <c r="Z86" s="221" cm="1">
        <f t="array" ref="Z86">_xlfn.SUMIFS('Base DRE'!$E1:$E625,'Base DRE'!$I1:$I625,Z$7,'Base DRE'!$L1:$L625,$C86,'Base DRE'!$K1:$K625,$H$2)</f>
        <v>0</v>
      </c>
      <c r="AA86" s="194"/>
    </row>
    <row r="87" ht="15" customHeight="1">
      <c r="A87" s="47"/>
      <c r="B87" s="222"/>
      <c r="C87" s="50"/>
      <c r="D87" s="95"/>
      <c r="E87" s="95"/>
      <c r="F87" s="95"/>
      <c r="G87" s="95"/>
      <c r="H87" s="95"/>
      <c r="I87" s="95"/>
      <c r="J87" s="95"/>
      <c r="K87" s="95"/>
      <c r="L87" s="95"/>
      <c r="M87" s="95"/>
      <c r="N87" s="95"/>
      <c r="O87" s="95"/>
      <c r="P87" s="95"/>
      <c r="Q87" s="95"/>
      <c r="R87" s="95"/>
      <c r="S87" s="95"/>
      <c r="T87" s="95"/>
      <c r="U87" s="95"/>
      <c r="V87" s="95"/>
      <c r="W87" s="95"/>
      <c r="X87" s="95"/>
      <c r="Y87" s="95"/>
      <c r="Z87" s="95"/>
      <c r="AA87" s="194"/>
    </row>
    <row r="88" ht="15" customHeight="1">
      <c r="A88" s="47"/>
      <c r="B88" t="s" s="248">
        <v>160</v>
      </c>
      <c r="C88" t="s" s="248">
        <v>161</v>
      </c>
      <c r="D88" s="249" cm="1">
        <f t="array" ref="D88">SUM(D89:D90)</f>
        <v>0</v>
      </c>
      <c r="E88" s="250"/>
      <c r="F88" s="249" cm="1">
        <f t="array" ref="F88">SUM(F89:F90)</f>
        <v>0</v>
      </c>
      <c r="G88" s="250"/>
      <c r="H88" s="249" cm="1">
        <f t="array" ref="H88">SUM(H89:H90)</f>
        <v>0</v>
      </c>
      <c r="I88" s="250"/>
      <c r="J88" s="249" cm="1">
        <f t="array" ref="J88">SUM(J89:J90)</f>
        <v>0</v>
      </c>
      <c r="K88" s="250"/>
      <c r="L88" s="249" cm="1">
        <f t="array" ref="L88">SUM(L89:L90)</f>
        <v>0</v>
      </c>
      <c r="M88" s="250"/>
      <c r="N88" s="249" cm="1">
        <f t="array" ref="N88">SUM(N89:N90)</f>
        <v>0</v>
      </c>
      <c r="O88" s="250"/>
      <c r="P88" s="249" cm="1">
        <f t="array" ref="P88">SUM(P89:P90)</f>
        <v>0</v>
      </c>
      <c r="Q88" s="250"/>
      <c r="R88" s="249" cm="1">
        <f t="array" ref="R88">SUM(R89:R90)</f>
        <v>0</v>
      </c>
      <c r="S88" s="250"/>
      <c r="T88" s="249" cm="1">
        <f t="array" ref="T88">SUM(T89:T90)</f>
        <v>0</v>
      </c>
      <c r="U88" s="250"/>
      <c r="V88" s="249" cm="1">
        <f t="array" ref="V88">SUM(V89:V90)</f>
        <v>0</v>
      </c>
      <c r="W88" s="250"/>
      <c r="X88" s="249" cm="1">
        <f t="array" ref="X88">SUM(X89:X90)</f>
        <v>0</v>
      </c>
      <c r="Y88" s="250"/>
      <c r="Z88" s="249" cm="1">
        <f t="array" ref="Z88">SUM(Z89:Z90)</f>
        <v>0</v>
      </c>
      <c r="AA88" s="251"/>
    </row>
    <row r="89" ht="15" customHeight="1">
      <c r="A89" s="47"/>
      <c r="B89" t="s" s="219">
        <v>99</v>
      </c>
      <c r="C89" t="s" s="220">
        <v>162</v>
      </c>
      <c r="D89" s="221" cm="1">
        <f t="array" ref="D89">_xlfn.SUMIFS('Base DRE'!$E1:$E625,'Base DRE'!$I1:$I625,D$7,'Base DRE'!$L1:$L625,$C89,'Base DRE'!$K1:$K625,$H$2)</f>
        <v>0</v>
      </c>
      <c r="E89" s="95"/>
      <c r="F89" s="221" cm="1">
        <f t="array" ref="F89">_xlfn.SUMIFS('Base DRE'!$E1:$E625,'Base DRE'!$I1:$I625,F$7,'Base DRE'!$L1:$L625,$C89,'Base DRE'!$K1:$K625,$H$2)</f>
        <v>0</v>
      </c>
      <c r="G89" s="95"/>
      <c r="H89" s="221" cm="1">
        <f t="array" ref="H89">_xlfn.SUMIFS('Base DRE'!$E1:$E625,'Base DRE'!$I1:$I625,H$7,'Base DRE'!$L1:$L625,$C89,'Base DRE'!$K1:$K625,$H$2)</f>
        <v>0</v>
      </c>
      <c r="I89" s="95"/>
      <c r="J89" s="221" cm="1">
        <f t="array" ref="J89">_xlfn.SUMIFS('Base DRE'!$E1:$E625,'Base DRE'!$I1:$I625,J$7,'Base DRE'!$L1:$L625,$C89,'Base DRE'!$K1:$K625,$H$2)</f>
        <v>0</v>
      </c>
      <c r="K89" s="95"/>
      <c r="L89" s="221" cm="1">
        <f t="array" ref="L89">_xlfn.SUMIFS('Base DRE'!$E1:$E625,'Base DRE'!$I1:$I625,L$7,'Base DRE'!$L1:$L625,$C89,'Base DRE'!$K1:$K625,$H$2)</f>
        <v>0</v>
      </c>
      <c r="M89" s="95"/>
      <c r="N89" s="221" cm="1">
        <f t="array" ref="N89">_xlfn.SUMIFS('Base DRE'!$E1:$E625,'Base DRE'!$I1:$I625,N$7,'Base DRE'!$L1:$L625,$C89,'Base DRE'!$K1:$K625,$H$2)</f>
        <v>0</v>
      </c>
      <c r="O89" s="95"/>
      <c r="P89" s="221" cm="1">
        <f t="array" ref="P89">_xlfn.SUMIFS('Base DRE'!$E1:$E625,'Base DRE'!$I1:$I625,P$7,'Base DRE'!$L1:$L625,$C89,'Base DRE'!$K1:$K625,$H$2)</f>
        <v>0</v>
      </c>
      <c r="Q89" s="95"/>
      <c r="R89" s="221" cm="1">
        <f t="array" ref="R89">_xlfn.SUMIFS('Base DRE'!$E1:$E625,'Base DRE'!$I1:$I625,R$7,'Base DRE'!$L1:$L625,$C89,'Base DRE'!$K1:$K625,$H$2)</f>
        <v>0</v>
      </c>
      <c r="S89" s="95"/>
      <c r="T89" s="221" cm="1">
        <f t="array" ref="T89">_xlfn.SUMIFS('Base DRE'!$E1:$E625,'Base DRE'!$I1:$I625,T$7,'Base DRE'!$L1:$L625,$C89,'Base DRE'!$K1:$K625,$H$2)</f>
        <v>0</v>
      </c>
      <c r="U89" s="95"/>
      <c r="V89" s="221" cm="1">
        <f t="array" ref="V89">_xlfn.SUMIFS('Base DRE'!$E1:$E625,'Base DRE'!$I1:$I625,V$7,'Base DRE'!$L1:$L625,$C89,'Base DRE'!$K1:$K625,$H$2)</f>
        <v>0</v>
      </c>
      <c r="W89" s="95"/>
      <c r="X89" s="221" cm="1">
        <f t="array" ref="X89">_xlfn.SUMIFS('Base DRE'!$E1:$E625,'Base DRE'!$I1:$I625,X$7,'Base DRE'!$L1:$L625,$C89,'Base DRE'!$K1:$K625,$H$2)</f>
        <v>0</v>
      </c>
      <c r="Y89" s="95"/>
      <c r="Z89" s="221" cm="1">
        <f t="array" ref="Z89">_xlfn.SUMIFS('Base DRE'!$E1:$E625,'Base DRE'!$I1:$I625,Z$7,'Base DRE'!$L1:$L625,$C89,'Base DRE'!$K1:$K625,$H$2)</f>
        <v>0</v>
      </c>
      <c r="AA89" s="194"/>
    </row>
    <row r="90" ht="15" customHeight="1">
      <c r="A90" s="47"/>
      <c r="B90" t="s" s="219">
        <v>91</v>
      </c>
      <c r="C90" s="50"/>
      <c r="D90" s="95"/>
      <c r="E90" s="95"/>
      <c r="F90" s="95"/>
      <c r="G90" s="95"/>
      <c r="H90" s="95"/>
      <c r="I90" s="95"/>
      <c r="J90" s="95"/>
      <c r="K90" s="95"/>
      <c r="L90" s="95"/>
      <c r="M90" s="95"/>
      <c r="N90" s="95"/>
      <c r="O90" s="95"/>
      <c r="P90" s="95"/>
      <c r="Q90" s="95"/>
      <c r="R90" s="95"/>
      <c r="S90" s="95"/>
      <c r="T90" s="95"/>
      <c r="U90" s="95"/>
      <c r="V90" s="95"/>
      <c r="W90" s="95"/>
      <c r="X90" s="95"/>
      <c r="Y90" s="95"/>
      <c r="Z90" s="95"/>
      <c r="AA90" s="194"/>
    </row>
    <row r="91" ht="15" customHeight="1">
      <c r="A91" s="47"/>
      <c r="B91" s="222"/>
      <c r="C91" s="50"/>
      <c r="D91" s="95"/>
      <c r="E91" s="95"/>
      <c r="F91" s="95"/>
      <c r="G91" s="95"/>
      <c r="H91" s="95"/>
      <c r="I91" s="95"/>
      <c r="J91" s="95"/>
      <c r="K91" s="95"/>
      <c r="L91" s="95"/>
      <c r="M91" s="95"/>
      <c r="N91" s="95"/>
      <c r="O91" s="95"/>
      <c r="P91" s="95"/>
      <c r="Q91" s="95"/>
      <c r="R91" s="95"/>
      <c r="S91" s="95"/>
      <c r="T91" s="95"/>
      <c r="U91" s="95"/>
      <c r="V91" s="95"/>
      <c r="W91" s="95"/>
      <c r="X91" s="95"/>
      <c r="Y91" s="95"/>
      <c r="Z91" s="95"/>
      <c r="AA91" s="194"/>
    </row>
    <row r="92" ht="15" customHeight="1">
      <c r="A92" s="47"/>
      <c r="B92" t="s" s="224">
        <v>163</v>
      </c>
      <c r="C92" t="s" s="224">
        <v>164</v>
      </c>
      <c r="D92" s="225" cm="1">
        <f t="array" ref="D92">SUM(D93:D95)</f>
        <v>0</v>
      </c>
      <c r="E92" s="240"/>
      <c r="F92" s="225" cm="1">
        <f t="array" ref="F92">SUM(F93:F95)</f>
        <v>0</v>
      </c>
      <c r="G92" s="240"/>
      <c r="H92" s="225" cm="1">
        <f t="array" ref="H92">SUM(H93:H95)</f>
        <v>0</v>
      </c>
      <c r="I92" s="240"/>
      <c r="J92" s="225" cm="1">
        <f t="array" ref="J92">SUM(J93:J95)</f>
        <v>0</v>
      </c>
      <c r="K92" s="240"/>
      <c r="L92" s="225" cm="1">
        <f t="array" ref="L92">SUM(L93:L95)</f>
        <v>0</v>
      </c>
      <c r="M92" s="240"/>
      <c r="N92" s="225" cm="1">
        <f t="array" ref="N92">SUM(N93:N95)</f>
        <v>0</v>
      </c>
      <c r="O92" s="240"/>
      <c r="P92" s="225" cm="1">
        <f t="array" ref="P92">SUM(P93:P95)</f>
        <v>0</v>
      </c>
      <c r="Q92" s="240"/>
      <c r="R92" s="225" cm="1">
        <f t="array" ref="R92">SUM(R93:R95)</f>
        <v>0</v>
      </c>
      <c r="S92" s="240"/>
      <c r="T92" s="225" cm="1">
        <f t="array" ref="T92">SUM(T93:T95)</f>
        <v>0</v>
      </c>
      <c r="U92" s="240"/>
      <c r="V92" s="225" cm="1">
        <f t="array" ref="V92">SUM(V93:V95)</f>
        <v>0</v>
      </c>
      <c r="W92" s="240"/>
      <c r="X92" s="225" cm="1">
        <f t="array" ref="X92">SUM(X93:X95)</f>
        <v>0</v>
      </c>
      <c r="Y92" s="240"/>
      <c r="Z92" s="225" cm="1">
        <f t="array" ref="Z92">SUM(Z93:Z95)</f>
        <v>0</v>
      </c>
      <c r="AA92" s="241"/>
    </row>
    <row r="93" ht="15" customHeight="1">
      <c r="A93" s="47"/>
      <c r="B93" t="s" s="219">
        <v>99</v>
      </c>
      <c r="C93" t="s" s="220">
        <v>165</v>
      </c>
      <c r="D93" s="221" cm="1">
        <f t="array" ref="D93">_xlfn.SUMIFS('Base DRE'!$E1:$E625,'Base DRE'!$I1:$I625,D$7,'Base DRE'!$L1:$L625,$C93,'Base DRE'!$K1:$K625,$H$2)</f>
        <v>0</v>
      </c>
      <c r="E93" s="95"/>
      <c r="F93" s="221" cm="1">
        <f t="array" ref="F93">_xlfn.SUMIFS('Base DRE'!$E1:$E625,'Base DRE'!$I1:$I625,F$7,'Base DRE'!$L1:$L625,$C93,'Base DRE'!$K1:$K625,$H$2)</f>
        <v>0</v>
      </c>
      <c r="G93" s="95"/>
      <c r="H93" s="221" cm="1">
        <f t="array" ref="H93">_xlfn.SUMIFS('Base DRE'!$E1:$E625,'Base DRE'!$I1:$I625,H$7,'Base DRE'!$L1:$L625,$C93,'Base DRE'!$K1:$K625,$H$2)</f>
        <v>0</v>
      </c>
      <c r="I93" s="95"/>
      <c r="J93" s="221" cm="1">
        <f t="array" ref="J93">_xlfn.SUMIFS('Base DRE'!$E1:$E625,'Base DRE'!$I1:$I625,J$7,'Base DRE'!$L1:$L625,$C93,'Base DRE'!$K1:$K625,$H$2)</f>
        <v>0</v>
      </c>
      <c r="K93" s="95"/>
      <c r="L93" s="221" cm="1">
        <f t="array" ref="L93">_xlfn.SUMIFS('Base DRE'!$E1:$E625,'Base DRE'!$I1:$I625,L$7,'Base DRE'!$L1:$L625,$C93,'Base DRE'!$K1:$K625,$H$2)</f>
        <v>0</v>
      </c>
      <c r="M93" s="95"/>
      <c r="N93" s="221" cm="1">
        <f t="array" ref="N93">_xlfn.SUMIFS('Base DRE'!$E1:$E625,'Base DRE'!$I1:$I625,N$7,'Base DRE'!$L1:$L625,$C93,'Base DRE'!$K1:$K625,$H$2)</f>
        <v>0</v>
      </c>
      <c r="O93" s="95"/>
      <c r="P93" s="221" cm="1">
        <f t="array" ref="P93">_xlfn.SUMIFS('Base DRE'!$E1:$E625,'Base DRE'!$I1:$I625,P$7,'Base DRE'!$L1:$L625,$C93,'Base DRE'!$K1:$K625,$H$2)</f>
        <v>0</v>
      </c>
      <c r="Q93" s="95"/>
      <c r="R93" s="221" cm="1">
        <f t="array" ref="R93">_xlfn.SUMIFS('Base DRE'!$E1:$E625,'Base DRE'!$I1:$I625,R$7,'Base DRE'!$L1:$L625,$C93,'Base DRE'!$K1:$K625,$H$2)</f>
        <v>0</v>
      </c>
      <c r="S93" s="95"/>
      <c r="T93" s="221" cm="1">
        <f t="array" ref="T93">_xlfn.SUMIFS('Base DRE'!$E1:$E625,'Base DRE'!$I1:$I625,T$7,'Base DRE'!$L1:$L625,$C93,'Base DRE'!$K1:$K625,$H$2)</f>
        <v>0</v>
      </c>
      <c r="U93" s="95"/>
      <c r="V93" s="221" cm="1">
        <f t="array" ref="V93">_xlfn.SUMIFS('Base DRE'!$E1:$E625,'Base DRE'!$I1:$I625,V$7,'Base DRE'!$L1:$L625,$C93,'Base DRE'!$K1:$K625,$H$2)</f>
        <v>0</v>
      </c>
      <c r="W93" s="95"/>
      <c r="X93" s="221" cm="1">
        <f t="array" ref="X93">_xlfn.SUMIFS('Base DRE'!$E1:$E625,'Base DRE'!$I1:$I625,X$7,'Base DRE'!$L1:$L625,$C93,'Base DRE'!$K1:$K625,$H$2)</f>
        <v>0</v>
      </c>
      <c r="Y93" s="95"/>
      <c r="Z93" s="221" cm="1">
        <f t="array" ref="Z93">_xlfn.SUMIFS('Base DRE'!$E1:$E625,'Base DRE'!$I1:$I625,Z$7,'Base DRE'!$L1:$L625,$C93,'Base DRE'!$K1:$K625,$H$2)</f>
        <v>0</v>
      </c>
      <c r="AA93" s="194"/>
    </row>
    <row r="94" ht="15" customHeight="1">
      <c r="A94" s="47"/>
      <c r="B94" t="s" s="219">
        <v>99</v>
      </c>
      <c r="C94" t="s" s="220">
        <v>166</v>
      </c>
      <c r="D94" s="221" cm="1">
        <f t="array" ref="D94">_xlfn.SUMIFS('Base DRE'!$E1:$E625,'Base DRE'!$I1:$I625,D$7,'Base DRE'!$L1:$L625,$C94,'Base DRE'!$K1:$K625,$H$2)</f>
        <v>0</v>
      </c>
      <c r="E94" s="95"/>
      <c r="F94" s="221" cm="1">
        <f t="array" ref="F94">_xlfn.SUMIFS('Base DRE'!$E1:$E625,'Base DRE'!$I1:$I625,F$7,'Base DRE'!$L1:$L625,$C94,'Base DRE'!$K1:$K625,$H$2)</f>
        <v>0</v>
      </c>
      <c r="G94" s="95"/>
      <c r="H94" s="221" cm="1">
        <f t="array" ref="H94">_xlfn.SUMIFS('Base DRE'!$E1:$E625,'Base DRE'!$I1:$I625,H$7,'Base DRE'!$L1:$L625,$C94,'Base DRE'!$K1:$K625,$H$2)</f>
        <v>0</v>
      </c>
      <c r="I94" s="95"/>
      <c r="J94" s="221" cm="1">
        <f t="array" ref="J94">_xlfn.SUMIFS('Base DRE'!$E1:$E625,'Base DRE'!$I1:$I625,J$7,'Base DRE'!$L1:$L625,$C94,'Base DRE'!$K1:$K625,$H$2)</f>
        <v>0</v>
      </c>
      <c r="K94" s="95"/>
      <c r="L94" s="221" cm="1">
        <f t="array" ref="L94">_xlfn.SUMIFS('Base DRE'!$E1:$E625,'Base DRE'!$I1:$I625,L$7,'Base DRE'!$L1:$L625,$C94,'Base DRE'!$K1:$K625,$H$2)</f>
        <v>0</v>
      </c>
      <c r="M94" s="95"/>
      <c r="N94" s="221" cm="1">
        <f t="array" ref="N94">_xlfn.SUMIFS('Base DRE'!$E1:$E625,'Base DRE'!$I1:$I625,N$7,'Base DRE'!$L1:$L625,$C94,'Base DRE'!$K1:$K625,$H$2)</f>
        <v>0</v>
      </c>
      <c r="O94" s="95"/>
      <c r="P94" s="221" cm="1">
        <f t="array" ref="P94">_xlfn.SUMIFS('Base DRE'!$E1:$E625,'Base DRE'!$I1:$I625,P$7,'Base DRE'!$L1:$L625,$C94,'Base DRE'!$K1:$K625,$H$2)</f>
        <v>0</v>
      </c>
      <c r="Q94" s="95"/>
      <c r="R94" s="221" cm="1">
        <f t="array" ref="R94">_xlfn.SUMIFS('Base DRE'!$E1:$E625,'Base DRE'!$I1:$I625,R$7,'Base DRE'!$L1:$L625,$C94,'Base DRE'!$K1:$K625,$H$2)</f>
        <v>0</v>
      </c>
      <c r="S94" s="95"/>
      <c r="T94" s="221" cm="1">
        <f t="array" ref="T94">_xlfn.SUMIFS('Base DRE'!$E1:$E625,'Base DRE'!$I1:$I625,T$7,'Base DRE'!$L1:$L625,$C94,'Base DRE'!$K1:$K625,$H$2)</f>
        <v>0</v>
      </c>
      <c r="U94" s="95"/>
      <c r="V94" s="221" cm="1">
        <f t="array" ref="V94">_xlfn.SUMIFS('Base DRE'!$E1:$E625,'Base DRE'!$I1:$I625,V$7,'Base DRE'!$L1:$L625,$C94,'Base DRE'!$K1:$K625,$H$2)</f>
        <v>0</v>
      </c>
      <c r="W94" s="95"/>
      <c r="X94" s="221" cm="1">
        <f t="array" ref="X94">_xlfn.SUMIFS('Base DRE'!$E1:$E625,'Base DRE'!$I1:$I625,X$7,'Base DRE'!$L1:$L625,$C94,'Base DRE'!$K1:$K625,$H$2)</f>
        <v>0</v>
      </c>
      <c r="Y94" s="95"/>
      <c r="Z94" s="221" cm="1">
        <f t="array" ref="Z94">_xlfn.SUMIFS('Base DRE'!$E1:$E625,'Base DRE'!$I1:$I625,Z$7,'Base DRE'!$L1:$L625,$C94,'Base DRE'!$K1:$K625,$H$2)</f>
        <v>0</v>
      </c>
      <c r="AA94" s="194"/>
    </row>
    <row r="95" ht="15" customHeight="1">
      <c r="A95" s="47"/>
      <c r="B95" t="s" s="219">
        <v>99</v>
      </c>
      <c r="C95" s="50"/>
      <c r="D95" s="95"/>
      <c r="E95" s="95"/>
      <c r="F95" s="95"/>
      <c r="G95" s="95"/>
      <c r="H95" s="95"/>
      <c r="I95" s="95"/>
      <c r="J95" s="95"/>
      <c r="K95" s="95"/>
      <c r="L95" s="95"/>
      <c r="M95" s="95"/>
      <c r="N95" s="95"/>
      <c r="O95" s="95"/>
      <c r="P95" s="95"/>
      <c r="Q95" s="95"/>
      <c r="R95" s="95"/>
      <c r="S95" s="95"/>
      <c r="T95" s="95"/>
      <c r="U95" s="95"/>
      <c r="V95" s="95"/>
      <c r="W95" s="95"/>
      <c r="X95" s="95"/>
      <c r="Y95" s="95"/>
      <c r="Z95" s="95"/>
      <c r="AA95" s="194"/>
    </row>
    <row r="96" ht="15" customHeight="1">
      <c r="A96" s="47"/>
      <c r="B96" s="222"/>
      <c r="C96" s="50"/>
      <c r="D96" s="95"/>
      <c r="E96" s="95"/>
      <c r="F96" s="95"/>
      <c r="G96" s="95"/>
      <c r="H96" s="95"/>
      <c r="I96" s="95"/>
      <c r="J96" s="95"/>
      <c r="K96" s="95"/>
      <c r="L96" s="95"/>
      <c r="M96" s="95"/>
      <c r="N96" s="95"/>
      <c r="O96" s="95"/>
      <c r="P96" s="95"/>
      <c r="Q96" s="95"/>
      <c r="R96" s="95"/>
      <c r="S96" s="95"/>
      <c r="T96" s="95"/>
      <c r="U96" s="95"/>
      <c r="V96" s="95"/>
      <c r="W96" s="95"/>
      <c r="X96" s="95"/>
      <c r="Y96" s="95"/>
      <c r="Z96" s="95"/>
      <c r="AA96" s="194"/>
    </row>
    <row r="97" ht="15" customHeight="1">
      <c r="A97" s="47"/>
      <c r="B97" s="210"/>
      <c r="C97" t="s" s="211">
        <v>167</v>
      </c>
      <c r="D97" s="212" cm="1">
        <f t="array" ref="D97">D78+D80+D92</f>
        <v>0</v>
      </c>
      <c r="E97" s="234"/>
      <c r="F97" s="212" cm="1">
        <f t="array" ref="F97">F78+F80+F92</f>
        <v>0</v>
      </c>
      <c r="G97" s="234"/>
      <c r="H97" s="212" cm="1">
        <f t="array" ref="H97">H78+H80+H92</f>
        <v>0</v>
      </c>
      <c r="I97" s="234"/>
      <c r="J97" s="212" cm="1">
        <f t="array" ref="J97">J78+J80+J92</f>
        <v>0</v>
      </c>
      <c r="K97" s="234"/>
      <c r="L97" s="212" cm="1">
        <f t="array" ref="L97">L78+L80+L92</f>
        <v>0</v>
      </c>
      <c r="M97" s="234"/>
      <c r="N97" s="212" cm="1">
        <f t="array" ref="N97">N78+N80+N92</f>
        <v>0</v>
      </c>
      <c r="O97" s="234"/>
      <c r="P97" s="212" cm="1">
        <f t="array" ref="P97">P78+P80+P92</f>
        <v>0</v>
      </c>
      <c r="Q97" s="234"/>
      <c r="R97" s="212" cm="1">
        <f t="array" ref="R97">R78+R80+R92</f>
        <v>0</v>
      </c>
      <c r="S97" s="234"/>
      <c r="T97" s="212" cm="1">
        <f t="array" ref="T97">T78+T80+T92</f>
        <v>0</v>
      </c>
      <c r="U97" s="234"/>
      <c r="V97" s="212" cm="1">
        <f t="array" ref="V97">V78+V80+V92</f>
        <v>0</v>
      </c>
      <c r="W97" s="234"/>
      <c r="X97" s="212" cm="1">
        <f t="array" ref="X97">X78+X80+X92</f>
        <v>0</v>
      </c>
      <c r="Y97" s="234"/>
      <c r="Z97" s="212" cm="1">
        <f t="array" ref="Z97">Z78+Z80+Z92</f>
        <v>0</v>
      </c>
      <c r="AA97" s="235"/>
    </row>
    <row r="98" ht="15" customHeight="1">
      <c r="A98" s="47"/>
      <c r="B98" s="50"/>
      <c r="C98" s="50"/>
      <c r="D98" s="95"/>
      <c r="E98" s="95"/>
      <c r="F98" s="95"/>
      <c r="G98" s="95"/>
      <c r="H98" s="95"/>
      <c r="I98" s="95"/>
      <c r="J98" s="95"/>
      <c r="K98" s="95"/>
      <c r="L98" s="95"/>
      <c r="M98" s="95"/>
      <c r="N98" s="95"/>
      <c r="O98" s="95"/>
      <c r="P98" s="95"/>
      <c r="Q98" s="95"/>
      <c r="R98" s="95"/>
      <c r="S98" s="95"/>
      <c r="T98" s="95"/>
      <c r="U98" s="95"/>
      <c r="V98" s="95"/>
      <c r="W98" s="95"/>
      <c r="X98" s="95"/>
      <c r="Y98" s="95"/>
      <c r="Z98" s="95"/>
      <c r="AA98" s="194"/>
    </row>
    <row r="99" ht="16" customHeight="1">
      <c r="A99" s="96"/>
      <c r="B99" s="97"/>
      <c r="C99" s="97"/>
      <c r="D99" s="252"/>
      <c r="E99" s="253"/>
      <c r="F99" s="252"/>
      <c r="G99" s="253"/>
      <c r="H99" s="252"/>
      <c r="I99" s="253"/>
      <c r="J99" s="252"/>
      <c r="K99" s="253"/>
      <c r="L99" s="252"/>
      <c r="M99" s="253"/>
      <c r="N99" s="252"/>
      <c r="O99" s="253"/>
      <c r="P99" s="252"/>
      <c r="Q99" s="253"/>
      <c r="R99" s="252"/>
      <c r="S99" s="253"/>
      <c r="T99" s="252"/>
      <c r="U99" s="253"/>
      <c r="V99" s="252"/>
      <c r="W99" s="253"/>
      <c r="X99" s="252"/>
      <c r="Y99" s="253"/>
      <c r="Z99" s="252"/>
      <c r="AA99" s="254"/>
    </row>
  </sheetData>
  <conditionalFormatting sqref="D8 F8 H8 J8 L8 N8 P8 R8 T8 V8 X8 Z8 D9 F9 H9 J9 L9 N9 P9 R9 T9 V9 X9 Z9 D10 F10 H10 J10 L10 N10 P10 R10 T10 V10 X10 Z10 D11 F11 H11 J11 L11 N11 P11 R11 T11 V11 X11 Z11 D12 F12 H12 J12 L12 N12 P12 R12 T12 V12 X12 Z12 D14 F14 H14 J14 L14 N14 P14 R14 T14 V14 X14 Z14 D16 F16 H16 J16 L16 N16 P16 R16 T16 V16 X16 Z16 D17 F17 H17 J17 L17 N17 P17 R17 T17 V17 X17 Z17 D18 F18 H18 J18 L18 N18 P18 R18 T18 V18 X18 Z18 D19 F19 H19 J19 L19 N19 P19 R19 T19 V19 X19 Z19 D20 F20 H20 J20 L20 N20 P20 R20 T20 V20 X20 Z20 D22 F22 H22 J22 L22 N22 P22 R22 T22 V22 X22 Z22 D24 F24 H24 J24 L24 N24 P24 R24 T24 V24 X24 Z24 D25 F25 H25 J25 L25 N25 P25 R25 T25 V25 X25 Z25 D26 F26 H26 J26 L26 N26 P26 R26 T26 V26 X26 Z26 D27 F27 H27 J27 L27 N27 P27 R27 T27 V27 X27 Z27 D28 F28 H28 J28 L28 N28 P28 R28 T28 V28 X28 Z28 D31 F31 H31 J31 L31 N31 P31 R31 T31 V31 X31 Z31 N32 D33 F33 H33 J33 L33 N33 P33 R33 T33 V33 X33 Z33 D34 F34 H34 J34 L34 N34 P34 R34 T34 V34 X34 Z34 D35 F35 H35 J35 L35 N35 P35 R35 T35 V35 X35 Z35 D36 F36 H36 J36 L36 N36 P36 R36 T36 V36 X36 Z36 D37 F37 H37 J37 L37 N37 P37 R37 T37 V37 X37 Z37 D39 F39 H39 J39 L39 N39 P39 R39 T39 V39 X39 Z39 D40 F40 H40 J40 L40 N40 P40 R40 T40 V40 X40 Z40 D41 F41 H41 J41 L41 N41 P41 R41 T41 V41 X41 Z41 D42 F42 H42 J42 L42 N42 P42 R42 T42 V42 X42 Z42 D43 F43 H43 J43 L43 N43 P43 R43 T43 V43 X43 Z43 D44 F44 H44 J44 L44 N44 P44 R44 T44 V44 X44 Z44 D45 F45 H45 J45 L45 N45 P45 R45 T45 V45 X45 Z45 D46 F46 H46 J46 L46 N46 P46 R46 T46 V46 X46 Z46 D47 F47 H47 J47 L47 N47 P47 R47 T47 V47 X47 Z47 D48 F48 H48 J48 L48 N48 P48 R48 T48 V48 X48 Z48 D49 F49 H49 J49 L49 N49 P49 R49 T49 V49 X49 Z49 D50 F50 H50 J50 L50 N50 P50 R50 T50 V50 X50 Z50 D52 F52 H52 J52 L52 N52 P52 R52 T52 V52 X52 Z52 D53 F53 H53 J53 L53 N53 P53 R53 T53 V53 X53 Z53 D56 F56 H56 J56 L56 N56 P56 R56 T56 V56 X56 Z56 D60 F60 H60 J60 L60 N60 P60 R60 T60 V60 X60 Z60 D61 F61 H61 J61 L61 N61 P61 R61 T61 V61 X61 Z61 D62 F62 H62 J62 L62 N62 P62 R62 T62 V62 X62 Z62 D63 F63 H63 J63 L63 N63 P63 R63 T63 V63 X63 Z63 D64 F64 H64 J64 L64 N64 P64 R64 T64 V64 X64 Z64 D65 F65 H65 J65 L65 N65 P65 R65 T65 V65 X65 Z65 D67 F67 H67 J67 L67 N67 P67 R67 T67 V67 X67 Z67 D68 F68 H68 J68 L68 N68 P68 R68 T68 V68 X68 Z68 D71 F71 H71 J71 L71 N71 P71 R71 T71 V71 X71 Z71 D72 F72 H72 J72 L72 N72 P72 R72 T72 V72 X72 Z72 D73 F73 H73 J73 L73 N73 P73 R73 T73 V73 X73 Z73 D76 F76 H76 J76 L76 N76 P76 R76 T76 V76 X76 Z76 D78 F78 H78 J78 L78 N78 P78 R78 T78 V78 X78 Z78 D80 F80 H80 J80 L80 N80 P80 R80 T80 V80 X80 Z80 D81 F81 H81 J81 L81 N81 P81 R81 T81 V81 X81 Z81 D82 F82 H82 J82 L82 N82 P82 R82 T82 V82 X82 Z82 D85 F85 H85 J85 L85 N85 P85 R85 T85 V85 X85 Z85 D86 F86 H86 J86 L86 N86 P86 R86 T86 V86 X86 Z86 D88 F88 H88 J88 L88 N88 P88 R88 T88 V88 X88 Z88 D89 F89 H89 J89 L89 N89 P89 R89 T89 V89 X89 Z89 D92 F92 H92 J92 L92 N92 P92 R92 T92 V92 X92 Z92 D93 F93 H93 J93 L93 N93 P93 R93 T93 V93 X93 Z93 D94 F94 H94 J94 L94 N94 P94 R94 T94 V94 X94 Z94 D97 F97 H97 J97 L97 N97 P97 R97 T97 V97 X97 Z97 D99 F99 H99 J99 L99 N99 P99 R99 T99 V99 X99 Z99">
    <cfRule type="cellIs" dxfId="6" priority="1" operator="lessThan" stopIfTrue="1">
      <formula>0</formula>
    </cfRule>
  </conditionalFormatting>
  <dataValidations count="1">
    <dataValidation type="list" allowBlank="1" showInputMessage="1" showErrorMessage="1" sqref="H2">
      <formula1>"Pessoal,Empresa,*"</formula1>
    </dataValidation>
  </dataValidation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1:AA625"/>
  <sheetViews>
    <sheetView workbookViewId="0" showGridLines="0" defaultGridColor="1"/>
  </sheetViews>
  <sheetFormatPr defaultColWidth="1.5" defaultRowHeight="15" customHeight="1" outlineLevelRow="0" outlineLevelCol="0"/>
  <cols>
    <col min="1" max="1" width="1.5" style="255" customWidth="1"/>
    <col min="2" max="2" width="10.5" style="255" customWidth="1"/>
    <col min="3" max="3" width="48.3516" style="255" customWidth="1"/>
    <col min="4" max="4" width="15.3516" style="255" customWidth="1"/>
    <col min="5" max="5" width="17" style="255" customWidth="1"/>
    <col min="6" max="6" width="15.5" style="255" customWidth="1"/>
    <col min="7" max="9" width="18.6719" style="255" customWidth="1"/>
    <col min="10" max="10" width="9.67188" style="255" customWidth="1"/>
    <col min="11" max="11" width="14.1719" style="255" customWidth="1"/>
    <col min="12" max="12" width="31.8516" style="255" customWidth="1"/>
    <col min="13" max="13" width="18.8516" style="255" customWidth="1"/>
    <col min="14" max="14" width="9.35156" style="255" customWidth="1"/>
    <col min="15" max="15" width="16.5" style="255" customWidth="1"/>
    <col min="16" max="16" width="30.5" style="255" customWidth="1"/>
    <col min="17" max="17" width="18.8516" style="255" customWidth="1"/>
    <col min="18" max="18" width="9.85156" style="255" customWidth="1"/>
    <col min="19" max="19" width="5.17188" style="255" customWidth="1"/>
    <col min="20" max="20" width="17.5" style="255" customWidth="1"/>
    <col min="21" max="21" width="5.17188" style="255" customWidth="1"/>
    <col min="22" max="23" width="1.5" style="255" customWidth="1"/>
    <col min="24" max="25" width="8.67188" style="255" customWidth="1"/>
    <col min="26" max="26" width="48.1719" style="255" customWidth="1"/>
    <col min="27" max="27" width="30.5" style="255" customWidth="1"/>
    <col min="28" max="16384" width="1.5" style="255" customWidth="1"/>
  </cols>
  <sheetData>
    <row r="1" ht="8" customHeight="1">
      <c r="A1" s="43"/>
      <c r="B1" s="45"/>
      <c r="C1" s="44"/>
      <c r="D1" s="45"/>
      <c r="E1" s="188"/>
      <c r="F1" s="45"/>
      <c r="G1" s="45"/>
      <c r="H1" s="44"/>
      <c r="I1" s="44"/>
      <c r="J1" s="44"/>
      <c r="K1" s="44"/>
      <c r="L1" s="44"/>
      <c r="M1" s="44"/>
      <c r="N1" s="44"/>
      <c r="O1" s="44"/>
      <c r="P1" s="44"/>
      <c r="Q1" s="44"/>
      <c r="R1" s="44"/>
      <c r="S1" s="44"/>
      <c r="T1" s="44"/>
      <c r="U1" s="44"/>
      <c r="V1" s="44"/>
      <c r="W1" s="44"/>
      <c r="X1" s="44"/>
      <c r="Y1" s="44"/>
      <c r="Z1" s="45"/>
      <c r="AA1" s="46"/>
    </row>
    <row r="2" ht="23" customHeight="1">
      <c r="A2" s="47"/>
      <c r="B2" s="95"/>
      <c r="C2" s="50"/>
      <c r="D2" s="191"/>
      <c r="E2" t="s" s="256">
        <v>84</v>
      </c>
      <c r="F2" s="193"/>
      <c r="G2" s="95"/>
      <c r="H2" s="50"/>
      <c r="I2" s="50"/>
      <c r="J2" s="50"/>
      <c r="K2" s="50"/>
      <c r="L2" s="50"/>
      <c r="M2" s="50"/>
      <c r="N2" s="50"/>
      <c r="O2" s="50"/>
      <c r="P2" s="50"/>
      <c r="Q2" s="50"/>
      <c r="R2" s="50"/>
      <c r="S2" s="50"/>
      <c r="T2" s="50"/>
      <c r="U2" s="50"/>
      <c r="V2" s="50"/>
      <c r="W2" s="50"/>
      <c r="X2" s="50"/>
      <c r="Y2" s="50"/>
      <c r="Z2" s="95"/>
      <c r="AA2" s="53"/>
    </row>
    <row r="3" ht="9" customHeight="1">
      <c r="A3" s="47"/>
      <c r="B3" s="257"/>
      <c r="C3" s="50"/>
      <c r="D3" s="95"/>
      <c r="E3" s="258"/>
      <c r="F3" s="259"/>
      <c r="G3" s="260"/>
      <c r="H3" s="50"/>
      <c r="I3" s="50"/>
      <c r="J3" s="50"/>
      <c r="K3" s="50"/>
      <c r="L3" s="50"/>
      <c r="M3" s="50"/>
      <c r="N3" s="50"/>
      <c r="O3" s="50"/>
      <c r="P3" s="50"/>
      <c r="Q3" s="50"/>
      <c r="R3" s="50"/>
      <c r="S3" s="50"/>
      <c r="T3" s="50"/>
      <c r="U3" s="50"/>
      <c r="V3" s="50"/>
      <c r="W3" s="50"/>
      <c r="X3" s="50"/>
      <c r="Y3" s="50"/>
      <c r="Z3" s="260"/>
      <c r="AA3" s="53"/>
    </row>
    <row r="4" ht="68.5" customHeight="1">
      <c r="A4" s="47"/>
      <c r="B4" s="261"/>
      <c r="C4" s="197"/>
      <c r="D4" s="197"/>
      <c r="E4" t="str" s="262" cm="1">
        <f t="array" ref="E4">IF(E2="*","TODOS",E2)</f>
        <v>TODOS</v>
      </c>
      <c r="F4" s="263"/>
      <c r="G4" s="264"/>
      <c r="H4" s="197"/>
      <c r="I4" s="197"/>
      <c r="J4" s="197"/>
      <c r="K4" s="197"/>
      <c r="L4" s="197"/>
      <c r="M4" s="197"/>
      <c r="N4" s="197"/>
      <c r="O4" s="197"/>
      <c r="P4" s="197"/>
      <c r="Q4" s="197"/>
      <c r="R4" s="197"/>
      <c r="S4" s="197"/>
      <c r="T4" s="197"/>
      <c r="U4" s="197"/>
      <c r="V4" s="50"/>
      <c r="W4" s="50"/>
      <c r="X4" s="50"/>
      <c r="Y4" s="50"/>
      <c r="Z4" s="260"/>
      <c r="AA4" s="53"/>
    </row>
    <row r="5" ht="28" customHeight="1">
      <c r="A5" s="47"/>
      <c r="B5" s="265"/>
      <c r="C5" s="168"/>
      <c r="D5" s="266"/>
      <c r="E5" s="267" cm="1">
        <f t="array" ref="E5">SUBTOTAL(9,E6:E619)</f>
        <v>0</v>
      </c>
      <c r="F5" s="268"/>
      <c r="G5" s="269"/>
      <c r="H5" s="168"/>
      <c r="I5" s="168"/>
      <c r="J5" s="168"/>
      <c r="K5" s="168"/>
      <c r="L5" s="168"/>
      <c r="M5" s="168"/>
      <c r="N5" s="168"/>
      <c r="O5" s="50"/>
      <c r="P5" s="168"/>
      <c r="Q5" s="168"/>
      <c r="R5" s="168"/>
      <c r="S5" s="50"/>
      <c r="T5" s="168"/>
      <c r="U5" s="50"/>
      <c r="V5" s="50"/>
      <c r="W5" s="50"/>
      <c r="X5" s="50"/>
      <c r="Y5" s="50"/>
      <c r="Z5" s="260"/>
      <c r="AA5" s="53"/>
    </row>
    <row r="6" ht="15" customHeight="1">
      <c r="A6" s="116"/>
      <c r="B6" t="s" s="270">
        <v>170</v>
      </c>
      <c r="C6" t="s" s="271">
        <v>171</v>
      </c>
      <c r="D6" t="s" s="270">
        <v>172</v>
      </c>
      <c r="E6" t="s" s="272">
        <v>173</v>
      </c>
      <c r="F6" t="s" s="273">
        <v>174</v>
      </c>
      <c r="G6" t="s" s="274">
        <v>175</v>
      </c>
      <c r="H6" t="s" s="273">
        <v>176</v>
      </c>
      <c r="I6" t="s" s="273">
        <v>177</v>
      </c>
      <c r="J6" t="s" s="275">
        <v>178</v>
      </c>
      <c r="K6" t="s" s="275">
        <v>179</v>
      </c>
      <c r="L6" t="s" s="275">
        <v>180</v>
      </c>
      <c r="M6" t="s" s="275">
        <v>181</v>
      </c>
      <c r="N6" t="s" s="275">
        <v>182</v>
      </c>
      <c r="O6" s="276"/>
      <c r="P6" t="s" s="275">
        <v>180</v>
      </c>
      <c r="Q6" t="s" s="275">
        <v>181</v>
      </c>
      <c r="R6" t="s" s="273">
        <v>182</v>
      </c>
      <c r="S6" s="276"/>
      <c r="T6" t="s" s="275">
        <v>183</v>
      </c>
      <c r="U6" s="178"/>
      <c r="V6" s="50"/>
      <c r="W6" s="50"/>
      <c r="X6" s="50"/>
      <c r="Y6" s="50"/>
      <c r="Z6" t="s" s="277">
        <v>184</v>
      </c>
      <c r="AA6" t="s" s="278">
        <v>185</v>
      </c>
    </row>
    <row r="7" ht="15" customHeight="1">
      <c r="A7" s="116"/>
      <c r="B7" s="279"/>
      <c r="C7" s="280"/>
      <c r="D7" s="281"/>
      <c r="E7" s="282"/>
      <c r="F7" s="283"/>
      <c r="G7" s="284"/>
      <c r="H7" s="285"/>
      <c r="I7" s="285"/>
      <c r="J7" s="285"/>
      <c r="K7" s="285"/>
      <c r="L7" s="286"/>
      <c r="M7" t="str" s="286" cm="1">
        <f t="array" ref="M7">_xlfn.IFERROR(VLOOKUP(L7,P1:R625,2,0),"")</f>
      </c>
      <c r="N7" t="str" s="287" cm="1">
        <f t="array" ref="N7">_xlfn.IFERROR(VLOOKUP(L7,P1:R625,3,0),"")</f>
      </c>
      <c r="O7" s="276"/>
      <c r="P7" t="s" s="288">
        <v>92</v>
      </c>
      <c r="Q7" t="s" s="288">
        <v>186</v>
      </c>
      <c r="R7" s="289">
        <v>1</v>
      </c>
      <c r="S7" s="276"/>
      <c r="T7" t="s" s="288">
        <v>187</v>
      </c>
      <c r="U7" s="178"/>
      <c r="V7" s="50"/>
      <c r="W7" s="50"/>
      <c r="X7" s="50"/>
      <c r="Y7" s="169"/>
      <c r="Z7" t="s" s="290">
        <v>188</v>
      </c>
      <c r="AA7" t="s" s="291">
        <v>128</v>
      </c>
    </row>
    <row r="8" ht="15" customHeight="1">
      <c r="A8" s="116"/>
      <c r="B8" s="279"/>
      <c r="C8" s="280"/>
      <c r="D8" s="281"/>
      <c r="E8" s="282"/>
      <c r="F8" s="283"/>
      <c r="G8" s="284"/>
      <c r="H8" s="285"/>
      <c r="I8" s="285"/>
      <c r="J8" s="285"/>
      <c r="K8" s="285"/>
      <c r="L8" s="286"/>
      <c r="M8" t="str" s="286" cm="1">
        <f t="array" ref="M8">_xlfn.IFERROR(VLOOKUP(L8,P1:R625,2,0),"")</f>
      </c>
      <c r="N8" t="str" s="287" cm="1">
        <f t="array" ref="N8">_xlfn.IFERROR(VLOOKUP(L8,P1:R625,3,0),"")</f>
      </c>
      <c r="O8" s="276"/>
      <c r="P8" t="s" s="288">
        <v>93</v>
      </c>
      <c r="Q8" t="s" s="288">
        <v>186</v>
      </c>
      <c r="R8" s="289">
        <v>1</v>
      </c>
      <c r="S8" s="276"/>
      <c r="T8" t="s" s="288">
        <v>189</v>
      </c>
      <c r="U8" s="178"/>
      <c r="V8" s="50"/>
      <c r="W8" s="50"/>
      <c r="X8" s="50"/>
      <c r="Y8" s="169"/>
      <c r="Z8" t="s" s="290">
        <v>190</v>
      </c>
      <c r="AA8" t="s" s="291">
        <v>166</v>
      </c>
    </row>
    <row r="9" ht="15" customHeight="1">
      <c r="A9" s="116"/>
      <c r="B9" s="279"/>
      <c r="C9" s="280"/>
      <c r="D9" s="281"/>
      <c r="E9" s="282"/>
      <c r="F9" s="283"/>
      <c r="G9" s="284"/>
      <c r="H9" s="285"/>
      <c r="I9" s="285"/>
      <c r="J9" s="285"/>
      <c r="K9" s="285"/>
      <c r="L9" s="286"/>
      <c r="M9" t="str" s="286" cm="1">
        <f t="array" ref="M9">_xlfn.IFERROR(VLOOKUP(L9,P1:R625,2,0),"")</f>
      </c>
      <c r="N9" t="str" s="287" cm="1">
        <f t="array" ref="N9">_xlfn.IFERROR(VLOOKUP(L9,P1:R625,3,0),"")</f>
      </c>
      <c r="O9" s="276"/>
      <c r="P9" t="s" s="288">
        <v>94</v>
      </c>
      <c r="Q9" t="s" s="288">
        <v>186</v>
      </c>
      <c r="R9" s="289">
        <v>1</v>
      </c>
      <c r="S9" s="276"/>
      <c r="T9" s="286"/>
      <c r="U9" s="178"/>
      <c r="V9" s="50"/>
      <c r="W9" s="50"/>
      <c r="X9" s="50"/>
      <c r="Y9" s="169"/>
      <c r="Z9" t="s" s="290">
        <v>191</v>
      </c>
      <c r="AA9" t="s" s="291">
        <v>166</v>
      </c>
    </row>
    <row r="10" ht="15" customHeight="1">
      <c r="A10" s="116"/>
      <c r="B10" s="279"/>
      <c r="C10" s="280"/>
      <c r="D10" s="281"/>
      <c r="E10" s="282"/>
      <c r="F10" s="283"/>
      <c r="G10" s="284"/>
      <c r="H10" s="285"/>
      <c r="I10" s="285"/>
      <c r="J10" s="285"/>
      <c r="K10" s="285"/>
      <c r="L10" s="286"/>
      <c r="M10" t="str" s="286" cm="1">
        <f t="array" ref="M10">_xlfn.IFERROR(VLOOKUP(L10,P1:R625,2,0),"")</f>
      </c>
      <c r="N10" t="str" s="287" cm="1">
        <f t="array" ref="N10">_xlfn.IFERROR(VLOOKUP(L10,P1:R625,3,0),"")</f>
      </c>
      <c r="O10" s="276"/>
      <c r="P10" t="s" s="288">
        <v>145</v>
      </c>
      <c r="Q10" t="s" s="288">
        <v>186</v>
      </c>
      <c r="R10" t="s" s="292">
        <v>143</v>
      </c>
      <c r="S10" s="276"/>
      <c r="T10" s="286"/>
      <c r="U10" s="178"/>
      <c r="V10" s="50"/>
      <c r="W10" s="50"/>
      <c r="X10" s="50"/>
      <c r="Y10" s="169"/>
      <c r="Z10" t="s" s="290">
        <v>192</v>
      </c>
      <c r="AA10" t="s" s="291">
        <v>166</v>
      </c>
    </row>
    <row r="11" ht="15" customHeight="1">
      <c r="A11" s="116"/>
      <c r="B11" s="279"/>
      <c r="C11" s="280"/>
      <c r="D11" s="281"/>
      <c r="E11" s="282"/>
      <c r="F11" s="283"/>
      <c r="G11" s="284"/>
      <c r="H11" s="285"/>
      <c r="I11" s="285"/>
      <c r="J11" s="285"/>
      <c r="K11" s="285"/>
      <c r="L11" s="286"/>
      <c r="M11" t="str" s="286" cm="1">
        <f t="array" ref="M11">_xlfn.IFERROR(VLOOKUP(L11,P1:R625,2,0),"")</f>
      </c>
      <c r="N11" t="str" s="287" cm="1">
        <f t="array" ref="N11">_xlfn.IFERROR(VLOOKUP(L11,P1:R625,3,0),"")</f>
      </c>
      <c r="O11" s="276"/>
      <c r="P11" t="s" s="288">
        <v>150</v>
      </c>
      <c r="Q11" t="s" s="288">
        <v>186</v>
      </c>
      <c r="R11" t="s" s="292">
        <v>148</v>
      </c>
      <c r="S11" s="276"/>
      <c r="T11" s="286"/>
      <c r="U11" s="178"/>
      <c r="V11" s="50"/>
      <c r="W11" s="50"/>
      <c r="X11" s="50"/>
      <c r="Y11" s="169"/>
      <c r="Z11" t="s" s="290">
        <v>193</v>
      </c>
      <c r="AA11" t="s" s="291">
        <v>93</v>
      </c>
    </row>
    <row r="12" ht="15" customHeight="1">
      <c r="A12" s="116"/>
      <c r="B12" s="279"/>
      <c r="C12" s="280"/>
      <c r="D12" s="281"/>
      <c r="E12" s="282"/>
      <c r="F12" s="283"/>
      <c r="G12" s="284"/>
      <c r="H12" s="285"/>
      <c r="I12" s="285"/>
      <c r="J12" s="285"/>
      <c r="K12" s="285"/>
      <c r="L12" s="286"/>
      <c r="M12" t="str" s="286" cm="1">
        <f t="array" ref="M12">_xlfn.IFERROR(VLOOKUP(L12,P1:R625,2,0),"")</f>
      </c>
      <c r="N12" t="str" s="287" cm="1">
        <f t="array" ref="N12">_xlfn.IFERROR(VLOOKUP(L12,P1:R625,3,0),"")</f>
      </c>
      <c r="O12" s="276"/>
      <c r="P12" t="s" s="288">
        <v>106</v>
      </c>
      <c r="Q12" t="s" s="288">
        <v>194</v>
      </c>
      <c r="R12" s="289">
        <v>3</v>
      </c>
      <c r="S12" s="276"/>
      <c r="T12" s="286"/>
      <c r="U12" s="178"/>
      <c r="V12" s="50"/>
      <c r="W12" s="50"/>
      <c r="X12" s="50"/>
      <c r="Y12" s="169"/>
      <c r="Z12" t="s" s="290">
        <v>195</v>
      </c>
      <c r="AA12" t="s" s="291">
        <v>140</v>
      </c>
    </row>
    <row r="13" ht="15" customHeight="1">
      <c r="A13" s="116"/>
      <c r="B13" s="279"/>
      <c r="C13" s="280"/>
      <c r="D13" s="281"/>
      <c r="E13" s="282"/>
      <c r="F13" s="283"/>
      <c r="G13" s="284"/>
      <c r="H13" s="285"/>
      <c r="I13" s="285"/>
      <c r="J13" s="285"/>
      <c r="K13" s="285"/>
      <c r="L13" s="286"/>
      <c r="M13" t="str" s="286" cm="1">
        <f t="array" ref="M13">_xlfn.IFERROR(VLOOKUP(L13,P1:R625,2,0),"")</f>
      </c>
      <c r="N13" t="str" s="287" cm="1">
        <f t="array" ref="N13">_xlfn.IFERROR(VLOOKUP(L13,P1:R625,3,0),"")</f>
      </c>
      <c r="O13" s="276"/>
      <c r="P13" t="s" s="288">
        <v>107</v>
      </c>
      <c r="Q13" t="s" s="288">
        <v>194</v>
      </c>
      <c r="R13" s="289">
        <v>3</v>
      </c>
      <c r="S13" s="276"/>
      <c r="T13" s="286"/>
      <c r="U13" s="178"/>
      <c r="V13" s="50"/>
      <c r="W13" s="50"/>
      <c r="X13" s="50"/>
      <c r="Y13" s="169"/>
      <c r="Z13" t="s" s="290">
        <v>196</v>
      </c>
      <c r="AA13" t="s" s="291">
        <v>92</v>
      </c>
    </row>
    <row r="14" ht="15" customHeight="1">
      <c r="A14" s="116"/>
      <c r="B14" s="279"/>
      <c r="C14" s="280"/>
      <c r="D14" s="281"/>
      <c r="E14" s="282"/>
      <c r="F14" s="283"/>
      <c r="G14" s="284"/>
      <c r="H14" s="285"/>
      <c r="I14" s="285"/>
      <c r="J14" s="285"/>
      <c r="K14" s="285"/>
      <c r="L14" s="286"/>
      <c r="M14" t="str" s="286" cm="1">
        <f t="array" ref="M14">_xlfn.IFERROR(VLOOKUP(L14,P1:R625,2,0),"")</f>
      </c>
      <c r="N14" t="str" s="287" cm="1">
        <f t="array" ref="N14">_xlfn.IFERROR(VLOOKUP(L14,P1:R625,3,0),"")</f>
      </c>
      <c r="O14" s="276"/>
      <c r="P14" t="s" s="288">
        <v>100</v>
      </c>
      <c r="Q14" t="s" s="288">
        <v>194</v>
      </c>
      <c r="R14" s="289">
        <v>2</v>
      </c>
      <c r="S14" s="276"/>
      <c r="T14" s="286"/>
      <c r="U14" s="178"/>
      <c r="V14" s="50"/>
      <c r="W14" s="50"/>
      <c r="X14" s="50"/>
      <c r="Y14" s="169"/>
      <c r="Z14" t="s" s="290">
        <v>197</v>
      </c>
      <c r="AA14" t="s" s="291">
        <v>92</v>
      </c>
    </row>
    <row r="15" ht="15" customHeight="1">
      <c r="A15" s="116"/>
      <c r="B15" s="279"/>
      <c r="C15" s="280"/>
      <c r="D15" s="281"/>
      <c r="E15" s="282"/>
      <c r="F15" s="283"/>
      <c r="G15" s="284"/>
      <c r="H15" s="285"/>
      <c r="I15" s="285"/>
      <c r="J15" s="285"/>
      <c r="K15" s="285"/>
      <c r="L15" s="286"/>
      <c r="M15" t="str" s="286" cm="1">
        <f t="array" ref="M15">_xlfn.IFERROR(VLOOKUP(L15,P1:R625,2,0),"")</f>
      </c>
      <c r="N15" t="str" s="287" cm="1">
        <f t="array" ref="N15">_xlfn.IFERROR(VLOOKUP(L15,P1:R625,3,0),"")</f>
      </c>
      <c r="O15" s="276"/>
      <c r="P15" t="s" s="288">
        <v>108</v>
      </c>
      <c r="Q15" t="s" s="288">
        <v>194</v>
      </c>
      <c r="R15" s="289">
        <v>3</v>
      </c>
      <c r="S15" s="276"/>
      <c r="T15" s="286"/>
      <c r="U15" s="178"/>
      <c r="V15" s="50"/>
      <c r="W15" s="50"/>
      <c r="X15" s="50"/>
      <c r="Y15" s="169"/>
      <c r="Z15" t="s" s="290">
        <v>198</v>
      </c>
      <c r="AA15" t="s" s="291">
        <v>92</v>
      </c>
    </row>
    <row r="16" ht="15" customHeight="1">
      <c r="A16" s="116"/>
      <c r="B16" s="279"/>
      <c r="C16" s="280"/>
      <c r="D16" s="281"/>
      <c r="E16" s="282"/>
      <c r="F16" s="283"/>
      <c r="G16" s="284"/>
      <c r="H16" s="285"/>
      <c r="I16" s="285"/>
      <c r="J16" s="285"/>
      <c r="K16" s="285"/>
      <c r="L16" s="286"/>
      <c r="M16" t="str" s="286" cm="1">
        <f t="array" ref="M16">_xlfn.IFERROR(VLOOKUP(L16,P1:R625,2,0),"")</f>
      </c>
      <c r="N16" t="str" s="287" cm="1">
        <f t="array" ref="N16">_xlfn.IFERROR(VLOOKUP(L16,P1:R625,3,0),"")</f>
      </c>
      <c r="O16" s="276"/>
      <c r="P16" t="s" s="288">
        <v>101</v>
      </c>
      <c r="Q16" t="s" s="288">
        <v>194</v>
      </c>
      <c r="R16" s="289">
        <v>2</v>
      </c>
      <c r="S16" s="276"/>
      <c r="T16" t="s" s="288">
        <v>84</v>
      </c>
      <c r="U16" s="178"/>
      <c r="V16" s="50"/>
      <c r="W16" s="50"/>
      <c r="X16" s="50"/>
      <c r="Y16" s="169"/>
      <c r="Z16" t="s" s="290">
        <v>199</v>
      </c>
      <c r="AA16" t="s" s="291">
        <v>93</v>
      </c>
    </row>
    <row r="17" ht="15" customHeight="1">
      <c r="A17" s="116"/>
      <c r="B17" s="279"/>
      <c r="C17" s="280"/>
      <c r="D17" s="281"/>
      <c r="E17" s="282"/>
      <c r="F17" s="283"/>
      <c r="G17" s="284"/>
      <c r="H17" s="285"/>
      <c r="I17" s="285"/>
      <c r="J17" s="285"/>
      <c r="K17" s="285"/>
      <c r="L17" s="286"/>
      <c r="M17" t="str" s="286" cm="1">
        <f t="array" ref="M17">_xlfn.IFERROR(VLOOKUP(L17,P1:R625,2,0),"")</f>
      </c>
      <c r="N17" t="str" s="287" cm="1">
        <f t="array" ref="N17">_xlfn.IFERROR(VLOOKUP(L17,P1:R625,3,0),"")</f>
      </c>
      <c r="O17" s="276"/>
      <c r="P17" t="s" s="288">
        <v>114</v>
      </c>
      <c r="Q17" t="s" s="288">
        <v>200</v>
      </c>
      <c r="R17" t="s" s="292">
        <v>112</v>
      </c>
      <c r="S17" s="178"/>
      <c r="T17" s="173"/>
      <c r="U17" s="50"/>
      <c r="V17" s="50"/>
      <c r="W17" s="50"/>
      <c r="X17" s="50"/>
      <c r="Y17" s="169"/>
      <c r="Z17" t="s" s="290">
        <v>201</v>
      </c>
      <c r="AA17" t="s" s="291">
        <v>166</v>
      </c>
    </row>
    <row r="18" ht="15" customHeight="1">
      <c r="A18" s="116"/>
      <c r="B18" s="279"/>
      <c r="C18" s="280"/>
      <c r="D18" s="281"/>
      <c r="E18" s="282"/>
      <c r="F18" s="283"/>
      <c r="G18" s="284"/>
      <c r="H18" s="285"/>
      <c r="I18" s="285"/>
      <c r="J18" s="285"/>
      <c r="K18" s="285"/>
      <c r="L18" s="286"/>
      <c r="M18" t="str" s="286" cm="1">
        <f t="array" ref="M18">_xlfn.IFERROR(VLOOKUP(L18,P1:R625,2,0),"")</f>
      </c>
      <c r="N18" t="str" s="287" cm="1">
        <f t="array" ref="N18">_xlfn.IFERROR(VLOOKUP(L18,P1:R625,3,0),"")</f>
      </c>
      <c r="O18" s="276"/>
      <c r="P18" t="s" s="288">
        <v>119</v>
      </c>
      <c r="Q18" t="s" s="288">
        <v>200</v>
      </c>
      <c r="R18" t="s" s="292">
        <v>117</v>
      </c>
      <c r="S18" s="178"/>
      <c r="T18" s="50"/>
      <c r="U18" s="50"/>
      <c r="V18" s="50"/>
      <c r="W18" s="50"/>
      <c r="X18" s="50"/>
      <c r="Y18" s="169"/>
      <c r="Z18" t="s" s="290">
        <v>202</v>
      </c>
      <c r="AA18" t="s" s="291">
        <v>150</v>
      </c>
    </row>
    <row r="19" ht="15" customHeight="1">
      <c r="A19" s="116"/>
      <c r="B19" s="279"/>
      <c r="C19" s="280"/>
      <c r="D19" s="281"/>
      <c r="E19" s="282"/>
      <c r="F19" s="283"/>
      <c r="G19" s="284"/>
      <c r="H19" s="285"/>
      <c r="I19" s="285"/>
      <c r="J19" s="285"/>
      <c r="K19" s="285"/>
      <c r="L19" s="286"/>
      <c r="M19" t="str" s="286" cm="1">
        <f t="array" ref="M19">_xlfn.IFERROR(VLOOKUP(L19,P1:R625,2,0),"")</f>
      </c>
      <c r="N19" t="str" s="287" cm="1">
        <f t="array" ref="N19">_xlfn.IFERROR(VLOOKUP(L19,P1:R625,3,0),"")</f>
      </c>
      <c r="O19" s="276"/>
      <c r="P19" t="s" s="288">
        <v>120</v>
      </c>
      <c r="Q19" t="s" s="288">
        <v>200</v>
      </c>
      <c r="R19" t="s" s="292">
        <v>117</v>
      </c>
      <c r="S19" s="178"/>
      <c r="T19" s="50"/>
      <c r="U19" s="50"/>
      <c r="V19" s="50"/>
      <c r="W19" s="50"/>
      <c r="X19" s="50"/>
      <c r="Y19" s="169"/>
      <c r="Z19" t="s" s="290">
        <v>203</v>
      </c>
      <c r="AA19" t="s" s="291">
        <v>166</v>
      </c>
    </row>
    <row r="20" ht="15" customHeight="1">
      <c r="A20" s="116"/>
      <c r="B20" s="279"/>
      <c r="C20" s="280"/>
      <c r="D20" s="281"/>
      <c r="E20" s="282"/>
      <c r="F20" s="283"/>
      <c r="G20" s="284"/>
      <c r="H20" s="285"/>
      <c r="I20" s="285"/>
      <c r="J20" s="285"/>
      <c r="K20" s="285"/>
      <c r="L20" s="286"/>
      <c r="M20" t="str" s="286" cm="1">
        <f t="array" ref="M20">_xlfn.IFERROR(VLOOKUP(L20,P1:R625,2,0),"")</f>
      </c>
      <c r="N20" t="str" s="287" cm="1">
        <f t="array" ref="N20">_xlfn.IFERROR(VLOOKUP(L20,P1:R625,3,0),"")</f>
      </c>
      <c r="O20" s="276"/>
      <c r="P20" t="s" s="288">
        <v>121</v>
      </c>
      <c r="Q20" t="s" s="288">
        <v>200</v>
      </c>
      <c r="R20" t="s" s="292">
        <v>117</v>
      </c>
      <c r="S20" s="178"/>
      <c r="T20" s="50"/>
      <c r="U20" s="50"/>
      <c r="V20" s="50"/>
      <c r="W20" s="50"/>
      <c r="X20" s="50"/>
      <c r="Y20" s="169"/>
      <c r="Z20" t="s" s="290">
        <v>204</v>
      </c>
      <c r="AA20" t="s" s="291">
        <v>114</v>
      </c>
    </row>
    <row r="21" ht="15" customHeight="1">
      <c r="A21" s="116"/>
      <c r="B21" s="279"/>
      <c r="C21" s="280"/>
      <c r="D21" s="281"/>
      <c r="E21" s="282"/>
      <c r="F21" s="283"/>
      <c r="G21" s="284"/>
      <c r="H21" s="285"/>
      <c r="I21" s="285"/>
      <c r="J21" s="285"/>
      <c r="K21" s="285"/>
      <c r="L21" s="286"/>
      <c r="M21" t="str" s="286" cm="1">
        <f t="array" ref="M21">_xlfn.IFERROR(VLOOKUP(L21,P1:R625,2,0),"")</f>
      </c>
      <c r="N21" t="str" s="287" cm="1">
        <f t="array" ref="N21">_xlfn.IFERROR(VLOOKUP(L21,P1:R625,3,0),"")</f>
      </c>
      <c r="O21" s="276"/>
      <c r="P21" t="s" s="288">
        <v>122</v>
      </c>
      <c r="Q21" t="s" s="288">
        <v>200</v>
      </c>
      <c r="R21" t="s" s="292">
        <v>117</v>
      </c>
      <c r="S21" s="178"/>
      <c r="T21" s="50"/>
      <c r="U21" s="50"/>
      <c r="V21" s="50"/>
      <c r="W21" s="50"/>
      <c r="X21" s="50"/>
      <c r="Y21" s="169"/>
      <c r="Z21" t="s" s="290">
        <v>205</v>
      </c>
      <c r="AA21" t="s" s="291">
        <v>114</v>
      </c>
    </row>
    <row r="22" ht="15" customHeight="1">
      <c r="A22" s="116"/>
      <c r="B22" s="279"/>
      <c r="C22" s="280"/>
      <c r="D22" s="281"/>
      <c r="E22" s="282"/>
      <c r="F22" s="283"/>
      <c r="G22" s="284"/>
      <c r="H22" s="285"/>
      <c r="I22" s="285"/>
      <c r="J22" s="285"/>
      <c r="K22" s="285"/>
      <c r="L22" s="286"/>
      <c r="M22" t="str" s="286" cm="1">
        <f t="array" ref="M22">_xlfn.IFERROR(VLOOKUP(L22,P1:R625,2,0),"")</f>
      </c>
      <c r="N22" t="str" s="287" cm="1">
        <f t="array" ref="N22">_xlfn.IFERROR(VLOOKUP(L22,P1:R625,3,0),"")</f>
      </c>
      <c r="O22" s="276"/>
      <c r="P22" t="s" s="288">
        <v>115</v>
      </c>
      <c r="Q22" t="s" s="288">
        <v>206</v>
      </c>
      <c r="R22" t="s" s="292">
        <v>112</v>
      </c>
      <c r="S22" s="178"/>
      <c r="T22" s="50"/>
      <c r="U22" s="50"/>
      <c r="V22" s="50"/>
      <c r="W22" s="50"/>
      <c r="X22" s="50"/>
      <c r="Y22" s="169"/>
      <c r="Z22" t="s" s="290">
        <v>207</v>
      </c>
      <c r="AA22" t="s" s="291">
        <v>114</v>
      </c>
    </row>
    <row r="23" ht="15" customHeight="1">
      <c r="A23" s="116"/>
      <c r="B23" s="279"/>
      <c r="C23" s="280"/>
      <c r="D23" s="281"/>
      <c r="E23" s="282"/>
      <c r="F23" s="283"/>
      <c r="G23" s="284"/>
      <c r="H23" s="285"/>
      <c r="I23" s="285"/>
      <c r="J23" s="285"/>
      <c r="K23" s="285"/>
      <c r="L23" s="286"/>
      <c r="M23" t="str" s="286" cm="1">
        <f t="array" ref="M23">_xlfn.IFERROR(VLOOKUP(L23,P1:R625,2,0),"")</f>
      </c>
      <c r="N23" t="str" s="287" cm="1">
        <f t="array" ref="N23">_xlfn.IFERROR(VLOOKUP(L23,P1:R625,3,0),"")</f>
      </c>
      <c r="O23" s="276"/>
      <c r="P23" t="s" s="288">
        <v>123</v>
      </c>
      <c r="Q23" t="s" s="288">
        <v>206</v>
      </c>
      <c r="R23" t="s" s="292">
        <v>117</v>
      </c>
      <c r="S23" s="178"/>
      <c r="T23" s="50"/>
      <c r="U23" s="50"/>
      <c r="V23" s="50"/>
      <c r="W23" s="50"/>
      <c r="X23" s="50"/>
      <c r="Y23" s="169"/>
      <c r="Z23" t="s" s="290">
        <v>208</v>
      </c>
      <c r="AA23" t="s" s="291">
        <v>114</v>
      </c>
    </row>
    <row r="24" ht="15" customHeight="1">
      <c r="A24" s="116"/>
      <c r="B24" s="279"/>
      <c r="C24" s="280"/>
      <c r="D24" s="281"/>
      <c r="E24" s="282"/>
      <c r="F24" s="283"/>
      <c r="G24" s="284"/>
      <c r="H24" s="285"/>
      <c r="I24" s="285"/>
      <c r="J24" s="285"/>
      <c r="K24" s="285"/>
      <c r="L24" s="286"/>
      <c r="M24" t="str" s="286" cm="1">
        <f t="array" ref="M24">_xlfn.IFERROR(VLOOKUP(L24,P1:R625,2,0),"")</f>
      </c>
      <c r="N24" t="str" s="287" cm="1">
        <f t="array" ref="N24">_xlfn.IFERROR(VLOOKUP(L24,P1:R625,3,0),"")</f>
      </c>
      <c r="O24" s="276"/>
      <c r="P24" t="s" s="288">
        <v>124</v>
      </c>
      <c r="Q24" t="s" s="288">
        <v>206</v>
      </c>
      <c r="R24" t="s" s="292">
        <v>117</v>
      </c>
      <c r="S24" s="178"/>
      <c r="T24" s="50"/>
      <c r="U24" s="50"/>
      <c r="V24" s="50"/>
      <c r="W24" s="50"/>
      <c r="X24" s="50"/>
      <c r="Y24" s="169"/>
      <c r="Z24" t="s" s="290">
        <v>209</v>
      </c>
      <c r="AA24" t="s" s="291">
        <v>129</v>
      </c>
    </row>
    <row r="25" ht="15" customHeight="1">
      <c r="A25" s="116"/>
      <c r="B25" s="279"/>
      <c r="C25" s="280"/>
      <c r="D25" s="281"/>
      <c r="E25" s="282"/>
      <c r="F25" s="283"/>
      <c r="G25" s="284"/>
      <c r="H25" s="285"/>
      <c r="I25" s="285"/>
      <c r="J25" s="285"/>
      <c r="K25" s="285"/>
      <c r="L25" s="286"/>
      <c r="M25" t="str" s="286" cm="1">
        <f t="array" ref="M25">_xlfn.IFERROR(VLOOKUP(L25,P1:R625,2,0),"")</f>
      </c>
      <c r="N25" t="str" s="287" cm="1">
        <f t="array" ref="N25">_xlfn.IFERROR(VLOOKUP(L25,P1:R625,3,0),"")</f>
      </c>
      <c r="O25" s="276"/>
      <c r="P25" t="s" s="288">
        <v>125</v>
      </c>
      <c r="Q25" t="s" s="288">
        <v>206</v>
      </c>
      <c r="R25" t="s" s="292">
        <v>117</v>
      </c>
      <c r="S25" s="178"/>
      <c r="T25" s="50"/>
      <c r="U25" s="50"/>
      <c r="V25" s="50"/>
      <c r="W25" s="50"/>
      <c r="X25" s="50"/>
      <c r="Y25" s="169"/>
      <c r="Z25" t="s" s="290">
        <v>210</v>
      </c>
      <c r="AA25" t="s" s="291">
        <v>114</v>
      </c>
    </row>
    <row r="26" ht="15" customHeight="1">
      <c r="A26" s="116"/>
      <c r="B26" s="279"/>
      <c r="C26" s="280"/>
      <c r="D26" s="281"/>
      <c r="E26" s="282"/>
      <c r="F26" s="283"/>
      <c r="G26" s="284"/>
      <c r="H26" s="285"/>
      <c r="I26" s="285"/>
      <c r="J26" s="285"/>
      <c r="K26" s="285"/>
      <c r="L26" s="286"/>
      <c r="M26" t="str" s="286" cm="1">
        <f t="array" ref="M26">_xlfn.IFERROR(VLOOKUP(L26,P1:R625,2,0),"")</f>
      </c>
      <c r="N26" t="str" s="287" cm="1">
        <f t="array" ref="N26">_xlfn.IFERROR(VLOOKUP(L26,P1:R625,3,0),"")</f>
      </c>
      <c r="O26" s="276"/>
      <c r="P26" t="s" s="288">
        <v>126</v>
      </c>
      <c r="Q26" t="s" s="288">
        <v>211</v>
      </c>
      <c r="R26" t="s" s="292">
        <v>117</v>
      </c>
      <c r="S26" s="178"/>
      <c r="T26" s="50"/>
      <c r="U26" s="50"/>
      <c r="V26" s="50"/>
      <c r="W26" s="50"/>
      <c r="X26" s="50"/>
      <c r="Y26" s="169"/>
      <c r="Z26" t="s" s="290">
        <v>212</v>
      </c>
      <c r="AA26" t="s" s="291">
        <v>114</v>
      </c>
    </row>
    <row r="27" ht="15" customHeight="1">
      <c r="A27" s="116"/>
      <c r="B27" s="279"/>
      <c r="C27" s="280"/>
      <c r="D27" s="281"/>
      <c r="E27" s="282"/>
      <c r="F27" s="283"/>
      <c r="G27" s="284"/>
      <c r="H27" s="285"/>
      <c r="I27" s="285"/>
      <c r="J27" s="285"/>
      <c r="K27" s="285"/>
      <c r="L27" s="286"/>
      <c r="M27" t="str" s="286" cm="1">
        <f t="array" ref="M27">_xlfn.IFERROR(VLOOKUP(L27,P1:R625,2,0),"")</f>
      </c>
      <c r="N27" t="str" s="287" cm="1">
        <f t="array" ref="N27">_xlfn.IFERROR(VLOOKUP(L27,P1:R625,3,0),"")</f>
      </c>
      <c r="O27" s="276"/>
      <c r="P27" t="s" s="288">
        <v>127</v>
      </c>
      <c r="Q27" t="s" s="288">
        <v>211</v>
      </c>
      <c r="R27" t="s" s="292">
        <v>117</v>
      </c>
      <c r="S27" s="178"/>
      <c r="T27" s="50"/>
      <c r="U27" s="50"/>
      <c r="V27" s="50"/>
      <c r="W27" s="50"/>
      <c r="X27" s="50"/>
      <c r="Y27" s="169"/>
      <c r="Z27" t="s" s="290">
        <v>213</v>
      </c>
      <c r="AA27" t="s" s="291">
        <v>141</v>
      </c>
    </row>
    <row r="28" ht="15" customHeight="1">
      <c r="A28" s="116"/>
      <c r="B28" s="279"/>
      <c r="C28" s="280"/>
      <c r="D28" s="281"/>
      <c r="E28" s="282"/>
      <c r="F28" s="283"/>
      <c r="G28" s="284"/>
      <c r="H28" s="285"/>
      <c r="I28" s="285"/>
      <c r="J28" s="285"/>
      <c r="K28" s="285"/>
      <c r="L28" s="286"/>
      <c r="M28" t="str" s="286" cm="1">
        <f t="array" ref="M28">_xlfn.IFERROR(VLOOKUP(L28,P1:R625,2,0),"")</f>
      </c>
      <c r="N28" t="str" s="287" cm="1">
        <f t="array" ref="N28">_xlfn.IFERROR(VLOOKUP(L28,P1:R625,3,0),"")</f>
      </c>
      <c r="O28" s="276"/>
      <c r="P28" t="s" s="288">
        <v>128</v>
      </c>
      <c r="Q28" t="s" s="288">
        <v>211</v>
      </c>
      <c r="R28" t="s" s="292">
        <v>117</v>
      </c>
      <c r="S28" s="178"/>
      <c r="T28" s="50"/>
      <c r="U28" s="50"/>
      <c r="V28" s="50"/>
      <c r="W28" s="50"/>
      <c r="X28" s="50"/>
      <c r="Y28" s="169"/>
      <c r="Z28" t="s" s="290">
        <v>214</v>
      </c>
      <c r="AA28" t="s" s="291">
        <v>140</v>
      </c>
    </row>
    <row r="29" ht="15" customHeight="1">
      <c r="A29" s="116"/>
      <c r="B29" s="279"/>
      <c r="C29" s="280"/>
      <c r="D29" s="281"/>
      <c r="E29" s="282"/>
      <c r="F29" s="283"/>
      <c r="G29" s="284"/>
      <c r="H29" s="285"/>
      <c r="I29" s="285"/>
      <c r="J29" s="285"/>
      <c r="K29" s="285"/>
      <c r="L29" s="286"/>
      <c r="M29" t="str" s="286" cm="1">
        <f t="array" ref="M29">_xlfn.IFERROR(VLOOKUP(L29,P1:R625,2,0),"")</f>
      </c>
      <c r="N29" t="str" s="287" cm="1">
        <f t="array" ref="N29">_xlfn.IFERROR(VLOOKUP(L29,P1:R625,3,0),"")</f>
      </c>
      <c r="O29" s="276"/>
      <c r="P29" t="s" s="288">
        <v>129</v>
      </c>
      <c r="Q29" t="s" s="288">
        <v>211</v>
      </c>
      <c r="R29" t="s" s="292">
        <v>117</v>
      </c>
      <c r="S29" s="178"/>
      <c r="T29" s="50"/>
      <c r="U29" s="50"/>
      <c r="V29" s="50"/>
      <c r="W29" s="50"/>
      <c r="X29" s="50"/>
      <c r="Y29" s="169"/>
      <c r="Z29" t="s" s="290">
        <v>215</v>
      </c>
      <c r="AA29" t="s" s="291">
        <v>92</v>
      </c>
    </row>
    <row r="30" ht="15" customHeight="1">
      <c r="A30" s="116"/>
      <c r="B30" s="279"/>
      <c r="C30" s="280"/>
      <c r="D30" s="281"/>
      <c r="E30" s="282"/>
      <c r="F30" s="283"/>
      <c r="G30" s="284"/>
      <c r="H30" s="285"/>
      <c r="I30" s="285"/>
      <c r="J30" s="285"/>
      <c r="K30" s="285"/>
      <c r="L30" s="286"/>
      <c r="M30" t="str" s="286" cm="1">
        <f t="array" ref="M30">_xlfn.IFERROR(VLOOKUP(L30,P1:R625,2,0),"")</f>
      </c>
      <c r="N30" t="str" s="287" cm="1">
        <f t="array" ref="N30">_xlfn.IFERROR(VLOOKUP(L30,P1:R625,3,0),"")</f>
      </c>
      <c r="O30" s="276"/>
      <c r="P30" t="s" s="288">
        <v>139</v>
      </c>
      <c r="Q30" t="s" s="288">
        <v>216</v>
      </c>
      <c r="R30" t="s" s="292">
        <v>137</v>
      </c>
      <c r="S30" s="178"/>
      <c r="T30" s="50"/>
      <c r="U30" s="50"/>
      <c r="V30" s="50"/>
      <c r="W30" s="50"/>
      <c r="X30" s="50"/>
      <c r="Y30" s="169"/>
      <c r="Z30" t="s" s="290">
        <v>217</v>
      </c>
      <c r="AA30" t="s" s="291">
        <v>114</v>
      </c>
    </row>
    <row r="31" ht="15" customHeight="1">
      <c r="A31" s="116"/>
      <c r="B31" s="279"/>
      <c r="C31" s="280"/>
      <c r="D31" s="281"/>
      <c r="E31" s="282"/>
      <c r="F31" s="283"/>
      <c r="G31" s="284"/>
      <c r="H31" s="285"/>
      <c r="I31" s="285"/>
      <c r="J31" s="285"/>
      <c r="K31" s="285"/>
      <c r="L31" s="286"/>
      <c r="M31" t="str" s="286" cm="1">
        <f t="array" ref="M31">_xlfn.IFERROR(VLOOKUP(L31,P1:R625,2,0),"")</f>
      </c>
      <c r="N31" t="str" s="287" cm="1">
        <f t="array" ref="N31">_xlfn.IFERROR(VLOOKUP(L31,P1:R625,3,0),"")</f>
      </c>
      <c r="O31" s="276"/>
      <c r="P31" t="s" s="288">
        <v>140</v>
      </c>
      <c r="Q31" t="s" s="288">
        <v>216</v>
      </c>
      <c r="R31" t="s" s="292">
        <v>137</v>
      </c>
      <c r="S31" s="178"/>
      <c r="T31" s="50"/>
      <c r="U31" s="50"/>
      <c r="V31" s="50"/>
      <c r="W31" s="50"/>
      <c r="X31" s="50"/>
      <c r="Y31" s="169"/>
      <c r="Z31" t="s" s="290">
        <v>218</v>
      </c>
      <c r="AA31" t="s" s="291">
        <v>114</v>
      </c>
    </row>
    <row r="32" ht="15" customHeight="1">
      <c r="A32" s="116"/>
      <c r="B32" s="279"/>
      <c r="C32" s="280"/>
      <c r="D32" s="281"/>
      <c r="E32" s="282"/>
      <c r="F32" s="283"/>
      <c r="G32" s="284"/>
      <c r="H32" s="285"/>
      <c r="I32" s="285"/>
      <c r="J32" s="285"/>
      <c r="K32" s="285"/>
      <c r="L32" s="286"/>
      <c r="M32" t="str" s="286" cm="1">
        <f t="array" ref="M32">_xlfn.IFERROR(VLOOKUP(L32,P1:R625,2,0),"")</f>
      </c>
      <c r="N32" t="str" s="287" cm="1">
        <f t="array" ref="N32">_xlfn.IFERROR(VLOOKUP(L32,P1:R625,3,0),"")</f>
      </c>
      <c r="O32" s="276"/>
      <c r="P32" t="s" s="288">
        <v>141</v>
      </c>
      <c r="Q32" t="s" s="288">
        <v>216</v>
      </c>
      <c r="R32" t="s" s="292">
        <v>137</v>
      </c>
      <c r="S32" s="178"/>
      <c r="T32" s="50"/>
      <c r="U32" s="50"/>
      <c r="V32" s="50"/>
      <c r="W32" s="50"/>
      <c r="X32" s="50"/>
      <c r="Y32" s="169"/>
      <c r="Z32" t="s" s="290">
        <v>219</v>
      </c>
      <c r="AA32" t="s" s="291">
        <v>114</v>
      </c>
    </row>
    <row r="33" ht="15" customHeight="1">
      <c r="A33" s="116"/>
      <c r="B33" s="279"/>
      <c r="C33" s="280"/>
      <c r="D33" s="281"/>
      <c r="E33" s="282"/>
      <c r="F33" s="283"/>
      <c r="G33" s="284"/>
      <c r="H33" s="285"/>
      <c r="I33" s="285"/>
      <c r="J33" s="285"/>
      <c r="K33" s="285"/>
      <c r="L33" s="286"/>
      <c r="M33" t="str" s="286" cm="1">
        <f t="array" ref="M33">_xlfn.IFERROR(VLOOKUP(L33,P1:R625,2,0),"")</f>
      </c>
      <c r="N33" t="str" s="287" cm="1">
        <f t="array" ref="N33">_xlfn.IFERROR(VLOOKUP(L33,P1:R625,3,0),"")</f>
      </c>
      <c r="O33" s="276"/>
      <c r="P33" t="s" s="288">
        <v>142</v>
      </c>
      <c r="Q33" t="s" s="288">
        <v>216</v>
      </c>
      <c r="R33" t="s" s="292">
        <v>137</v>
      </c>
      <c r="S33" s="178"/>
      <c r="T33" s="50"/>
      <c r="U33" s="50"/>
      <c r="V33" s="50"/>
      <c r="W33" s="50"/>
      <c r="X33" s="50"/>
      <c r="Y33" s="169"/>
      <c r="Z33" t="s" s="290">
        <v>220</v>
      </c>
      <c r="AA33" t="s" s="291">
        <v>114</v>
      </c>
    </row>
    <row r="34" ht="15" customHeight="1">
      <c r="A34" s="116"/>
      <c r="B34" s="279"/>
      <c r="C34" s="280"/>
      <c r="D34" s="281"/>
      <c r="E34" s="282"/>
      <c r="F34" s="283"/>
      <c r="G34" s="284"/>
      <c r="H34" s="285"/>
      <c r="I34" s="285"/>
      <c r="J34" s="285"/>
      <c r="K34" s="285"/>
      <c r="L34" s="286"/>
      <c r="M34" t="str" s="286" cm="1">
        <f t="array" ref="M34">_xlfn.IFERROR(VLOOKUP(L34,P1:R625,2,0),"")</f>
      </c>
      <c r="N34" t="str" s="287" cm="1">
        <f t="array" ref="N34">_xlfn.IFERROR(VLOOKUP(L34,P1:R625,3,0),"")</f>
      </c>
      <c r="O34" s="276"/>
      <c r="P34" t="s" s="288">
        <v>132</v>
      </c>
      <c r="Q34" t="s" s="288">
        <v>221</v>
      </c>
      <c r="R34" t="s" s="292">
        <v>130</v>
      </c>
      <c r="S34" s="178"/>
      <c r="T34" s="50"/>
      <c r="U34" s="50"/>
      <c r="V34" s="50"/>
      <c r="W34" s="50"/>
      <c r="X34" s="50"/>
      <c r="Y34" s="169"/>
      <c r="Z34" t="s" s="290">
        <v>222</v>
      </c>
      <c r="AA34" t="s" s="291">
        <v>114</v>
      </c>
    </row>
    <row r="35" ht="15" customHeight="1">
      <c r="A35" s="116"/>
      <c r="B35" s="279"/>
      <c r="C35" s="280"/>
      <c r="D35" s="281"/>
      <c r="E35" s="282"/>
      <c r="F35" s="283"/>
      <c r="G35" s="284"/>
      <c r="H35" s="285"/>
      <c r="I35" s="285"/>
      <c r="J35" s="285"/>
      <c r="K35" s="285"/>
      <c r="L35" s="286"/>
      <c r="M35" t="str" s="286" cm="1">
        <f t="array" ref="M35">_xlfn.IFERROR(VLOOKUP(L35,P1:R625,2,0),"")</f>
      </c>
      <c r="N35" t="str" s="287" cm="1">
        <f t="array" ref="N35">_xlfn.IFERROR(VLOOKUP(L35,P1:R625,3,0),"")</f>
      </c>
      <c r="O35" s="276"/>
      <c r="P35" t="s" s="288">
        <v>165</v>
      </c>
      <c r="Q35" t="s" s="288">
        <v>221</v>
      </c>
      <c r="R35" s="289">
        <v>8</v>
      </c>
      <c r="S35" s="178"/>
      <c r="T35" s="50"/>
      <c r="U35" s="50"/>
      <c r="V35" s="50"/>
      <c r="W35" s="50"/>
      <c r="X35" s="50"/>
      <c r="Y35" s="169"/>
      <c r="Z35" t="s" s="290">
        <v>223</v>
      </c>
      <c r="AA35" t="s" s="291">
        <v>92</v>
      </c>
    </row>
    <row r="36" ht="15" customHeight="1">
      <c r="A36" s="116"/>
      <c r="B36" s="279"/>
      <c r="C36" s="280"/>
      <c r="D36" s="281"/>
      <c r="E36" s="282"/>
      <c r="F36" s="283"/>
      <c r="G36" s="284"/>
      <c r="H36" s="285"/>
      <c r="I36" s="285"/>
      <c r="J36" s="285"/>
      <c r="K36" s="285"/>
      <c r="L36" s="286"/>
      <c r="M36" t="str" s="286" cm="1">
        <f t="array" ref="M36">_xlfn.IFERROR(VLOOKUP(L36,P1:R625,2,0),"")</f>
      </c>
      <c r="N36" t="str" s="287" cm="1">
        <f t="array" ref="N36">_xlfn.IFERROR(VLOOKUP(L36,P1:R625,3,0),"")</f>
      </c>
      <c r="O36" s="276"/>
      <c r="P36" t="s" s="288">
        <v>157</v>
      </c>
      <c r="Q36" t="s" s="288">
        <v>221</v>
      </c>
      <c r="R36" t="s" s="292">
        <v>156</v>
      </c>
      <c r="S36" s="178"/>
      <c r="T36" s="50"/>
      <c r="U36" s="50"/>
      <c r="V36" s="50"/>
      <c r="W36" s="50"/>
      <c r="X36" s="50"/>
      <c r="Y36" s="169"/>
      <c r="Z36" t="s" s="290">
        <v>224</v>
      </c>
      <c r="AA36" t="s" s="291">
        <v>93</v>
      </c>
    </row>
    <row r="37" ht="15" customHeight="1">
      <c r="A37" s="116"/>
      <c r="B37" s="279"/>
      <c r="C37" s="280"/>
      <c r="D37" s="281"/>
      <c r="E37" s="282"/>
      <c r="F37" s="283"/>
      <c r="G37" s="284"/>
      <c r="H37" s="285"/>
      <c r="I37" s="285"/>
      <c r="J37" s="285"/>
      <c r="K37" s="285"/>
      <c r="L37" s="286"/>
      <c r="M37" t="str" s="286" cm="1">
        <f t="array" ref="M37">_xlfn.IFERROR(VLOOKUP(L37,P1:R625,2,0),"")</f>
      </c>
      <c r="N37" t="str" s="287" cm="1">
        <f t="array" ref="N37">_xlfn.IFERROR(VLOOKUP(L37,P1:R625,3,0),"")</f>
      </c>
      <c r="O37" s="276"/>
      <c r="P37" t="s" s="288">
        <v>162</v>
      </c>
      <c r="Q37" t="s" s="288">
        <v>221</v>
      </c>
      <c r="R37" t="s" s="292">
        <v>160</v>
      </c>
      <c r="S37" s="178"/>
      <c r="T37" s="50"/>
      <c r="U37" s="50"/>
      <c r="V37" s="50"/>
      <c r="W37" s="50"/>
      <c r="X37" s="50"/>
      <c r="Y37" s="169"/>
      <c r="Z37" t="s" s="290">
        <v>225</v>
      </c>
      <c r="AA37" t="s" s="291">
        <v>93</v>
      </c>
    </row>
    <row r="38" ht="15" customHeight="1">
      <c r="A38" s="116"/>
      <c r="B38" s="279"/>
      <c r="C38" s="280"/>
      <c r="D38" s="281"/>
      <c r="E38" s="282"/>
      <c r="F38" s="283"/>
      <c r="G38" s="284"/>
      <c r="H38" s="285"/>
      <c r="I38" s="285"/>
      <c r="J38" s="285"/>
      <c r="K38" s="285"/>
      <c r="L38" s="286"/>
      <c r="M38" t="str" s="286" cm="1">
        <f t="array" ref="M38">_xlfn.IFERROR(VLOOKUP(L38,P1:R625,2,0),"")</f>
      </c>
      <c r="N38" t="str" s="287" cm="1">
        <f t="array" ref="N38">_xlfn.IFERROR(VLOOKUP(L38,P1:R625,3,0),"")</f>
      </c>
      <c r="O38" s="276"/>
      <c r="P38" t="s" s="288">
        <v>116</v>
      </c>
      <c r="Q38" t="s" s="288">
        <v>221</v>
      </c>
      <c r="R38" t="s" s="292">
        <v>112</v>
      </c>
      <c r="S38" s="178"/>
      <c r="T38" s="50"/>
      <c r="U38" s="50"/>
      <c r="V38" s="50"/>
      <c r="W38" s="50"/>
      <c r="X38" s="50"/>
      <c r="Y38" s="169"/>
      <c r="Z38" t="s" s="290">
        <v>226</v>
      </c>
      <c r="AA38" t="s" s="291">
        <v>140</v>
      </c>
    </row>
    <row r="39" ht="15" customHeight="1">
      <c r="A39" s="116"/>
      <c r="B39" s="279"/>
      <c r="C39" s="280"/>
      <c r="D39" s="281"/>
      <c r="E39" s="282"/>
      <c r="F39" s="283"/>
      <c r="G39" s="284"/>
      <c r="H39" s="285"/>
      <c r="I39" s="285"/>
      <c r="J39" s="285"/>
      <c r="K39" s="285"/>
      <c r="L39" s="286"/>
      <c r="M39" t="str" s="286" cm="1">
        <f t="array" ref="M39">_xlfn.IFERROR(VLOOKUP(L39,P1:R625,2,0),"")</f>
      </c>
      <c r="N39" t="str" s="287" cm="1">
        <f t="array" ref="N39">_xlfn.IFERROR(VLOOKUP(L39,P1:R625,3,0),"")</f>
      </c>
      <c r="O39" s="276"/>
      <c r="P39" t="s" s="291">
        <v>166</v>
      </c>
      <c r="Q39" t="s" s="288">
        <v>221</v>
      </c>
      <c r="R39" s="289">
        <v>8</v>
      </c>
      <c r="S39" s="178"/>
      <c r="T39" s="50"/>
      <c r="U39" s="50"/>
      <c r="V39" s="50"/>
      <c r="W39" s="50"/>
      <c r="X39" s="50"/>
      <c r="Y39" s="169"/>
      <c r="Z39" t="s" s="290">
        <v>227</v>
      </c>
      <c r="AA39" t="s" s="291">
        <v>92</v>
      </c>
    </row>
    <row r="40" ht="15" customHeight="1">
      <c r="A40" s="116"/>
      <c r="B40" s="279"/>
      <c r="C40" s="280"/>
      <c r="D40" s="281"/>
      <c r="E40" s="282"/>
      <c r="F40" s="283"/>
      <c r="G40" s="284"/>
      <c r="H40" s="285"/>
      <c r="I40" s="285"/>
      <c r="J40" s="285"/>
      <c r="K40" s="285"/>
      <c r="L40" s="286"/>
      <c r="M40" t="str" s="286" cm="1">
        <f t="array" ref="M40">_xlfn.IFERROR(VLOOKUP(L40,P1:R625,2,0),"")</f>
      </c>
      <c r="N40" t="str" s="287" cm="1">
        <f t="array" ref="N40">_xlfn.IFERROR(VLOOKUP(L40,P1:R625,3,0),"")</f>
      </c>
      <c r="O40" s="178"/>
      <c r="P40" s="173"/>
      <c r="Q40" s="173"/>
      <c r="R40" s="173"/>
      <c r="S40" s="50"/>
      <c r="T40" s="50"/>
      <c r="U40" s="50"/>
      <c r="V40" s="50"/>
      <c r="W40" s="50"/>
      <c r="X40" s="50"/>
      <c r="Y40" s="169"/>
      <c r="Z40" t="s" s="290">
        <v>228</v>
      </c>
      <c r="AA40" t="s" s="291">
        <v>93</v>
      </c>
    </row>
    <row r="41" ht="15" customHeight="1">
      <c r="A41" s="116"/>
      <c r="B41" s="279"/>
      <c r="C41" s="280"/>
      <c r="D41" s="281"/>
      <c r="E41" s="282"/>
      <c r="F41" s="283"/>
      <c r="G41" s="284"/>
      <c r="H41" s="285"/>
      <c r="I41" s="285"/>
      <c r="J41" s="285"/>
      <c r="K41" s="285"/>
      <c r="L41" s="286"/>
      <c r="M41" t="str" s="286" cm="1">
        <f t="array" ref="M41">_xlfn.IFERROR(VLOOKUP(L41,P1:R625,2,0),"")</f>
      </c>
      <c r="N41" t="str" s="287" cm="1">
        <f t="array" ref="N41">_xlfn.IFERROR(VLOOKUP(L41,P1:R625,3,0),"")</f>
      </c>
      <c r="O41" s="178"/>
      <c r="P41" s="50"/>
      <c r="Q41" s="50"/>
      <c r="R41" s="50"/>
      <c r="S41" s="50"/>
      <c r="T41" s="50"/>
      <c r="U41" s="50"/>
      <c r="V41" s="50"/>
      <c r="W41" s="50"/>
      <c r="X41" s="50"/>
      <c r="Y41" s="169"/>
      <c r="Z41" t="s" s="290">
        <v>229</v>
      </c>
      <c r="AA41" t="s" s="291">
        <v>114</v>
      </c>
    </row>
    <row r="42" ht="15" customHeight="1">
      <c r="A42" s="116"/>
      <c r="B42" s="279"/>
      <c r="C42" s="280"/>
      <c r="D42" s="281"/>
      <c r="E42" s="282"/>
      <c r="F42" s="283"/>
      <c r="G42" s="284"/>
      <c r="H42" s="285"/>
      <c r="I42" s="285"/>
      <c r="J42" s="285"/>
      <c r="K42" s="285"/>
      <c r="L42" s="286"/>
      <c r="M42" t="str" s="286" cm="1">
        <f t="array" ref="M42">_xlfn.IFERROR(VLOOKUP(L42,P1:R625,2,0),"")</f>
      </c>
      <c r="N42" t="str" s="287" cm="1">
        <f t="array" ref="N42">_xlfn.IFERROR(VLOOKUP(L42,P1:R625,3,0),"")</f>
      </c>
      <c r="O42" s="178"/>
      <c r="P42" s="50"/>
      <c r="Q42" s="50"/>
      <c r="R42" s="50"/>
      <c r="S42" s="50"/>
      <c r="T42" s="50"/>
      <c r="U42" s="50"/>
      <c r="V42" s="50"/>
      <c r="W42" s="50"/>
      <c r="X42" s="50"/>
      <c r="Y42" s="169"/>
      <c r="Z42" t="s" s="290">
        <v>230</v>
      </c>
      <c r="AA42" t="s" s="291">
        <v>129</v>
      </c>
    </row>
    <row r="43" ht="15" customHeight="1">
      <c r="A43" s="116"/>
      <c r="B43" s="279"/>
      <c r="C43" s="280"/>
      <c r="D43" s="281"/>
      <c r="E43" s="282"/>
      <c r="F43" s="283"/>
      <c r="G43" s="284"/>
      <c r="H43" s="285"/>
      <c r="I43" s="285"/>
      <c r="J43" s="285"/>
      <c r="K43" s="285"/>
      <c r="L43" s="286"/>
      <c r="M43" t="str" s="286" cm="1">
        <f t="array" ref="M43">_xlfn.IFERROR(VLOOKUP(L43,P1:R625,2,0),"")</f>
      </c>
      <c r="N43" t="str" s="287" cm="1">
        <f t="array" ref="N43">_xlfn.IFERROR(VLOOKUP(L43,P1:R625,3,0),"")</f>
      </c>
      <c r="O43" s="178"/>
      <c r="P43" s="50"/>
      <c r="Q43" s="50"/>
      <c r="R43" s="50"/>
      <c r="S43" s="50"/>
      <c r="T43" s="50"/>
      <c r="U43" s="50"/>
      <c r="V43" s="50"/>
      <c r="W43" s="50"/>
      <c r="X43" s="50"/>
      <c r="Y43" s="169"/>
      <c r="Z43" t="s" s="290">
        <v>231</v>
      </c>
      <c r="AA43" t="s" s="291">
        <v>129</v>
      </c>
    </row>
    <row r="44" ht="15" customHeight="1">
      <c r="A44" s="116"/>
      <c r="B44" s="279"/>
      <c r="C44" s="280"/>
      <c r="D44" s="281"/>
      <c r="E44" s="282"/>
      <c r="F44" s="283"/>
      <c r="G44" s="284"/>
      <c r="H44" s="285"/>
      <c r="I44" s="285"/>
      <c r="J44" s="285"/>
      <c r="K44" s="285"/>
      <c r="L44" s="286"/>
      <c r="M44" t="str" s="286" cm="1">
        <f t="array" ref="M44">_xlfn.IFERROR(VLOOKUP(L44,P1:R625,2,0),"")</f>
      </c>
      <c r="N44" t="str" s="287" cm="1">
        <f t="array" ref="N44">_xlfn.IFERROR(VLOOKUP(L44,P1:R625,3,0),"")</f>
      </c>
      <c r="O44" s="178"/>
      <c r="P44" s="50"/>
      <c r="Q44" s="50"/>
      <c r="R44" s="50"/>
      <c r="S44" s="50"/>
      <c r="T44" s="50"/>
      <c r="U44" s="50"/>
      <c r="V44" s="50"/>
      <c r="W44" s="50"/>
      <c r="X44" s="50"/>
      <c r="Y44" s="169"/>
      <c r="Z44" t="s" s="290">
        <v>232</v>
      </c>
      <c r="AA44" t="s" s="291">
        <v>92</v>
      </c>
    </row>
    <row r="45" ht="15" customHeight="1">
      <c r="A45" s="116"/>
      <c r="B45" s="279"/>
      <c r="C45" s="280"/>
      <c r="D45" s="281"/>
      <c r="E45" s="282"/>
      <c r="F45" s="283"/>
      <c r="G45" s="284"/>
      <c r="H45" s="285"/>
      <c r="I45" s="285"/>
      <c r="J45" s="285"/>
      <c r="K45" s="285"/>
      <c r="L45" s="286"/>
      <c r="M45" t="str" s="286" cm="1">
        <f t="array" ref="M45">_xlfn.IFERROR(VLOOKUP(L45,P1:R625,2,0),"")</f>
      </c>
      <c r="N45" t="str" s="287" cm="1">
        <f t="array" ref="N45">_xlfn.IFERROR(VLOOKUP(L45,P1:R625,3,0),"")</f>
      </c>
      <c r="O45" s="178"/>
      <c r="P45" s="50"/>
      <c r="Q45" s="50"/>
      <c r="R45" s="50"/>
      <c r="S45" s="50"/>
      <c r="T45" s="50"/>
      <c r="U45" s="50"/>
      <c r="V45" s="50"/>
      <c r="W45" s="50"/>
      <c r="X45" s="50"/>
      <c r="Y45" s="169"/>
      <c r="Z45" t="s" s="290">
        <v>233</v>
      </c>
      <c r="AA45" t="s" s="291">
        <v>122</v>
      </c>
    </row>
    <row r="46" ht="15" customHeight="1">
      <c r="A46" s="116"/>
      <c r="B46" s="279"/>
      <c r="C46" s="280"/>
      <c r="D46" s="281"/>
      <c r="E46" s="282"/>
      <c r="F46" s="283"/>
      <c r="G46" s="284"/>
      <c r="H46" s="285"/>
      <c r="I46" s="285"/>
      <c r="J46" s="285"/>
      <c r="K46" s="285"/>
      <c r="L46" s="286"/>
      <c r="M46" t="str" s="286" cm="1">
        <f t="array" ref="M46">_xlfn.IFERROR(VLOOKUP(L46,P1:R625,2,0),"")</f>
      </c>
      <c r="N46" t="str" s="287" cm="1">
        <f t="array" ref="N46">_xlfn.IFERROR(VLOOKUP(L46,P1:R625,3,0),"")</f>
      </c>
      <c r="O46" s="178"/>
      <c r="P46" s="50"/>
      <c r="Q46" s="50"/>
      <c r="R46" s="50"/>
      <c r="S46" s="50"/>
      <c r="T46" s="50"/>
      <c r="U46" s="50"/>
      <c r="V46" s="50"/>
      <c r="W46" s="50"/>
      <c r="X46" s="50"/>
      <c r="Y46" s="169"/>
      <c r="Z46" t="s" s="290">
        <v>234</v>
      </c>
      <c r="AA46" t="s" s="291">
        <v>114</v>
      </c>
    </row>
    <row r="47" ht="15" customHeight="1">
      <c r="A47" s="116"/>
      <c r="B47" s="279"/>
      <c r="C47" s="280"/>
      <c r="D47" s="281"/>
      <c r="E47" s="282"/>
      <c r="F47" s="283"/>
      <c r="G47" s="284"/>
      <c r="H47" s="285"/>
      <c r="I47" s="285"/>
      <c r="J47" s="285"/>
      <c r="K47" s="285"/>
      <c r="L47" s="286"/>
      <c r="M47" t="str" s="286" cm="1">
        <f t="array" ref="M47">_xlfn.IFERROR(VLOOKUP(L47,P1:R625,2,0),"")</f>
      </c>
      <c r="N47" t="str" s="287" cm="1">
        <f t="array" ref="N47">_xlfn.IFERROR(VLOOKUP(L47,P1:R625,3,0),"")</f>
      </c>
      <c r="O47" s="178"/>
      <c r="P47" s="50"/>
      <c r="Q47" s="50"/>
      <c r="R47" s="50"/>
      <c r="S47" s="50"/>
      <c r="T47" s="50"/>
      <c r="U47" s="50"/>
      <c r="V47" s="50"/>
      <c r="W47" s="50"/>
      <c r="X47" s="50"/>
      <c r="Y47" s="169"/>
      <c r="Z47" t="s" s="290">
        <v>235</v>
      </c>
      <c r="AA47" t="s" s="291">
        <v>114</v>
      </c>
    </row>
    <row r="48" ht="15" customHeight="1">
      <c r="A48" s="116"/>
      <c r="B48" s="279"/>
      <c r="C48" s="280"/>
      <c r="D48" s="281"/>
      <c r="E48" s="282"/>
      <c r="F48" s="283"/>
      <c r="G48" s="284"/>
      <c r="H48" s="285"/>
      <c r="I48" s="285"/>
      <c r="J48" s="285"/>
      <c r="K48" s="285"/>
      <c r="L48" s="286"/>
      <c r="M48" t="str" s="286" cm="1">
        <f t="array" ref="M48">_xlfn.IFERROR(VLOOKUP(L48,P1:R625,2,0),"")</f>
      </c>
      <c r="N48" t="str" s="287" cm="1">
        <f t="array" ref="N48">_xlfn.IFERROR(VLOOKUP(L48,P1:R625,3,0),"")</f>
      </c>
      <c r="O48" s="178"/>
      <c r="P48" s="50"/>
      <c r="Q48" s="50"/>
      <c r="R48" s="50"/>
      <c r="S48" s="50"/>
      <c r="T48" s="50"/>
      <c r="U48" s="50"/>
      <c r="V48" s="50"/>
      <c r="W48" s="50"/>
      <c r="X48" s="50"/>
      <c r="Y48" s="169"/>
      <c r="Z48" t="s" s="290">
        <v>236</v>
      </c>
      <c r="AA48" t="s" s="291">
        <v>142</v>
      </c>
    </row>
    <row r="49" ht="15" customHeight="1">
      <c r="A49" s="116"/>
      <c r="B49" s="279"/>
      <c r="C49" s="280"/>
      <c r="D49" s="281"/>
      <c r="E49" s="282"/>
      <c r="F49" s="283"/>
      <c r="G49" s="284"/>
      <c r="H49" s="285"/>
      <c r="I49" s="285"/>
      <c r="J49" s="285"/>
      <c r="K49" s="285"/>
      <c r="L49" s="286"/>
      <c r="M49" t="str" s="286" cm="1">
        <f t="array" ref="M49">_xlfn.IFERROR(VLOOKUP(L49,P1:R625,2,0),"")</f>
      </c>
      <c r="N49" t="str" s="287" cm="1">
        <f t="array" ref="N49">_xlfn.IFERROR(VLOOKUP(L49,P1:R625,3,0),"")</f>
      </c>
      <c r="O49" s="178"/>
      <c r="P49" s="50"/>
      <c r="Q49" s="50"/>
      <c r="R49" s="50"/>
      <c r="S49" s="50"/>
      <c r="T49" s="50"/>
      <c r="U49" s="50"/>
      <c r="V49" s="50"/>
      <c r="W49" s="50"/>
      <c r="X49" s="50"/>
      <c r="Y49" s="169"/>
      <c r="Z49" t="s" s="290">
        <v>237</v>
      </c>
      <c r="AA49" t="s" s="291">
        <v>114</v>
      </c>
    </row>
    <row r="50" ht="15" customHeight="1">
      <c r="A50" s="116"/>
      <c r="B50" s="279"/>
      <c r="C50" s="280"/>
      <c r="D50" s="281"/>
      <c r="E50" s="282"/>
      <c r="F50" s="283"/>
      <c r="G50" s="284"/>
      <c r="H50" s="285"/>
      <c r="I50" s="285"/>
      <c r="J50" s="285"/>
      <c r="K50" s="285"/>
      <c r="L50" s="286"/>
      <c r="M50" t="str" s="286" cm="1">
        <f t="array" ref="M50">_xlfn.IFERROR(VLOOKUP(L50,P1:R625,2,0),"")</f>
      </c>
      <c r="N50" t="str" s="287" cm="1">
        <f t="array" ref="N50">_xlfn.IFERROR(VLOOKUP(L50,P1:R625,3,0),"")</f>
      </c>
      <c r="O50" s="178"/>
      <c r="P50" s="50"/>
      <c r="Q50" s="50"/>
      <c r="R50" s="50"/>
      <c r="S50" s="50"/>
      <c r="T50" s="50"/>
      <c r="U50" s="50"/>
      <c r="V50" s="50"/>
      <c r="W50" s="50"/>
      <c r="X50" s="50"/>
      <c r="Y50" s="169"/>
      <c r="Z50" t="s" s="290">
        <v>238</v>
      </c>
      <c r="AA50" t="s" s="291">
        <v>114</v>
      </c>
    </row>
    <row r="51" ht="15" customHeight="1">
      <c r="A51" s="116"/>
      <c r="B51" s="279"/>
      <c r="C51" s="280"/>
      <c r="D51" s="281"/>
      <c r="E51" s="282"/>
      <c r="F51" s="283"/>
      <c r="G51" s="284"/>
      <c r="H51" s="285"/>
      <c r="I51" s="285"/>
      <c r="J51" s="285"/>
      <c r="K51" s="285"/>
      <c r="L51" s="286"/>
      <c r="M51" t="str" s="286" cm="1">
        <f t="array" ref="M51">_xlfn.IFERROR(VLOOKUP(L51,P1:R625,2,0),"")</f>
      </c>
      <c r="N51" t="str" s="287" cm="1">
        <f t="array" ref="N51">_xlfn.IFERROR(VLOOKUP(L51,P1:R625,3,0),"")</f>
      </c>
      <c r="O51" s="178"/>
      <c r="P51" s="50"/>
      <c r="Q51" s="50"/>
      <c r="R51" s="50"/>
      <c r="S51" s="50"/>
      <c r="T51" s="50"/>
      <c r="U51" s="50"/>
      <c r="V51" s="50"/>
      <c r="W51" s="50"/>
      <c r="X51" s="50"/>
      <c r="Y51" s="169"/>
      <c r="Z51" t="s" s="290">
        <v>239</v>
      </c>
      <c r="AA51" t="s" s="291">
        <v>128</v>
      </c>
    </row>
    <row r="52" ht="15" customHeight="1">
      <c r="A52" s="116"/>
      <c r="B52" s="279"/>
      <c r="C52" s="280"/>
      <c r="D52" s="281"/>
      <c r="E52" s="282"/>
      <c r="F52" s="283"/>
      <c r="G52" s="284"/>
      <c r="H52" s="285"/>
      <c r="I52" s="285"/>
      <c r="J52" s="285"/>
      <c r="K52" s="285"/>
      <c r="L52" s="286"/>
      <c r="M52" t="str" s="286" cm="1">
        <f t="array" ref="M52">_xlfn.IFERROR(VLOOKUP(L52,P1:R625,2,0),"")</f>
      </c>
      <c r="N52" t="str" s="287" cm="1">
        <f t="array" ref="N52">_xlfn.IFERROR(VLOOKUP(L52,P1:R625,3,0),"")</f>
      </c>
      <c r="O52" s="178"/>
      <c r="P52" s="50"/>
      <c r="Q52" s="50"/>
      <c r="R52" s="50"/>
      <c r="S52" s="50"/>
      <c r="T52" s="50"/>
      <c r="U52" s="50"/>
      <c r="V52" s="50"/>
      <c r="W52" s="50"/>
      <c r="X52" s="50"/>
      <c r="Y52" s="169"/>
      <c r="Z52" t="s" s="290">
        <v>240</v>
      </c>
      <c r="AA52" t="s" s="291">
        <v>93</v>
      </c>
    </row>
    <row r="53" ht="15" customHeight="1">
      <c r="A53" s="116"/>
      <c r="B53" s="279"/>
      <c r="C53" s="280"/>
      <c r="D53" s="281"/>
      <c r="E53" s="282"/>
      <c r="F53" s="283"/>
      <c r="G53" s="284"/>
      <c r="H53" s="285"/>
      <c r="I53" s="285"/>
      <c r="J53" s="285"/>
      <c r="K53" s="285"/>
      <c r="L53" s="286"/>
      <c r="M53" t="str" s="286" cm="1">
        <f t="array" ref="M53">_xlfn.IFERROR(VLOOKUP(L53,P1:R625,2,0),"")</f>
      </c>
      <c r="N53" t="str" s="287" cm="1">
        <f t="array" ref="N53">_xlfn.IFERROR(VLOOKUP(L53,P1:R625,3,0),"")</f>
      </c>
      <c r="O53" s="178"/>
      <c r="P53" s="50"/>
      <c r="Q53" s="50"/>
      <c r="R53" s="50"/>
      <c r="S53" s="50"/>
      <c r="T53" s="50"/>
      <c r="U53" s="50"/>
      <c r="V53" s="50"/>
      <c r="W53" s="50"/>
      <c r="X53" s="50"/>
      <c r="Y53" s="169"/>
      <c r="Z53" t="s" s="290">
        <v>241</v>
      </c>
      <c r="AA53" t="s" s="291">
        <v>166</v>
      </c>
    </row>
    <row r="54" ht="15" customHeight="1">
      <c r="A54" s="116"/>
      <c r="B54" s="279"/>
      <c r="C54" s="280"/>
      <c r="D54" s="281"/>
      <c r="E54" s="282"/>
      <c r="F54" s="283"/>
      <c r="G54" s="284"/>
      <c r="H54" s="285"/>
      <c r="I54" s="285"/>
      <c r="J54" s="285"/>
      <c r="K54" s="285"/>
      <c r="L54" s="286"/>
      <c r="M54" t="str" s="286" cm="1">
        <f t="array" ref="M54">_xlfn.IFERROR(VLOOKUP(L54,P1:R625,2,0),"")</f>
      </c>
      <c r="N54" t="str" s="287" cm="1">
        <f t="array" ref="N54">_xlfn.IFERROR(VLOOKUP(L54,P1:R625,3,0),"")</f>
      </c>
      <c r="O54" s="178"/>
      <c r="P54" s="50"/>
      <c r="Q54" s="50"/>
      <c r="R54" s="50"/>
      <c r="S54" s="50"/>
      <c r="T54" s="50"/>
      <c r="U54" s="50"/>
      <c r="V54" s="50"/>
      <c r="W54" s="50"/>
      <c r="X54" s="50"/>
      <c r="Y54" s="169"/>
      <c r="Z54" t="s" s="290">
        <v>242</v>
      </c>
      <c r="AA54" t="s" s="291">
        <v>166</v>
      </c>
    </row>
    <row r="55" ht="15" customHeight="1">
      <c r="A55" s="116"/>
      <c r="B55" s="279"/>
      <c r="C55" s="280"/>
      <c r="D55" s="281"/>
      <c r="E55" s="282"/>
      <c r="F55" s="283"/>
      <c r="G55" s="284"/>
      <c r="H55" s="285"/>
      <c r="I55" s="285"/>
      <c r="J55" s="285"/>
      <c r="K55" s="285"/>
      <c r="L55" s="286"/>
      <c r="M55" t="str" s="286" cm="1">
        <f t="array" ref="M55">_xlfn.IFERROR(VLOOKUP(L55,P1:R625,2,0),"")</f>
      </c>
      <c r="N55" t="str" s="287" cm="1">
        <f t="array" ref="N55">_xlfn.IFERROR(VLOOKUP(L55,P1:R625,3,0),"")</f>
      </c>
      <c r="O55" s="178"/>
      <c r="P55" s="50"/>
      <c r="Q55" s="50"/>
      <c r="R55" s="50"/>
      <c r="S55" s="50"/>
      <c r="T55" s="50"/>
      <c r="U55" s="50"/>
      <c r="V55" s="50"/>
      <c r="W55" s="50"/>
      <c r="X55" s="50"/>
      <c r="Y55" s="169"/>
      <c r="Z55" t="s" s="290">
        <v>243</v>
      </c>
      <c r="AA55" t="s" s="291">
        <v>125</v>
      </c>
    </row>
    <row r="56" ht="15" customHeight="1">
      <c r="A56" s="116"/>
      <c r="B56" s="279"/>
      <c r="C56" s="280"/>
      <c r="D56" s="281"/>
      <c r="E56" s="282"/>
      <c r="F56" s="283"/>
      <c r="G56" s="284"/>
      <c r="H56" s="285"/>
      <c r="I56" s="285"/>
      <c r="J56" s="285"/>
      <c r="K56" s="285"/>
      <c r="L56" s="286"/>
      <c r="M56" t="str" s="286" cm="1">
        <f t="array" ref="M56">_xlfn.IFERROR(VLOOKUP(L56,P1:R625,2,0),"")</f>
      </c>
      <c r="N56" t="str" s="287" cm="1">
        <f t="array" ref="N56">_xlfn.IFERROR(VLOOKUP(L56,P1:R625,3,0),"")</f>
      </c>
      <c r="O56" s="178"/>
      <c r="P56" s="50"/>
      <c r="Q56" s="50"/>
      <c r="R56" s="50"/>
      <c r="S56" s="50"/>
      <c r="T56" s="50"/>
      <c r="U56" s="50"/>
      <c r="V56" s="50"/>
      <c r="W56" s="50"/>
      <c r="X56" s="50"/>
      <c r="Y56" s="169"/>
      <c r="Z56" t="s" s="290">
        <v>244</v>
      </c>
      <c r="AA56" t="s" s="291">
        <v>93</v>
      </c>
    </row>
    <row r="57" ht="15" customHeight="1">
      <c r="A57" s="116"/>
      <c r="B57" s="279"/>
      <c r="C57" s="280"/>
      <c r="D57" s="281"/>
      <c r="E57" s="282"/>
      <c r="F57" s="283"/>
      <c r="G57" s="284"/>
      <c r="H57" s="285"/>
      <c r="I57" s="285"/>
      <c r="J57" s="285"/>
      <c r="K57" s="285"/>
      <c r="L57" s="286"/>
      <c r="M57" t="str" s="286" cm="1">
        <f t="array" ref="M57">_xlfn.IFERROR(VLOOKUP(L57,P1:R625,2,0),"")</f>
      </c>
      <c r="N57" t="str" s="287" cm="1">
        <f t="array" ref="N57">_xlfn.IFERROR(VLOOKUP(L57,P1:R625,3,0),"")</f>
      </c>
      <c r="O57" s="178"/>
      <c r="P57" s="50"/>
      <c r="Q57" s="50"/>
      <c r="R57" s="50"/>
      <c r="S57" s="50"/>
      <c r="T57" s="50"/>
      <c r="U57" s="50"/>
      <c r="V57" s="50"/>
      <c r="W57" s="50"/>
      <c r="X57" s="50"/>
      <c r="Y57" s="169"/>
      <c r="Z57" t="s" s="290">
        <v>245</v>
      </c>
      <c r="AA57" t="s" s="291">
        <v>124</v>
      </c>
    </row>
    <row r="58" ht="15" customHeight="1">
      <c r="A58" s="116"/>
      <c r="B58" s="279"/>
      <c r="C58" s="280"/>
      <c r="D58" s="281"/>
      <c r="E58" s="282"/>
      <c r="F58" s="283"/>
      <c r="G58" s="284"/>
      <c r="H58" s="285"/>
      <c r="I58" s="285"/>
      <c r="J58" s="285"/>
      <c r="K58" s="285"/>
      <c r="L58" s="286"/>
      <c r="M58" t="str" s="286" cm="1">
        <f t="array" ref="M58">_xlfn.IFERROR(VLOOKUP(L58,P1:R625,2,0),"")</f>
      </c>
      <c r="N58" t="str" s="287" cm="1">
        <f t="array" ref="N58">_xlfn.IFERROR(VLOOKUP(L58,P1:R625,3,0),"")</f>
      </c>
      <c r="O58" s="178"/>
      <c r="P58" s="50"/>
      <c r="Q58" s="50"/>
      <c r="R58" s="50"/>
      <c r="S58" s="50"/>
      <c r="T58" s="50"/>
      <c r="U58" s="50"/>
      <c r="V58" s="50"/>
      <c r="W58" s="50"/>
      <c r="X58" s="50"/>
      <c r="Y58" s="169"/>
      <c r="Z58" t="s" s="290">
        <v>246</v>
      </c>
      <c r="AA58" t="s" s="291">
        <v>114</v>
      </c>
    </row>
    <row r="59" ht="15" customHeight="1">
      <c r="A59" s="116"/>
      <c r="B59" s="279"/>
      <c r="C59" s="280"/>
      <c r="D59" s="281"/>
      <c r="E59" s="282"/>
      <c r="F59" s="283"/>
      <c r="G59" s="284"/>
      <c r="H59" s="285"/>
      <c r="I59" s="285"/>
      <c r="J59" s="285"/>
      <c r="K59" s="285"/>
      <c r="L59" s="286"/>
      <c r="M59" t="str" s="286" cm="1">
        <f t="array" ref="M59">_xlfn.IFERROR(VLOOKUP(L59,P1:R625,2,0),"")</f>
      </c>
      <c r="N59" t="str" s="287" cm="1">
        <f t="array" ref="N59">_xlfn.IFERROR(VLOOKUP(L59,P1:R625,3,0),"")</f>
      </c>
      <c r="O59" s="178"/>
      <c r="P59" s="50"/>
      <c r="Q59" s="50"/>
      <c r="R59" s="50"/>
      <c r="S59" s="50"/>
      <c r="T59" s="50"/>
      <c r="U59" s="50"/>
      <c r="V59" s="50"/>
      <c r="W59" s="50"/>
      <c r="X59" s="50"/>
      <c r="Y59" s="169"/>
      <c r="Z59" t="s" s="290">
        <v>247</v>
      </c>
      <c r="AA59" t="s" s="291">
        <v>93</v>
      </c>
    </row>
    <row r="60" ht="15" customHeight="1">
      <c r="A60" s="116"/>
      <c r="B60" s="279"/>
      <c r="C60" s="280"/>
      <c r="D60" s="281"/>
      <c r="E60" s="282"/>
      <c r="F60" s="283"/>
      <c r="G60" s="284"/>
      <c r="H60" s="285"/>
      <c r="I60" s="285"/>
      <c r="J60" s="285"/>
      <c r="K60" s="285"/>
      <c r="L60" s="286"/>
      <c r="M60" t="str" s="286" cm="1">
        <f t="array" ref="M60">_xlfn.IFERROR(VLOOKUP(L60,P1:R625,2,0),"")</f>
      </c>
      <c r="N60" t="str" s="287" cm="1">
        <f t="array" ref="N60">_xlfn.IFERROR(VLOOKUP(L60,P1:R625,3,0),"")</f>
      </c>
      <c r="O60" s="178"/>
      <c r="P60" s="50"/>
      <c r="Q60" s="50"/>
      <c r="R60" s="50"/>
      <c r="S60" s="50"/>
      <c r="T60" s="50"/>
      <c r="U60" s="50"/>
      <c r="V60" s="50"/>
      <c r="W60" s="50"/>
      <c r="X60" s="50"/>
      <c r="Y60" s="169"/>
      <c r="Z60" t="s" s="290">
        <v>248</v>
      </c>
      <c r="AA60" t="s" s="291">
        <v>140</v>
      </c>
    </row>
    <row r="61" ht="15" customHeight="1">
      <c r="A61" s="116"/>
      <c r="B61" s="279"/>
      <c r="C61" s="280"/>
      <c r="D61" s="281"/>
      <c r="E61" s="282"/>
      <c r="F61" s="283"/>
      <c r="G61" s="284"/>
      <c r="H61" s="285"/>
      <c r="I61" s="285"/>
      <c r="J61" s="285"/>
      <c r="K61" s="285"/>
      <c r="L61" s="286"/>
      <c r="M61" t="str" s="286" cm="1">
        <f t="array" ref="M61">_xlfn.IFERROR(VLOOKUP(L61,P1:R625,2,0),"")</f>
      </c>
      <c r="N61" t="str" s="287" cm="1">
        <f t="array" ref="N61">_xlfn.IFERROR(VLOOKUP(L61,P1:R625,3,0),"")</f>
      </c>
      <c r="O61" s="178"/>
      <c r="P61" s="50"/>
      <c r="Q61" s="50"/>
      <c r="R61" s="50"/>
      <c r="S61" s="50"/>
      <c r="T61" s="50"/>
      <c r="U61" s="50"/>
      <c r="V61" s="50"/>
      <c r="W61" s="50"/>
      <c r="X61" s="50"/>
      <c r="Y61" s="169"/>
      <c r="Z61" t="s" s="290">
        <v>249</v>
      </c>
      <c r="AA61" t="s" s="291">
        <v>166</v>
      </c>
    </row>
    <row r="62" ht="15" customHeight="1">
      <c r="A62" s="116"/>
      <c r="B62" s="279"/>
      <c r="C62" s="280"/>
      <c r="D62" s="281"/>
      <c r="E62" s="282"/>
      <c r="F62" s="283"/>
      <c r="G62" s="284"/>
      <c r="H62" s="285"/>
      <c r="I62" s="285"/>
      <c r="J62" s="285"/>
      <c r="K62" s="285"/>
      <c r="L62" s="286"/>
      <c r="M62" t="str" s="286" cm="1">
        <f t="array" ref="M62">_xlfn.IFERROR(VLOOKUP(L62,P1:R625,2,0),"")</f>
      </c>
      <c r="N62" t="str" s="287" cm="1">
        <f t="array" ref="N62">_xlfn.IFERROR(VLOOKUP(L62,P1:R625,3,0),"")</f>
      </c>
      <c r="O62" s="178"/>
      <c r="P62" s="50"/>
      <c r="Q62" s="50"/>
      <c r="R62" s="50"/>
      <c r="S62" s="50"/>
      <c r="T62" s="50"/>
      <c r="U62" s="50"/>
      <c r="V62" s="50"/>
      <c r="W62" s="50"/>
      <c r="X62" s="50"/>
      <c r="Y62" s="169"/>
      <c r="Z62" t="s" s="290">
        <v>250</v>
      </c>
      <c r="AA62" t="s" s="291">
        <v>129</v>
      </c>
    </row>
    <row r="63" ht="15" customHeight="1">
      <c r="A63" s="116"/>
      <c r="B63" s="279"/>
      <c r="C63" s="280"/>
      <c r="D63" s="281"/>
      <c r="E63" s="282"/>
      <c r="F63" s="283"/>
      <c r="G63" s="284"/>
      <c r="H63" s="285"/>
      <c r="I63" s="285"/>
      <c r="J63" s="285"/>
      <c r="K63" s="285"/>
      <c r="L63" s="286"/>
      <c r="M63" t="str" s="286" cm="1">
        <f t="array" ref="M63">_xlfn.IFERROR(VLOOKUP(L63,P1:R625,2,0),"")</f>
      </c>
      <c r="N63" t="str" s="287" cm="1">
        <f t="array" ref="N63">_xlfn.IFERROR(VLOOKUP(L63,P1:R625,3,0),"")</f>
      </c>
      <c r="O63" s="178"/>
      <c r="P63" s="50"/>
      <c r="Q63" s="50"/>
      <c r="R63" s="50"/>
      <c r="S63" s="50"/>
      <c r="T63" s="50"/>
      <c r="U63" s="50"/>
      <c r="V63" s="50"/>
      <c r="W63" s="50"/>
      <c r="X63" s="50"/>
      <c r="Y63" s="169"/>
      <c r="Z63" t="s" s="290">
        <v>251</v>
      </c>
      <c r="AA63" t="s" s="291">
        <v>92</v>
      </c>
    </row>
    <row r="64" ht="15" customHeight="1">
      <c r="A64" s="116"/>
      <c r="B64" s="279"/>
      <c r="C64" s="280"/>
      <c r="D64" s="281"/>
      <c r="E64" s="282"/>
      <c r="F64" s="283"/>
      <c r="G64" s="284"/>
      <c r="H64" s="285"/>
      <c r="I64" s="285"/>
      <c r="J64" s="285"/>
      <c r="K64" s="285"/>
      <c r="L64" s="286"/>
      <c r="M64" t="str" s="286" cm="1">
        <f t="array" ref="M64">_xlfn.IFERROR(VLOOKUP(L64,P1:R625,2,0),"")</f>
      </c>
      <c r="N64" t="str" s="287" cm="1">
        <f t="array" ref="N64">_xlfn.IFERROR(VLOOKUP(L64,P1:R625,3,0),"")</f>
      </c>
      <c r="O64" s="178"/>
      <c r="P64" s="50"/>
      <c r="Q64" s="50"/>
      <c r="R64" s="50"/>
      <c r="S64" s="50"/>
      <c r="T64" s="50"/>
      <c r="U64" s="50"/>
      <c r="V64" s="50"/>
      <c r="W64" s="50"/>
      <c r="X64" s="50"/>
      <c r="Y64" s="169"/>
      <c r="Z64" t="s" s="290">
        <v>252</v>
      </c>
      <c r="AA64" t="s" s="291">
        <v>166</v>
      </c>
    </row>
    <row r="65" ht="15" customHeight="1">
      <c r="A65" s="116"/>
      <c r="B65" s="279"/>
      <c r="C65" s="280"/>
      <c r="D65" s="281"/>
      <c r="E65" s="282"/>
      <c r="F65" s="283"/>
      <c r="G65" s="284"/>
      <c r="H65" s="285"/>
      <c r="I65" s="285"/>
      <c r="J65" s="285"/>
      <c r="K65" s="285"/>
      <c r="L65" s="286"/>
      <c r="M65" t="str" s="286" cm="1">
        <f t="array" ref="M65">_xlfn.IFERROR(VLOOKUP(L65,P1:R625,2,0),"")</f>
      </c>
      <c r="N65" t="str" s="287" cm="1">
        <f t="array" ref="N65">_xlfn.IFERROR(VLOOKUP(L65,P1:R625,3,0),"")</f>
      </c>
      <c r="O65" s="178"/>
      <c r="P65" s="50"/>
      <c r="Q65" s="50"/>
      <c r="R65" s="50"/>
      <c r="S65" s="50"/>
      <c r="T65" s="50"/>
      <c r="U65" s="50"/>
      <c r="V65" s="50"/>
      <c r="W65" s="50"/>
      <c r="X65" s="50"/>
      <c r="Y65" s="169"/>
      <c r="Z65" t="s" s="290">
        <v>253</v>
      </c>
      <c r="AA65" t="s" s="291">
        <v>119</v>
      </c>
    </row>
    <row r="66" ht="15" customHeight="1">
      <c r="A66" s="116"/>
      <c r="B66" s="279"/>
      <c r="C66" s="280"/>
      <c r="D66" s="281"/>
      <c r="E66" s="282"/>
      <c r="F66" s="283"/>
      <c r="G66" s="284"/>
      <c r="H66" s="285"/>
      <c r="I66" s="285"/>
      <c r="J66" s="285"/>
      <c r="K66" s="285"/>
      <c r="L66" s="286"/>
      <c r="M66" t="str" s="286" cm="1">
        <f t="array" ref="M66">_xlfn.IFERROR(VLOOKUP(L66,P1:R625,2,0),"")</f>
      </c>
      <c r="N66" t="str" s="287" cm="1">
        <f t="array" ref="N66">_xlfn.IFERROR(VLOOKUP(L66,P1:R625,3,0),"")</f>
      </c>
      <c r="O66" s="178"/>
      <c r="P66" s="50"/>
      <c r="Q66" s="50"/>
      <c r="R66" s="50"/>
      <c r="S66" s="50"/>
      <c r="T66" s="50"/>
      <c r="U66" s="50"/>
      <c r="V66" s="50"/>
      <c r="W66" s="50"/>
      <c r="X66" s="50"/>
      <c r="Y66" s="169"/>
      <c r="Z66" t="s" s="290">
        <v>254</v>
      </c>
      <c r="AA66" t="s" s="291">
        <v>166</v>
      </c>
    </row>
    <row r="67" ht="15" customHeight="1">
      <c r="A67" s="116"/>
      <c r="B67" s="279"/>
      <c r="C67" s="280"/>
      <c r="D67" s="281"/>
      <c r="E67" s="282"/>
      <c r="F67" s="283"/>
      <c r="G67" s="284"/>
      <c r="H67" s="285"/>
      <c r="I67" s="285"/>
      <c r="J67" s="285"/>
      <c r="K67" s="285"/>
      <c r="L67" s="286"/>
      <c r="M67" t="str" s="286" cm="1">
        <f t="array" ref="M67">_xlfn.IFERROR(VLOOKUP(L67,P1:R625,2,0),"")</f>
      </c>
      <c r="N67" t="str" s="287" cm="1">
        <f t="array" ref="N67">_xlfn.IFERROR(VLOOKUP(L67,P1:R625,3,0),"")</f>
      </c>
      <c r="O67" s="178"/>
      <c r="P67" s="50"/>
      <c r="Q67" s="50"/>
      <c r="R67" s="50"/>
      <c r="S67" s="50"/>
      <c r="T67" s="50"/>
      <c r="U67" s="50"/>
      <c r="V67" s="50"/>
      <c r="W67" s="50"/>
      <c r="X67" s="50"/>
      <c r="Y67" s="169"/>
      <c r="Z67" t="s" s="290">
        <v>255</v>
      </c>
      <c r="AA67" t="s" s="291">
        <v>157</v>
      </c>
    </row>
    <row r="68" ht="15" customHeight="1">
      <c r="A68" s="116"/>
      <c r="B68" s="279"/>
      <c r="C68" s="280"/>
      <c r="D68" s="281"/>
      <c r="E68" s="282"/>
      <c r="F68" s="283"/>
      <c r="G68" s="284"/>
      <c r="H68" s="285"/>
      <c r="I68" s="285"/>
      <c r="J68" s="285"/>
      <c r="K68" s="285"/>
      <c r="L68" s="286"/>
      <c r="M68" t="str" s="286" cm="1">
        <f t="array" ref="M68">_xlfn.IFERROR(VLOOKUP(L68,P1:R625,2,0),"")</f>
      </c>
      <c r="N68" t="str" s="287" cm="1">
        <f t="array" ref="N68">_xlfn.IFERROR(VLOOKUP(L68,P1:R625,3,0),"")</f>
      </c>
      <c r="O68" s="178"/>
      <c r="P68" s="50"/>
      <c r="Q68" s="50"/>
      <c r="R68" s="50"/>
      <c r="S68" s="50"/>
      <c r="T68" s="50"/>
      <c r="U68" s="50"/>
      <c r="V68" s="50"/>
      <c r="W68" s="50"/>
      <c r="X68" s="50"/>
      <c r="Y68" s="169"/>
      <c r="Z68" t="s" s="290">
        <v>256</v>
      </c>
      <c r="AA68" t="s" s="291">
        <v>126</v>
      </c>
    </row>
    <row r="69" ht="15" customHeight="1">
      <c r="A69" s="116"/>
      <c r="B69" s="279"/>
      <c r="C69" s="280"/>
      <c r="D69" s="281"/>
      <c r="E69" s="282"/>
      <c r="F69" s="283"/>
      <c r="G69" s="284"/>
      <c r="H69" s="285"/>
      <c r="I69" s="285"/>
      <c r="J69" s="285"/>
      <c r="K69" s="285"/>
      <c r="L69" s="286"/>
      <c r="M69" t="str" s="286" cm="1">
        <f t="array" ref="M69">_xlfn.IFERROR(VLOOKUP(L69,P1:R625,2,0),"")</f>
      </c>
      <c r="N69" t="str" s="287" cm="1">
        <f t="array" ref="N69">_xlfn.IFERROR(VLOOKUP(L69,P1:R625,3,0),"")</f>
      </c>
      <c r="O69" s="178"/>
      <c r="P69" s="50"/>
      <c r="Q69" s="50"/>
      <c r="R69" s="50"/>
      <c r="S69" s="50"/>
      <c r="T69" s="50"/>
      <c r="U69" s="50"/>
      <c r="V69" s="50"/>
      <c r="W69" s="50"/>
      <c r="X69" s="50"/>
      <c r="Y69" s="169"/>
      <c r="Z69" t="s" s="290">
        <v>257</v>
      </c>
      <c r="AA69" t="s" s="291">
        <v>106</v>
      </c>
    </row>
    <row r="70" ht="15" customHeight="1">
      <c r="A70" s="116"/>
      <c r="B70" s="279"/>
      <c r="C70" s="280"/>
      <c r="D70" s="281"/>
      <c r="E70" s="282"/>
      <c r="F70" s="283"/>
      <c r="G70" s="284"/>
      <c r="H70" s="285"/>
      <c r="I70" s="285"/>
      <c r="J70" s="285"/>
      <c r="K70" s="285"/>
      <c r="L70" s="286"/>
      <c r="M70" t="str" s="286" cm="1">
        <f t="array" ref="M70">_xlfn.IFERROR(VLOOKUP(L70,P1:R625,2,0),"")</f>
      </c>
      <c r="N70" t="str" s="287" cm="1">
        <f t="array" ref="N70">_xlfn.IFERROR(VLOOKUP(L70,P1:R625,3,0),"")</f>
      </c>
      <c r="O70" s="178"/>
      <c r="P70" s="50"/>
      <c r="Q70" s="50"/>
      <c r="R70" s="50"/>
      <c r="S70" s="50"/>
      <c r="T70" s="50"/>
      <c r="U70" s="50"/>
      <c r="V70" s="50"/>
      <c r="W70" s="50"/>
      <c r="X70" s="50"/>
      <c r="Y70" s="169"/>
      <c r="Z70" t="s" s="290">
        <v>258</v>
      </c>
      <c r="AA70" t="s" s="291">
        <v>114</v>
      </c>
    </row>
    <row r="71" ht="15" customHeight="1">
      <c r="A71" s="116"/>
      <c r="B71" s="279"/>
      <c r="C71" s="280"/>
      <c r="D71" s="281"/>
      <c r="E71" s="282"/>
      <c r="F71" s="283"/>
      <c r="G71" s="284"/>
      <c r="H71" s="285"/>
      <c r="I71" s="285"/>
      <c r="J71" s="285"/>
      <c r="K71" s="285"/>
      <c r="L71" s="286"/>
      <c r="M71" t="str" s="286" cm="1">
        <f t="array" ref="M71">_xlfn.IFERROR(VLOOKUP(L71,P1:R625,2,0),"")</f>
      </c>
      <c r="N71" t="str" s="287" cm="1">
        <f t="array" ref="N71">_xlfn.IFERROR(VLOOKUP(L71,P1:R625,3,0),"")</f>
      </c>
      <c r="O71" s="178"/>
      <c r="P71" s="50"/>
      <c r="Q71" s="50"/>
      <c r="R71" s="50"/>
      <c r="S71" s="50"/>
      <c r="T71" s="50"/>
      <c r="U71" s="50"/>
      <c r="V71" s="50"/>
      <c r="W71" s="50"/>
      <c r="X71" s="50"/>
      <c r="Y71" s="169"/>
      <c r="Z71" t="s" s="290">
        <v>259</v>
      </c>
      <c r="AA71" t="s" s="291">
        <v>129</v>
      </c>
    </row>
    <row r="72" ht="15" customHeight="1">
      <c r="A72" s="116"/>
      <c r="B72" s="279"/>
      <c r="C72" s="280"/>
      <c r="D72" s="281"/>
      <c r="E72" s="282"/>
      <c r="F72" s="283"/>
      <c r="G72" s="284"/>
      <c r="H72" s="285"/>
      <c r="I72" s="285"/>
      <c r="J72" s="285"/>
      <c r="K72" s="285"/>
      <c r="L72" s="286"/>
      <c r="M72" t="str" s="286" cm="1">
        <f t="array" ref="M72">_xlfn.IFERROR(VLOOKUP(L72,P1:R625,2,0),"")</f>
      </c>
      <c r="N72" t="str" s="287" cm="1">
        <f t="array" ref="N72">_xlfn.IFERROR(VLOOKUP(L72,P1:R625,3,0),"")</f>
      </c>
      <c r="O72" s="178"/>
      <c r="P72" s="50"/>
      <c r="Q72" s="50"/>
      <c r="R72" s="50"/>
      <c r="S72" s="50"/>
      <c r="T72" s="50"/>
      <c r="U72" s="50"/>
      <c r="V72" s="50"/>
      <c r="W72" s="50"/>
      <c r="X72" s="50"/>
      <c r="Y72" s="169"/>
      <c r="Z72" t="s" s="290">
        <v>260</v>
      </c>
      <c r="AA72" t="s" s="291">
        <v>114</v>
      </c>
    </row>
    <row r="73" ht="15" customHeight="1">
      <c r="A73" s="116"/>
      <c r="B73" s="279"/>
      <c r="C73" s="280"/>
      <c r="D73" s="281"/>
      <c r="E73" s="282"/>
      <c r="F73" s="283"/>
      <c r="G73" s="284"/>
      <c r="H73" s="285"/>
      <c r="I73" s="285"/>
      <c r="J73" s="285"/>
      <c r="K73" s="285"/>
      <c r="L73" s="286"/>
      <c r="M73" t="str" s="286" cm="1">
        <f t="array" ref="M73">_xlfn.IFERROR(VLOOKUP(L73,P1:R625,2,0),"")</f>
      </c>
      <c r="N73" t="str" s="287" cm="1">
        <f t="array" ref="N73">_xlfn.IFERROR(VLOOKUP(L73,P1:R625,3,0),"")</f>
      </c>
      <c r="O73" s="178"/>
      <c r="P73" s="50"/>
      <c r="Q73" s="50"/>
      <c r="R73" s="50"/>
      <c r="S73" s="50"/>
      <c r="T73" s="50"/>
      <c r="U73" s="50"/>
      <c r="V73" s="50"/>
      <c r="W73" s="50"/>
      <c r="X73" s="50"/>
      <c r="Y73" s="169"/>
      <c r="Z73" t="s" s="290">
        <v>261</v>
      </c>
      <c r="AA73" t="s" s="291">
        <v>166</v>
      </c>
    </row>
    <row r="74" ht="15" customHeight="1">
      <c r="A74" s="116"/>
      <c r="B74" s="279"/>
      <c r="C74" s="280"/>
      <c r="D74" s="281"/>
      <c r="E74" s="282"/>
      <c r="F74" s="283"/>
      <c r="G74" s="284"/>
      <c r="H74" s="285"/>
      <c r="I74" s="285"/>
      <c r="J74" s="285"/>
      <c r="K74" s="285"/>
      <c r="L74" s="286"/>
      <c r="M74" t="str" s="286" cm="1">
        <f t="array" ref="M74">_xlfn.IFERROR(VLOOKUP(L74,P1:R625,2,0),"")</f>
      </c>
      <c r="N74" t="str" s="287" cm="1">
        <f t="array" ref="N74">_xlfn.IFERROR(VLOOKUP(L74,P1:R625,3,0),"")</f>
      </c>
      <c r="O74" s="178"/>
      <c r="P74" s="50"/>
      <c r="Q74" s="50"/>
      <c r="R74" s="50"/>
      <c r="S74" s="50"/>
      <c r="T74" s="50"/>
      <c r="U74" s="50"/>
      <c r="V74" s="50"/>
      <c r="W74" s="50"/>
      <c r="X74" s="50"/>
      <c r="Y74" s="169"/>
      <c r="Z74" t="s" s="290">
        <v>262</v>
      </c>
      <c r="AA74" t="s" s="291">
        <v>129</v>
      </c>
    </row>
    <row r="75" ht="15" customHeight="1">
      <c r="A75" s="116"/>
      <c r="B75" s="279"/>
      <c r="C75" s="280"/>
      <c r="D75" s="281"/>
      <c r="E75" s="282"/>
      <c r="F75" s="283"/>
      <c r="G75" s="284"/>
      <c r="H75" s="285"/>
      <c r="I75" s="285"/>
      <c r="J75" s="285"/>
      <c r="K75" s="285"/>
      <c r="L75" s="286"/>
      <c r="M75" t="str" s="286" cm="1">
        <f t="array" ref="M75">_xlfn.IFERROR(VLOOKUP(L75,P1:R625,2,0),"")</f>
      </c>
      <c r="N75" t="str" s="287" cm="1">
        <f t="array" ref="N75">_xlfn.IFERROR(VLOOKUP(L75,P1:R625,3,0),"")</f>
      </c>
      <c r="O75" s="178"/>
      <c r="P75" s="50"/>
      <c r="Q75" s="50"/>
      <c r="R75" s="50"/>
      <c r="S75" s="50"/>
      <c r="T75" s="50"/>
      <c r="U75" s="50"/>
      <c r="V75" s="50"/>
      <c r="W75" s="50"/>
      <c r="X75" s="50"/>
      <c r="Y75" s="169"/>
      <c r="Z75" t="s" s="290">
        <v>263</v>
      </c>
      <c r="AA75" t="s" s="291">
        <v>93</v>
      </c>
    </row>
    <row r="76" ht="15" customHeight="1">
      <c r="A76" s="116"/>
      <c r="B76" s="279"/>
      <c r="C76" s="280"/>
      <c r="D76" s="281"/>
      <c r="E76" s="282"/>
      <c r="F76" s="283"/>
      <c r="G76" s="284"/>
      <c r="H76" s="285"/>
      <c r="I76" s="285"/>
      <c r="J76" s="285"/>
      <c r="K76" s="285"/>
      <c r="L76" s="286"/>
      <c r="M76" t="str" s="286" cm="1">
        <f t="array" ref="M76">_xlfn.IFERROR(VLOOKUP(L76,P1:R625,2,0),"")</f>
      </c>
      <c r="N76" t="str" s="287" cm="1">
        <f t="array" ref="N76">_xlfn.IFERROR(VLOOKUP(L76,P1:R625,3,0),"")</f>
      </c>
      <c r="O76" s="178"/>
      <c r="P76" s="50"/>
      <c r="Q76" s="50"/>
      <c r="R76" s="50"/>
      <c r="S76" s="50"/>
      <c r="T76" s="50"/>
      <c r="U76" s="50"/>
      <c r="V76" s="50"/>
      <c r="W76" s="50"/>
      <c r="X76" s="50"/>
      <c r="Y76" s="169"/>
      <c r="Z76" t="s" s="290">
        <v>264</v>
      </c>
      <c r="AA76" t="s" s="291">
        <v>140</v>
      </c>
    </row>
    <row r="77" ht="15" customHeight="1">
      <c r="A77" s="116"/>
      <c r="B77" s="279"/>
      <c r="C77" s="280"/>
      <c r="D77" s="281"/>
      <c r="E77" s="282"/>
      <c r="F77" s="283"/>
      <c r="G77" s="284"/>
      <c r="H77" s="285"/>
      <c r="I77" s="285"/>
      <c r="J77" s="285"/>
      <c r="K77" s="285"/>
      <c r="L77" s="286"/>
      <c r="M77" t="str" s="286" cm="1">
        <f t="array" ref="M77">_xlfn.IFERROR(VLOOKUP(L77,P1:R625,2,0),"")</f>
      </c>
      <c r="N77" t="str" s="287" cm="1">
        <f t="array" ref="N77">_xlfn.IFERROR(VLOOKUP(L77,P1:R625,3,0),"")</f>
      </c>
      <c r="O77" s="178"/>
      <c r="P77" s="50"/>
      <c r="Q77" s="50"/>
      <c r="R77" s="50"/>
      <c r="S77" s="50"/>
      <c r="T77" s="50"/>
      <c r="U77" s="50"/>
      <c r="V77" s="50"/>
      <c r="W77" s="50"/>
      <c r="X77" s="50"/>
      <c r="Y77" s="169"/>
      <c r="Z77" t="s" s="290">
        <v>265</v>
      </c>
      <c r="AA77" t="s" s="291">
        <v>93</v>
      </c>
    </row>
    <row r="78" ht="15" customHeight="1">
      <c r="A78" s="116"/>
      <c r="B78" s="279"/>
      <c r="C78" s="280"/>
      <c r="D78" s="281"/>
      <c r="E78" s="282"/>
      <c r="F78" s="283"/>
      <c r="G78" s="284"/>
      <c r="H78" s="285"/>
      <c r="I78" s="285"/>
      <c r="J78" s="285"/>
      <c r="K78" s="285"/>
      <c r="L78" s="286"/>
      <c r="M78" t="str" s="286" cm="1">
        <f t="array" ref="M78">_xlfn.IFERROR(VLOOKUP(L78,P1:R625,2,0),"")</f>
      </c>
      <c r="N78" t="str" s="287" cm="1">
        <f t="array" ref="N78">_xlfn.IFERROR(VLOOKUP(L78,P1:R625,3,0),"")</f>
      </c>
      <c r="O78" s="178"/>
      <c r="P78" s="50"/>
      <c r="Q78" s="50"/>
      <c r="R78" s="50"/>
      <c r="S78" s="50"/>
      <c r="T78" s="50"/>
      <c r="U78" s="50"/>
      <c r="V78" s="50"/>
      <c r="W78" s="50"/>
      <c r="X78" s="50"/>
      <c r="Y78" s="169"/>
      <c r="Z78" t="s" s="290">
        <v>266</v>
      </c>
      <c r="AA78" t="s" s="291">
        <v>106</v>
      </c>
    </row>
    <row r="79" ht="15" customHeight="1">
      <c r="A79" s="116"/>
      <c r="B79" s="279"/>
      <c r="C79" s="280"/>
      <c r="D79" s="281"/>
      <c r="E79" s="282"/>
      <c r="F79" s="283"/>
      <c r="G79" s="284"/>
      <c r="H79" s="285"/>
      <c r="I79" s="285"/>
      <c r="J79" s="285"/>
      <c r="K79" s="285"/>
      <c r="L79" s="286"/>
      <c r="M79" t="str" s="286" cm="1">
        <f t="array" ref="M79">_xlfn.IFERROR(VLOOKUP(L79,P1:R625,2,0),"")</f>
      </c>
      <c r="N79" t="str" s="287" cm="1">
        <f t="array" ref="N79">_xlfn.IFERROR(VLOOKUP(L79,P1:R625,3,0),"")</f>
      </c>
      <c r="O79" s="178"/>
      <c r="P79" s="50"/>
      <c r="Q79" s="50"/>
      <c r="R79" s="50"/>
      <c r="S79" s="50"/>
      <c r="T79" s="50"/>
      <c r="U79" s="50"/>
      <c r="V79" s="50"/>
      <c r="W79" s="50"/>
      <c r="X79" s="50"/>
      <c r="Y79" s="169"/>
      <c r="Z79" t="s" s="290">
        <v>267</v>
      </c>
      <c r="AA79" t="s" s="291">
        <v>121</v>
      </c>
    </row>
    <row r="80" ht="15" customHeight="1">
      <c r="A80" s="116"/>
      <c r="B80" s="279"/>
      <c r="C80" s="280"/>
      <c r="D80" s="281"/>
      <c r="E80" s="282"/>
      <c r="F80" s="283"/>
      <c r="G80" s="284"/>
      <c r="H80" s="285"/>
      <c r="I80" s="285"/>
      <c r="J80" s="285"/>
      <c r="K80" s="285"/>
      <c r="L80" s="286"/>
      <c r="M80" t="str" s="286" cm="1">
        <f t="array" ref="M80">_xlfn.IFERROR(VLOOKUP(L80,P1:R625,2,0),"")</f>
      </c>
      <c r="N80" t="str" s="287" cm="1">
        <f t="array" ref="N80">_xlfn.IFERROR(VLOOKUP(L80,P1:R625,3,0),"")</f>
      </c>
      <c r="O80" s="178"/>
      <c r="P80" s="50"/>
      <c r="Q80" s="50"/>
      <c r="R80" s="50"/>
      <c r="S80" s="50"/>
      <c r="T80" s="50"/>
      <c r="U80" s="50"/>
      <c r="V80" s="50"/>
      <c r="W80" s="50"/>
      <c r="X80" s="50"/>
      <c r="Y80" s="169"/>
      <c r="Z80" t="s" s="290">
        <v>268</v>
      </c>
      <c r="AA80" t="s" s="291">
        <v>114</v>
      </c>
    </row>
    <row r="81" ht="15" customHeight="1">
      <c r="A81" s="116"/>
      <c r="B81" s="279"/>
      <c r="C81" s="280"/>
      <c r="D81" s="281"/>
      <c r="E81" s="282"/>
      <c r="F81" s="283"/>
      <c r="G81" s="284"/>
      <c r="H81" s="285"/>
      <c r="I81" s="285"/>
      <c r="J81" s="285"/>
      <c r="K81" s="285"/>
      <c r="L81" s="286"/>
      <c r="M81" t="str" s="286" cm="1">
        <f t="array" ref="M81">_xlfn.IFERROR(VLOOKUP(L81,P1:R625,2,0),"")</f>
      </c>
      <c r="N81" t="str" s="287" cm="1">
        <f t="array" ref="N81">_xlfn.IFERROR(VLOOKUP(L81,P1:R625,3,0),"")</f>
      </c>
      <c r="O81" s="178"/>
      <c r="P81" s="50"/>
      <c r="Q81" s="50"/>
      <c r="R81" s="50"/>
      <c r="S81" s="50"/>
      <c r="T81" s="50"/>
      <c r="U81" s="50"/>
      <c r="V81" s="50"/>
      <c r="W81" s="50"/>
      <c r="X81" s="50"/>
      <c r="Y81" s="169"/>
      <c r="Z81" t="s" s="290">
        <v>269</v>
      </c>
      <c r="AA81" t="s" s="291">
        <v>125</v>
      </c>
    </row>
    <row r="82" ht="15" customHeight="1">
      <c r="A82" s="116"/>
      <c r="B82" s="279"/>
      <c r="C82" s="280"/>
      <c r="D82" s="281"/>
      <c r="E82" s="282"/>
      <c r="F82" s="283"/>
      <c r="G82" s="284"/>
      <c r="H82" s="285"/>
      <c r="I82" s="285"/>
      <c r="J82" s="285"/>
      <c r="K82" s="285"/>
      <c r="L82" s="286"/>
      <c r="M82" t="str" s="286" cm="1">
        <f t="array" ref="M82">_xlfn.IFERROR(VLOOKUP(L82,P1:R625,2,0),"")</f>
      </c>
      <c r="N82" t="str" s="287" cm="1">
        <f t="array" ref="N82">_xlfn.IFERROR(VLOOKUP(L82,P1:R625,3,0),"")</f>
      </c>
      <c r="O82" s="178"/>
      <c r="P82" s="50"/>
      <c r="Q82" s="50"/>
      <c r="R82" s="50"/>
      <c r="S82" s="50"/>
      <c r="T82" s="50"/>
      <c r="U82" s="50"/>
      <c r="V82" s="50"/>
      <c r="W82" s="50"/>
      <c r="X82" s="50"/>
      <c r="Y82" s="169"/>
      <c r="Z82" t="s" s="290">
        <v>270</v>
      </c>
      <c r="AA82" t="s" s="291">
        <v>124</v>
      </c>
    </row>
    <row r="83" ht="15" customHeight="1">
      <c r="A83" s="116"/>
      <c r="B83" s="279"/>
      <c r="C83" s="280"/>
      <c r="D83" s="281"/>
      <c r="E83" s="282"/>
      <c r="F83" s="283"/>
      <c r="G83" s="284"/>
      <c r="H83" s="285"/>
      <c r="I83" s="285"/>
      <c r="J83" s="285"/>
      <c r="K83" s="285"/>
      <c r="L83" s="286"/>
      <c r="M83" t="str" s="286" cm="1">
        <f t="array" ref="M83">_xlfn.IFERROR(VLOOKUP(L83,P1:R625,2,0),"")</f>
      </c>
      <c r="N83" t="str" s="287" cm="1">
        <f t="array" ref="N83">_xlfn.IFERROR(VLOOKUP(L83,P1:R625,3,0),"")</f>
      </c>
      <c r="O83" s="178"/>
      <c r="P83" s="50"/>
      <c r="Q83" s="50"/>
      <c r="R83" s="50"/>
      <c r="S83" s="50"/>
      <c r="T83" s="50"/>
      <c r="U83" s="50"/>
      <c r="V83" s="50"/>
      <c r="W83" s="50"/>
      <c r="X83" s="50"/>
      <c r="Y83" s="169"/>
      <c r="Z83" t="s" s="290">
        <v>271</v>
      </c>
      <c r="AA83" t="s" s="291">
        <v>106</v>
      </c>
    </row>
    <row r="84" ht="15" customHeight="1">
      <c r="A84" s="116"/>
      <c r="B84" s="279"/>
      <c r="C84" s="280"/>
      <c r="D84" s="281"/>
      <c r="E84" s="282"/>
      <c r="F84" s="283"/>
      <c r="G84" s="284"/>
      <c r="H84" s="285"/>
      <c r="I84" s="285"/>
      <c r="J84" s="285"/>
      <c r="K84" s="285"/>
      <c r="L84" s="286"/>
      <c r="M84" t="str" s="286" cm="1">
        <f t="array" ref="M84">_xlfn.IFERROR(VLOOKUP(L84,P1:R625,2,0),"")</f>
      </c>
      <c r="N84" t="str" s="287" cm="1">
        <f t="array" ref="N84">_xlfn.IFERROR(VLOOKUP(L84,P1:R625,3,0),"")</f>
      </c>
      <c r="O84" s="178"/>
      <c r="P84" s="50"/>
      <c r="Q84" s="50"/>
      <c r="R84" s="50"/>
      <c r="S84" s="50"/>
      <c r="T84" s="50"/>
      <c r="U84" s="50"/>
      <c r="V84" s="50"/>
      <c r="W84" s="50"/>
      <c r="X84" s="50"/>
      <c r="Y84" s="169"/>
      <c r="Z84" t="s" s="290">
        <v>272</v>
      </c>
      <c r="AA84" t="s" s="291">
        <v>166</v>
      </c>
    </row>
    <row r="85" ht="15" customHeight="1">
      <c r="A85" s="116"/>
      <c r="B85" s="279"/>
      <c r="C85" s="280"/>
      <c r="D85" s="281"/>
      <c r="E85" s="282"/>
      <c r="F85" s="283"/>
      <c r="G85" s="284"/>
      <c r="H85" s="285"/>
      <c r="I85" s="285"/>
      <c r="J85" s="285"/>
      <c r="K85" s="285"/>
      <c r="L85" s="286"/>
      <c r="M85" t="str" s="286" cm="1">
        <f t="array" ref="M85">_xlfn.IFERROR(VLOOKUP(L85,P1:R625,2,0),"")</f>
      </c>
      <c r="N85" t="str" s="287" cm="1">
        <f t="array" ref="N85">_xlfn.IFERROR(VLOOKUP(L85,P1:R625,3,0),"")</f>
      </c>
      <c r="O85" s="178"/>
      <c r="P85" s="50"/>
      <c r="Q85" s="50"/>
      <c r="R85" s="50"/>
      <c r="S85" s="50"/>
      <c r="T85" s="50"/>
      <c r="U85" s="50"/>
      <c r="V85" s="50"/>
      <c r="W85" s="50"/>
      <c r="X85" s="50"/>
      <c r="Y85" s="169"/>
      <c r="Z85" t="s" s="290">
        <v>273</v>
      </c>
      <c r="AA85" t="s" s="291">
        <v>93</v>
      </c>
    </row>
    <row r="86" ht="15" customHeight="1">
      <c r="A86" s="116"/>
      <c r="B86" s="279"/>
      <c r="C86" s="280"/>
      <c r="D86" s="281"/>
      <c r="E86" s="282"/>
      <c r="F86" s="283"/>
      <c r="G86" s="284"/>
      <c r="H86" s="285"/>
      <c r="I86" s="285"/>
      <c r="J86" s="285"/>
      <c r="K86" s="285"/>
      <c r="L86" s="286"/>
      <c r="M86" t="str" s="286" cm="1">
        <f t="array" ref="M86">_xlfn.IFERROR(VLOOKUP(L86,P1:R625,2,0),"")</f>
      </c>
      <c r="N86" t="str" s="287" cm="1">
        <f t="array" ref="N86">_xlfn.IFERROR(VLOOKUP(L86,P1:R625,3,0),"")</f>
      </c>
      <c r="O86" s="178"/>
      <c r="P86" s="50"/>
      <c r="Q86" s="50"/>
      <c r="R86" s="50"/>
      <c r="S86" s="50"/>
      <c r="T86" s="50"/>
      <c r="U86" s="50"/>
      <c r="V86" s="50"/>
      <c r="W86" s="50"/>
      <c r="X86" s="50"/>
      <c r="Y86" s="169"/>
      <c r="Z86" t="s" s="290">
        <v>274</v>
      </c>
      <c r="AA86" t="s" s="291">
        <v>114</v>
      </c>
    </row>
    <row r="87" ht="15" customHeight="1">
      <c r="A87" s="116"/>
      <c r="B87" s="279"/>
      <c r="C87" s="280"/>
      <c r="D87" s="281"/>
      <c r="E87" s="282"/>
      <c r="F87" s="283"/>
      <c r="G87" s="284"/>
      <c r="H87" s="285"/>
      <c r="I87" s="285"/>
      <c r="J87" s="285"/>
      <c r="K87" s="285"/>
      <c r="L87" s="286"/>
      <c r="M87" t="str" s="286" cm="1">
        <f t="array" ref="M87">_xlfn.IFERROR(VLOOKUP(L87,P1:R625,2,0),"")</f>
      </c>
      <c r="N87" t="str" s="287" cm="1">
        <f t="array" ref="N87">_xlfn.IFERROR(VLOOKUP(L87,P1:R625,3,0),"")</f>
      </c>
      <c r="O87" s="178"/>
      <c r="P87" s="50"/>
      <c r="Q87" s="50"/>
      <c r="R87" s="50"/>
      <c r="S87" s="50"/>
      <c r="T87" s="50"/>
      <c r="U87" s="50"/>
      <c r="V87" s="50"/>
      <c r="W87" s="50"/>
      <c r="X87" s="50"/>
      <c r="Y87" s="169"/>
      <c r="Z87" t="s" s="290">
        <v>275</v>
      </c>
      <c r="AA87" t="s" s="291">
        <v>121</v>
      </c>
    </row>
    <row r="88" ht="15" customHeight="1">
      <c r="A88" s="116"/>
      <c r="B88" s="279"/>
      <c r="C88" s="280"/>
      <c r="D88" s="281"/>
      <c r="E88" s="282"/>
      <c r="F88" s="283"/>
      <c r="G88" s="284"/>
      <c r="H88" s="285"/>
      <c r="I88" s="285"/>
      <c r="J88" s="285"/>
      <c r="K88" s="285"/>
      <c r="L88" s="286"/>
      <c r="M88" t="str" s="286" cm="1">
        <f t="array" ref="M88">_xlfn.IFERROR(VLOOKUP(L88,P1:R625,2,0),"")</f>
      </c>
      <c r="N88" t="str" s="287" cm="1">
        <f t="array" ref="N88">_xlfn.IFERROR(VLOOKUP(L88,P1:R625,3,0),"")</f>
      </c>
      <c r="O88" s="178"/>
      <c r="P88" s="50"/>
      <c r="Q88" s="50"/>
      <c r="R88" s="50"/>
      <c r="S88" s="50"/>
      <c r="T88" s="50"/>
      <c r="U88" s="50"/>
      <c r="V88" s="50"/>
      <c r="W88" s="50"/>
      <c r="X88" s="50"/>
      <c r="Y88" s="169"/>
      <c r="Z88" t="s" s="290">
        <v>276</v>
      </c>
      <c r="AA88" t="s" s="291">
        <v>93</v>
      </c>
    </row>
    <row r="89" ht="15" customHeight="1">
      <c r="A89" s="116"/>
      <c r="B89" s="279"/>
      <c r="C89" s="280"/>
      <c r="D89" s="281"/>
      <c r="E89" s="282"/>
      <c r="F89" s="283"/>
      <c r="G89" s="284"/>
      <c r="H89" s="285"/>
      <c r="I89" s="285"/>
      <c r="J89" s="285"/>
      <c r="K89" s="285"/>
      <c r="L89" s="286"/>
      <c r="M89" t="str" s="286" cm="1">
        <f t="array" ref="M89">_xlfn.IFERROR(VLOOKUP(L89,P1:R625,2,0),"")</f>
      </c>
      <c r="N89" t="str" s="287" cm="1">
        <f t="array" ref="N89">_xlfn.IFERROR(VLOOKUP(L89,P1:R625,3,0),"")</f>
      </c>
      <c r="O89" s="178"/>
      <c r="P89" s="50"/>
      <c r="Q89" s="50"/>
      <c r="R89" s="50"/>
      <c r="S89" s="50"/>
      <c r="T89" s="50"/>
      <c r="U89" s="50"/>
      <c r="V89" s="50"/>
      <c r="W89" s="50"/>
      <c r="X89" s="50"/>
      <c r="Y89" s="169"/>
      <c r="Z89" t="s" s="290">
        <v>277</v>
      </c>
      <c r="AA89" t="s" s="291">
        <v>93</v>
      </c>
    </row>
    <row r="90" ht="15" customHeight="1">
      <c r="A90" s="116"/>
      <c r="B90" s="279"/>
      <c r="C90" s="280"/>
      <c r="D90" s="281"/>
      <c r="E90" s="282"/>
      <c r="F90" s="283"/>
      <c r="G90" s="284"/>
      <c r="H90" s="285"/>
      <c r="I90" s="285"/>
      <c r="J90" s="285"/>
      <c r="K90" s="285"/>
      <c r="L90" s="286"/>
      <c r="M90" t="str" s="286" cm="1">
        <f t="array" ref="M90">_xlfn.IFERROR(VLOOKUP(L90,P1:R625,2,0),"")</f>
      </c>
      <c r="N90" t="str" s="287" cm="1">
        <f t="array" ref="N90">_xlfn.IFERROR(VLOOKUP(L90,P1:R625,3,0),"")</f>
      </c>
      <c r="O90" s="178"/>
      <c r="P90" s="50"/>
      <c r="Q90" s="50"/>
      <c r="R90" s="50"/>
      <c r="S90" s="50"/>
      <c r="T90" s="50"/>
      <c r="U90" s="50"/>
      <c r="V90" s="50"/>
      <c r="W90" s="50"/>
      <c r="X90" s="50"/>
      <c r="Y90" s="169"/>
      <c r="Z90" t="s" s="290">
        <v>278</v>
      </c>
      <c r="AA90" t="s" s="291">
        <v>162</v>
      </c>
    </row>
    <row r="91" ht="15" customHeight="1">
      <c r="A91" s="116"/>
      <c r="B91" s="279"/>
      <c r="C91" s="280"/>
      <c r="D91" s="281"/>
      <c r="E91" s="282"/>
      <c r="F91" s="283"/>
      <c r="G91" s="284"/>
      <c r="H91" s="285"/>
      <c r="I91" s="285"/>
      <c r="J91" s="285"/>
      <c r="K91" s="285"/>
      <c r="L91" s="286"/>
      <c r="M91" t="str" s="286" cm="1">
        <f t="array" ref="M91">_xlfn.IFERROR(VLOOKUP(L91,P1:R625,2,0),"")</f>
      </c>
      <c r="N91" t="str" s="287" cm="1">
        <f t="array" ref="N91">_xlfn.IFERROR(VLOOKUP(L91,P1:R625,3,0),"")</f>
      </c>
      <c r="O91" s="178"/>
      <c r="P91" s="50"/>
      <c r="Q91" s="50"/>
      <c r="R91" s="50"/>
      <c r="S91" s="50"/>
      <c r="T91" s="50"/>
      <c r="U91" s="50"/>
      <c r="V91" s="50"/>
      <c r="W91" s="50"/>
      <c r="X91" s="50"/>
      <c r="Y91" s="169"/>
      <c r="Z91" t="s" s="290">
        <v>279</v>
      </c>
      <c r="AA91" t="s" s="291">
        <v>101</v>
      </c>
    </row>
    <row r="92" ht="15" customHeight="1">
      <c r="A92" s="116"/>
      <c r="B92" s="279"/>
      <c r="C92" s="280"/>
      <c r="D92" s="281"/>
      <c r="E92" s="282"/>
      <c r="F92" s="283"/>
      <c r="G92" s="284"/>
      <c r="H92" s="285"/>
      <c r="I92" s="285"/>
      <c r="J92" s="285"/>
      <c r="K92" s="285"/>
      <c r="L92" s="286"/>
      <c r="M92" t="str" s="286" cm="1">
        <f t="array" ref="M92">_xlfn.IFERROR(VLOOKUP(L92,P1:R625,2,0),"")</f>
      </c>
      <c r="N92" t="str" s="287" cm="1">
        <f t="array" ref="N92">_xlfn.IFERROR(VLOOKUP(L92,P1:R625,3,0),"")</f>
      </c>
      <c r="O92" s="178"/>
      <c r="P92" s="50"/>
      <c r="Q92" s="50"/>
      <c r="R92" s="50"/>
      <c r="S92" s="50"/>
      <c r="T92" s="50"/>
      <c r="U92" s="50"/>
      <c r="V92" s="50"/>
      <c r="W92" s="50"/>
      <c r="X92" s="50"/>
      <c r="Y92" s="169"/>
      <c r="Z92" t="s" s="290">
        <v>280</v>
      </c>
      <c r="AA92" t="s" s="291">
        <v>101</v>
      </c>
    </row>
    <row r="93" ht="15" customHeight="1">
      <c r="A93" s="116"/>
      <c r="B93" s="279"/>
      <c r="C93" s="280"/>
      <c r="D93" s="281"/>
      <c r="E93" s="282"/>
      <c r="F93" s="283"/>
      <c r="G93" s="284"/>
      <c r="H93" s="285"/>
      <c r="I93" s="285"/>
      <c r="J93" s="285"/>
      <c r="K93" s="285"/>
      <c r="L93" s="286"/>
      <c r="M93" t="str" s="286" cm="1">
        <f t="array" ref="M93">_xlfn.IFERROR(VLOOKUP(L93,P1:R625,2,0),"")</f>
      </c>
      <c r="N93" t="str" s="287" cm="1">
        <f t="array" ref="N93">_xlfn.IFERROR(VLOOKUP(L93,P1:R625,3,0),"")</f>
      </c>
      <c r="O93" s="178"/>
      <c r="P93" s="50"/>
      <c r="Q93" s="50"/>
      <c r="R93" s="50"/>
      <c r="S93" s="50"/>
      <c r="T93" s="50"/>
      <c r="U93" s="50"/>
      <c r="V93" s="50"/>
      <c r="W93" s="50"/>
      <c r="X93" s="50"/>
      <c r="Y93" s="169"/>
      <c r="Z93" t="s" s="290">
        <v>281</v>
      </c>
      <c r="AA93" t="s" s="291">
        <v>166</v>
      </c>
    </row>
    <row r="94" ht="15" customHeight="1">
      <c r="A94" s="116"/>
      <c r="B94" s="279"/>
      <c r="C94" s="280"/>
      <c r="D94" s="281"/>
      <c r="E94" s="282"/>
      <c r="F94" s="283"/>
      <c r="G94" s="284"/>
      <c r="H94" s="285"/>
      <c r="I94" s="285"/>
      <c r="J94" s="285"/>
      <c r="K94" s="285"/>
      <c r="L94" s="286"/>
      <c r="M94" t="str" s="286" cm="1">
        <f t="array" ref="M94">_xlfn.IFERROR(VLOOKUP(L94,P1:R625,2,0),"")</f>
      </c>
      <c r="N94" t="str" s="287" cm="1">
        <f t="array" ref="N94">_xlfn.IFERROR(VLOOKUP(L94,P1:R625,3,0),"")</f>
      </c>
      <c r="O94" s="178"/>
      <c r="P94" s="50"/>
      <c r="Q94" s="50"/>
      <c r="R94" s="50"/>
      <c r="S94" s="50"/>
      <c r="T94" s="50"/>
      <c r="U94" s="50"/>
      <c r="V94" s="50"/>
      <c r="W94" s="50"/>
      <c r="X94" s="50"/>
      <c r="Y94" s="169"/>
      <c r="Z94" t="s" s="290">
        <v>282</v>
      </c>
      <c r="AA94" t="s" s="291">
        <v>121</v>
      </c>
    </row>
    <row r="95" ht="15" customHeight="1">
      <c r="A95" s="116"/>
      <c r="B95" s="279"/>
      <c r="C95" s="280"/>
      <c r="D95" s="281"/>
      <c r="E95" s="282"/>
      <c r="F95" s="283"/>
      <c r="G95" s="284"/>
      <c r="H95" s="285"/>
      <c r="I95" s="285"/>
      <c r="J95" s="285"/>
      <c r="K95" s="285"/>
      <c r="L95" s="286"/>
      <c r="M95" t="str" s="286" cm="1">
        <f t="array" ref="M95">_xlfn.IFERROR(VLOOKUP(L95,P1:R625,2,0),"")</f>
      </c>
      <c r="N95" t="str" s="287" cm="1">
        <f t="array" ref="N95">_xlfn.IFERROR(VLOOKUP(L95,P1:R625,3,0),"")</f>
      </c>
      <c r="O95" s="178"/>
      <c r="P95" s="50"/>
      <c r="Q95" s="50"/>
      <c r="R95" s="50"/>
      <c r="S95" s="50"/>
      <c r="T95" s="50"/>
      <c r="U95" s="50"/>
      <c r="V95" s="50"/>
      <c r="W95" s="50"/>
      <c r="X95" s="50"/>
      <c r="Y95" s="169"/>
      <c r="Z95" t="s" s="290">
        <v>283</v>
      </c>
      <c r="AA95" t="s" s="291">
        <v>125</v>
      </c>
    </row>
    <row r="96" ht="15" customHeight="1">
      <c r="A96" s="116"/>
      <c r="B96" s="279"/>
      <c r="C96" s="280"/>
      <c r="D96" s="281"/>
      <c r="E96" s="282"/>
      <c r="F96" s="283"/>
      <c r="G96" s="284"/>
      <c r="H96" s="285"/>
      <c r="I96" s="285"/>
      <c r="J96" s="285"/>
      <c r="K96" s="285"/>
      <c r="L96" s="286"/>
      <c r="M96" t="str" s="286" cm="1">
        <f t="array" ref="M96">_xlfn.IFERROR(VLOOKUP(L96,P1:R625,2,0),"")</f>
      </c>
      <c r="N96" t="str" s="287" cm="1">
        <f t="array" ref="N96">_xlfn.IFERROR(VLOOKUP(L96,P1:R625,3,0),"")</f>
      </c>
      <c r="O96" s="178"/>
      <c r="P96" s="50"/>
      <c r="Q96" s="50"/>
      <c r="R96" s="50"/>
      <c r="S96" s="50"/>
      <c r="T96" s="50"/>
      <c r="U96" s="50"/>
      <c r="V96" s="50"/>
      <c r="W96" s="50"/>
      <c r="X96" s="50"/>
      <c r="Y96" s="169"/>
      <c r="Z96" t="s" s="290">
        <v>284</v>
      </c>
      <c r="AA96" t="s" s="291">
        <v>121</v>
      </c>
    </row>
    <row r="97" ht="15" customHeight="1">
      <c r="A97" s="116"/>
      <c r="B97" s="279"/>
      <c r="C97" s="280"/>
      <c r="D97" s="281"/>
      <c r="E97" s="282"/>
      <c r="F97" s="283"/>
      <c r="G97" s="284"/>
      <c r="H97" s="285"/>
      <c r="I97" s="285"/>
      <c r="J97" s="285"/>
      <c r="K97" s="285"/>
      <c r="L97" s="286"/>
      <c r="M97" t="str" s="286" cm="1">
        <f t="array" ref="M97">_xlfn.IFERROR(VLOOKUP(L97,P1:R625,2,0),"")</f>
      </c>
      <c r="N97" t="str" s="287" cm="1">
        <f t="array" ref="N97">_xlfn.IFERROR(VLOOKUP(L97,P1:R625,3,0),"")</f>
      </c>
      <c r="O97" s="178"/>
      <c r="P97" s="50"/>
      <c r="Q97" s="50"/>
      <c r="R97" s="50"/>
      <c r="S97" s="50"/>
      <c r="T97" s="50"/>
      <c r="U97" s="50"/>
      <c r="V97" s="50"/>
      <c r="W97" s="50"/>
      <c r="X97" s="50"/>
      <c r="Y97" s="169"/>
      <c r="Z97" t="s" s="290">
        <v>285</v>
      </c>
      <c r="AA97" t="s" s="291">
        <v>121</v>
      </c>
    </row>
    <row r="98" ht="15" customHeight="1">
      <c r="A98" s="116"/>
      <c r="B98" s="279"/>
      <c r="C98" s="280"/>
      <c r="D98" s="281"/>
      <c r="E98" s="282"/>
      <c r="F98" s="283"/>
      <c r="G98" s="284"/>
      <c r="H98" s="285"/>
      <c r="I98" s="285"/>
      <c r="J98" s="285"/>
      <c r="K98" s="285"/>
      <c r="L98" s="286"/>
      <c r="M98" t="str" s="286" cm="1">
        <f t="array" ref="M98">_xlfn.IFERROR(VLOOKUP(L98,P1:R625,2,0),"")</f>
      </c>
      <c r="N98" t="str" s="287" cm="1">
        <f t="array" ref="N98">_xlfn.IFERROR(VLOOKUP(L98,P1:R625,3,0),"")</f>
      </c>
      <c r="O98" s="178"/>
      <c r="P98" s="50"/>
      <c r="Q98" s="50"/>
      <c r="R98" s="50"/>
      <c r="S98" s="50"/>
      <c r="T98" s="50"/>
      <c r="U98" s="50"/>
      <c r="V98" s="50"/>
      <c r="W98" s="50"/>
      <c r="X98" s="50"/>
      <c r="Y98" s="169"/>
      <c r="Z98" t="s" s="290">
        <v>286</v>
      </c>
      <c r="AA98" t="s" s="291">
        <v>93</v>
      </c>
    </row>
    <row r="99" ht="15" customHeight="1">
      <c r="A99" s="116"/>
      <c r="B99" s="279"/>
      <c r="C99" s="280"/>
      <c r="D99" s="281"/>
      <c r="E99" s="282"/>
      <c r="F99" s="283"/>
      <c r="G99" s="284"/>
      <c r="H99" s="285"/>
      <c r="I99" s="285"/>
      <c r="J99" s="285"/>
      <c r="K99" s="285"/>
      <c r="L99" s="286"/>
      <c r="M99" t="str" s="286" cm="1">
        <f t="array" ref="M99">_xlfn.IFERROR(VLOOKUP(L99,P1:R625,2,0),"")</f>
      </c>
      <c r="N99" t="str" s="287" cm="1">
        <f t="array" ref="N99">_xlfn.IFERROR(VLOOKUP(L99,P1:R625,3,0),"")</f>
      </c>
      <c r="O99" s="178"/>
      <c r="P99" s="50"/>
      <c r="Q99" s="50"/>
      <c r="R99" s="50"/>
      <c r="S99" s="50"/>
      <c r="T99" s="50"/>
      <c r="U99" s="50"/>
      <c r="V99" s="50"/>
      <c r="W99" s="50"/>
      <c r="X99" s="50"/>
      <c r="Y99" s="169"/>
      <c r="Z99" t="s" s="290">
        <v>287</v>
      </c>
      <c r="AA99" t="s" s="291">
        <v>129</v>
      </c>
    </row>
    <row r="100" ht="15" customHeight="1">
      <c r="A100" s="116"/>
      <c r="B100" s="279"/>
      <c r="C100" s="280"/>
      <c r="D100" s="281"/>
      <c r="E100" s="282"/>
      <c r="F100" s="283"/>
      <c r="G100" s="284"/>
      <c r="H100" s="285"/>
      <c r="I100" s="285"/>
      <c r="J100" s="285"/>
      <c r="K100" s="285"/>
      <c r="L100" s="286"/>
      <c r="M100" t="str" s="286" cm="1">
        <f t="array" ref="M100">_xlfn.IFERROR(VLOOKUP(L100,P1:R625,2,0),"")</f>
      </c>
      <c r="N100" t="str" s="287" cm="1">
        <f t="array" ref="N100">_xlfn.IFERROR(VLOOKUP(L100,P1:R625,3,0),"")</f>
      </c>
      <c r="O100" s="178"/>
      <c r="P100" s="50"/>
      <c r="Q100" s="50"/>
      <c r="R100" s="50"/>
      <c r="S100" s="50"/>
      <c r="T100" s="50"/>
      <c r="U100" s="50"/>
      <c r="V100" s="50"/>
      <c r="W100" s="50"/>
      <c r="X100" s="50"/>
      <c r="Y100" s="169"/>
      <c r="Z100" t="s" s="290">
        <v>288</v>
      </c>
      <c r="AA100" t="s" s="291">
        <v>101</v>
      </c>
    </row>
    <row r="101" ht="15" customHeight="1">
      <c r="A101" s="116"/>
      <c r="B101" s="279"/>
      <c r="C101" s="280"/>
      <c r="D101" s="281"/>
      <c r="E101" s="282"/>
      <c r="F101" s="283"/>
      <c r="G101" s="284"/>
      <c r="H101" s="285"/>
      <c r="I101" s="285"/>
      <c r="J101" s="285"/>
      <c r="K101" s="285"/>
      <c r="L101" s="286"/>
      <c r="M101" t="str" s="286" cm="1">
        <f t="array" ref="M101">_xlfn.IFERROR(VLOOKUP(L101,P1:R625,2,0),"")</f>
      </c>
      <c r="N101" t="str" s="287" cm="1">
        <f t="array" ref="N101">_xlfn.IFERROR(VLOOKUP(L101,P1:R625,3,0),"")</f>
      </c>
      <c r="O101" s="178"/>
      <c r="P101" s="50"/>
      <c r="Q101" s="50"/>
      <c r="R101" s="50"/>
      <c r="S101" s="50"/>
      <c r="T101" s="50"/>
      <c r="U101" s="50"/>
      <c r="V101" s="50"/>
      <c r="W101" s="50"/>
      <c r="X101" s="50"/>
      <c r="Y101" s="169"/>
      <c r="Z101" t="s" s="290">
        <v>289</v>
      </c>
      <c r="AA101" t="s" s="291">
        <v>150</v>
      </c>
    </row>
    <row r="102" ht="15" customHeight="1">
      <c r="A102" s="116"/>
      <c r="B102" s="279"/>
      <c r="C102" s="280"/>
      <c r="D102" s="281"/>
      <c r="E102" s="282"/>
      <c r="F102" s="283"/>
      <c r="G102" s="284"/>
      <c r="H102" s="285"/>
      <c r="I102" s="285"/>
      <c r="J102" s="285"/>
      <c r="K102" s="285"/>
      <c r="L102" s="286"/>
      <c r="M102" t="str" s="286" cm="1">
        <f t="array" ref="M102">_xlfn.IFERROR(VLOOKUP(L102,P1:R625,2,0),"")</f>
      </c>
      <c r="N102" t="str" s="287" cm="1">
        <f t="array" ref="N102">_xlfn.IFERROR(VLOOKUP(L102,P1:R625,3,0),"")</f>
      </c>
      <c r="O102" s="178"/>
      <c r="P102" s="50"/>
      <c r="Q102" s="50"/>
      <c r="R102" s="50"/>
      <c r="S102" s="50"/>
      <c r="T102" s="50"/>
      <c r="U102" s="50"/>
      <c r="V102" s="50"/>
      <c r="W102" s="50"/>
      <c r="X102" s="50"/>
      <c r="Y102" s="169"/>
      <c r="Z102" t="s" s="290">
        <v>290</v>
      </c>
      <c r="AA102" t="s" s="291">
        <v>166</v>
      </c>
    </row>
    <row r="103" ht="15" customHeight="1">
      <c r="A103" s="116"/>
      <c r="B103" s="279"/>
      <c r="C103" s="280"/>
      <c r="D103" s="281"/>
      <c r="E103" s="282"/>
      <c r="F103" s="283"/>
      <c r="G103" s="284"/>
      <c r="H103" s="285"/>
      <c r="I103" s="285"/>
      <c r="J103" s="285"/>
      <c r="K103" s="285"/>
      <c r="L103" s="286"/>
      <c r="M103" t="str" s="286" cm="1">
        <f t="array" ref="M103">_xlfn.IFERROR(VLOOKUP(L103,P1:R625,2,0),"")</f>
      </c>
      <c r="N103" t="str" s="287" cm="1">
        <f t="array" ref="N103">_xlfn.IFERROR(VLOOKUP(L103,P1:R625,3,0),"")</f>
      </c>
      <c r="O103" s="178"/>
      <c r="P103" s="50"/>
      <c r="Q103" s="50"/>
      <c r="R103" s="50"/>
      <c r="S103" s="50"/>
      <c r="T103" s="50"/>
      <c r="U103" s="50"/>
      <c r="V103" s="50"/>
      <c r="W103" s="50"/>
      <c r="X103" s="50"/>
      <c r="Y103" s="169"/>
      <c r="Z103" t="s" s="290">
        <v>291</v>
      </c>
      <c r="AA103" t="s" s="291">
        <v>93</v>
      </c>
    </row>
    <row r="104" ht="15" customHeight="1">
      <c r="A104" s="116"/>
      <c r="B104" s="279"/>
      <c r="C104" s="280"/>
      <c r="D104" s="281"/>
      <c r="E104" s="282"/>
      <c r="F104" s="283"/>
      <c r="G104" s="284"/>
      <c r="H104" s="285"/>
      <c r="I104" s="285"/>
      <c r="J104" s="285"/>
      <c r="K104" s="285"/>
      <c r="L104" s="286"/>
      <c r="M104" t="str" s="286" cm="1">
        <f t="array" ref="M104">_xlfn.IFERROR(VLOOKUP(L104,P1:R625,2,0),"")</f>
      </c>
      <c r="N104" t="str" s="287" cm="1">
        <f t="array" ref="N104">_xlfn.IFERROR(VLOOKUP(L104,P1:R625,3,0),"")</f>
      </c>
      <c r="O104" s="178"/>
      <c r="P104" s="50"/>
      <c r="Q104" s="50"/>
      <c r="R104" s="50"/>
      <c r="S104" s="50"/>
      <c r="T104" s="50"/>
      <c r="U104" s="50"/>
      <c r="V104" s="50"/>
      <c r="W104" s="50"/>
      <c r="X104" s="50"/>
      <c r="Y104" s="169"/>
      <c r="Z104" t="s" s="290">
        <v>292</v>
      </c>
      <c r="AA104" t="s" s="291">
        <v>127</v>
      </c>
    </row>
    <row r="105" ht="15" customHeight="1">
      <c r="A105" s="116"/>
      <c r="B105" s="279"/>
      <c r="C105" s="280"/>
      <c r="D105" s="281"/>
      <c r="E105" s="282"/>
      <c r="F105" s="283"/>
      <c r="G105" s="284"/>
      <c r="H105" s="285"/>
      <c r="I105" s="285"/>
      <c r="J105" s="285"/>
      <c r="K105" s="285"/>
      <c r="L105" s="286"/>
      <c r="M105" t="str" s="286" cm="1">
        <f t="array" ref="M105">_xlfn.IFERROR(VLOOKUP(L105,P1:R625,2,0),"")</f>
      </c>
      <c r="N105" t="str" s="287" cm="1">
        <f t="array" ref="N105">_xlfn.IFERROR(VLOOKUP(L105,P1:R625,3,0),"")</f>
      </c>
      <c r="O105" s="178"/>
      <c r="P105" s="50"/>
      <c r="Q105" s="50"/>
      <c r="R105" s="50"/>
      <c r="S105" s="50"/>
      <c r="T105" s="50"/>
      <c r="U105" s="50"/>
      <c r="V105" s="50"/>
      <c r="W105" s="50"/>
      <c r="X105" s="50"/>
      <c r="Y105" s="169"/>
      <c r="Z105" t="s" s="290">
        <v>293</v>
      </c>
      <c r="AA105" t="s" s="291">
        <v>93</v>
      </c>
    </row>
    <row r="106" ht="15" customHeight="1">
      <c r="A106" s="116"/>
      <c r="B106" s="279"/>
      <c r="C106" s="280"/>
      <c r="D106" s="281"/>
      <c r="E106" s="282"/>
      <c r="F106" s="283"/>
      <c r="G106" s="284"/>
      <c r="H106" s="285"/>
      <c r="I106" s="285"/>
      <c r="J106" s="285"/>
      <c r="K106" s="285"/>
      <c r="L106" s="286"/>
      <c r="M106" t="str" s="286" cm="1">
        <f t="array" ref="M106">_xlfn.IFERROR(VLOOKUP(L106,P1:R625,2,0),"")</f>
      </c>
      <c r="N106" t="str" s="287" cm="1">
        <f t="array" ref="N106">_xlfn.IFERROR(VLOOKUP(L106,P1:R625,3,0),"")</f>
      </c>
      <c r="O106" s="178"/>
      <c r="P106" s="50"/>
      <c r="Q106" s="50"/>
      <c r="R106" s="50"/>
      <c r="S106" s="50"/>
      <c r="T106" s="50"/>
      <c r="U106" s="50"/>
      <c r="V106" s="50"/>
      <c r="W106" s="50"/>
      <c r="X106" s="50"/>
      <c r="Y106" s="169"/>
      <c r="Z106" t="s" s="290">
        <v>294</v>
      </c>
      <c r="AA106" t="s" s="291">
        <v>126</v>
      </c>
    </row>
    <row r="107" ht="15" customHeight="1">
      <c r="A107" s="116"/>
      <c r="B107" s="279"/>
      <c r="C107" s="280"/>
      <c r="D107" s="281"/>
      <c r="E107" s="282"/>
      <c r="F107" s="283"/>
      <c r="G107" s="284"/>
      <c r="H107" s="285"/>
      <c r="I107" s="285"/>
      <c r="J107" s="285"/>
      <c r="K107" s="285"/>
      <c r="L107" s="286"/>
      <c r="M107" t="str" s="286" cm="1">
        <f t="array" ref="M107">_xlfn.IFERROR(VLOOKUP(L107,P1:R625,2,0),"")</f>
      </c>
      <c r="N107" t="str" s="287" cm="1">
        <f t="array" ref="N107">_xlfn.IFERROR(VLOOKUP(L107,P1:R625,3,0),"")</f>
      </c>
      <c r="O107" s="178"/>
      <c r="P107" s="50"/>
      <c r="Q107" s="50"/>
      <c r="R107" s="50"/>
      <c r="S107" s="50"/>
      <c r="T107" s="50"/>
      <c r="U107" s="50"/>
      <c r="V107" s="50"/>
      <c r="W107" s="50"/>
      <c r="X107" s="50"/>
      <c r="Y107" s="169"/>
      <c r="Z107" t="s" s="290">
        <v>295</v>
      </c>
      <c r="AA107" t="s" s="291">
        <v>114</v>
      </c>
    </row>
    <row r="108" ht="15" customHeight="1">
      <c r="A108" s="116"/>
      <c r="B108" s="279"/>
      <c r="C108" s="280"/>
      <c r="D108" s="281"/>
      <c r="E108" s="282"/>
      <c r="F108" s="283"/>
      <c r="G108" s="284"/>
      <c r="H108" s="285"/>
      <c r="I108" s="285"/>
      <c r="J108" s="285"/>
      <c r="K108" s="285"/>
      <c r="L108" s="286"/>
      <c r="M108" t="str" s="286" cm="1">
        <f t="array" ref="M108">_xlfn.IFERROR(VLOOKUP(L108,P1:R625,2,0),"")</f>
      </c>
      <c r="N108" t="str" s="287" cm="1">
        <f t="array" ref="N108">_xlfn.IFERROR(VLOOKUP(L108,P1:R625,3,0),"")</f>
      </c>
      <c r="O108" s="178"/>
      <c r="P108" s="50"/>
      <c r="Q108" s="50"/>
      <c r="R108" s="50"/>
      <c r="S108" s="50"/>
      <c r="T108" s="50"/>
      <c r="U108" s="50"/>
      <c r="V108" s="50"/>
      <c r="W108" s="50"/>
      <c r="X108" s="50"/>
      <c r="Y108" s="169"/>
      <c r="Z108" t="s" s="290">
        <v>296</v>
      </c>
      <c r="AA108" t="s" s="291">
        <v>93</v>
      </c>
    </row>
    <row r="109" ht="15" customHeight="1">
      <c r="A109" s="116"/>
      <c r="B109" s="279"/>
      <c r="C109" s="280"/>
      <c r="D109" s="281"/>
      <c r="E109" s="282"/>
      <c r="F109" s="283"/>
      <c r="G109" s="284"/>
      <c r="H109" s="285"/>
      <c r="I109" s="285"/>
      <c r="J109" s="285"/>
      <c r="K109" s="285"/>
      <c r="L109" s="286"/>
      <c r="M109" t="str" s="286" cm="1">
        <f t="array" ref="M109">_xlfn.IFERROR(VLOOKUP(L109,P1:R625,2,0),"")</f>
      </c>
      <c r="N109" t="str" s="287" cm="1">
        <f t="array" ref="N109">_xlfn.IFERROR(VLOOKUP(L109,P1:R625,3,0),"")</f>
      </c>
      <c r="O109" s="178"/>
      <c r="P109" s="50"/>
      <c r="Q109" s="50"/>
      <c r="R109" s="50"/>
      <c r="S109" s="50"/>
      <c r="T109" s="50"/>
      <c r="U109" s="50"/>
      <c r="V109" s="50"/>
      <c r="W109" s="50"/>
      <c r="X109" s="50"/>
      <c r="Y109" s="169"/>
      <c r="Z109" t="s" s="290">
        <v>297</v>
      </c>
      <c r="AA109" t="s" s="291">
        <v>166</v>
      </c>
    </row>
    <row r="110" ht="15" customHeight="1">
      <c r="A110" s="116"/>
      <c r="B110" s="279"/>
      <c r="C110" s="280"/>
      <c r="D110" s="281"/>
      <c r="E110" s="282"/>
      <c r="F110" s="283"/>
      <c r="G110" s="284"/>
      <c r="H110" s="285"/>
      <c r="I110" s="285"/>
      <c r="J110" s="285"/>
      <c r="K110" s="285"/>
      <c r="L110" s="286"/>
      <c r="M110" t="str" s="286" cm="1">
        <f t="array" ref="M110">_xlfn.IFERROR(VLOOKUP(L110,P1:R625,2,0),"")</f>
      </c>
      <c r="N110" t="str" s="287" cm="1">
        <f t="array" ref="N110">_xlfn.IFERROR(VLOOKUP(L110,P1:R625,3,0),"")</f>
      </c>
      <c r="O110" s="178"/>
      <c r="P110" s="50"/>
      <c r="Q110" s="50"/>
      <c r="R110" s="50"/>
      <c r="S110" s="50"/>
      <c r="T110" s="50"/>
      <c r="U110" s="50"/>
      <c r="V110" s="50"/>
      <c r="W110" s="50"/>
      <c r="X110" s="50"/>
      <c r="Y110" s="169"/>
      <c r="Z110" t="s" s="290">
        <v>298</v>
      </c>
      <c r="AA110" t="s" s="291">
        <v>122</v>
      </c>
    </row>
    <row r="111" ht="15" customHeight="1">
      <c r="A111" s="116"/>
      <c r="B111" s="279"/>
      <c r="C111" s="280"/>
      <c r="D111" s="281"/>
      <c r="E111" s="282"/>
      <c r="F111" s="283"/>
      <c r="G111" s="284"/>
      <c r="H111" s="285"/>
      <c r="I111" s="285"/>
      <c r="J111" s="285"/>
      <c r="K111" s="285"/>
      <c r="L111" s="286"/>
      <c r="M111" t="str" s="286" cm="1">
        <f t="array" ref="M111">_xlfn.IFERROR(VLOOKUP(L111,P1:R625,2,0),"")</f>
      </c>
      <c r="N111" t="str" s="287" cm="1">
        <f t="array" ref="N111">_xlfn.IFERROR(VLOOKUP(L111,P1:R625,3,0),"")</f>
      </c>
      <c r="O111" s="178"/>
      <c r="P111" s="50"/>
      <c r="Q111" s="50"/>
      <c r="R111" s="50"/>
      <c r="S111" s="50"/>
      <c r="T111" s="50"/>
      <c r="U111" s="50"/>
      <c r="V111" s="50"/>
      <c r="W111" s="50"/>
      <c r="X111" s="50"/>
      <c r="Y111" s="169"/>
      <c r="Z111" t="s" s="290">
        <v>299</v>
      </c>
      <c r="AA111" t="s" s="291">
        <v>166</v>
      </c>
    </row>
    <row r="112" ht="15" customHeight="1">
      <c r="A112" s="116"/>
      <c r="B112" s="279"/>
      <c r="C112" s="280"/>
      <c r="D112" s="281"/>
      <c r="E112" s="282"/>
      <c r="F112" s="283"/>
      <c r="G112" s="284"/>
      <c r="H112" s="285"/>
      <c r="I112" s="285"/>
      <c r="J112" s="285"/>
      <c r="K112" s="285"/>
      <c r="L112" s="286"/>
      <c r="M112" t="str" s="286" cm="1">
        <f t="array" ref="M112">_xlfn.IFERROR(VLOOKUP(L112,P1:R625,2,0),"")</f>
      </c>
      <c r="N112" t="str" s="287" cm="1">
        <f t="array" ref="N112">_xlfn.IFERROR(VLOOKUP(L112,P1:R625,3,0),"")</f>
      </c>
      <c r="O112" s="178"/>
      <c r="P112" s="50"/>
      <c r="Q112" s="50"/>
      <c r="R112" s="50"/>
      <c r="S112" s="50"/>
      <c r="T112" s="50"/>
      <c r="U112" s="50"/>
      <c r="V112" s="50"/>
      <c r="W112" s="50"/>
      <c r="X112" s="50"/>
      <c r="Y112" s="50"/>
      <c r="Z112" s="293"/>
      <c r="AA112" s="294"/>
    </row>
    <row r="113" ht="15" customHeight="1">
      <c r="A113" s="116"/>
      <c r="B113" s="279"/>
      <c r="C113" s="280"/>
      <c r="D113" s="281"/>
      <c r="E113" s="282"/>
      <c r="F113" s="283"/>
      <c r="G113" s="284"/>
      <c r="H113" s="285"/>
      <c r="I113" s="285"/>
      <c r="J113" s="285"/>
      <c r="K113" s="285"/>
      <c r="L113" s="286"/>
      <c r="M113" t="str" s="286" cm="1">
        <f t="array" ref="M113">_xlfn.IFERROR(VLOOKUP(L113,P1:R625,2,0),"")</f>
      </c>
      <c r="N113" t="str" s="287" cm="1">
        <f t="array" ref="N113">_xlfn.IFERROR(VLOOKUP(L113,P1:R625,3,0),"")</f>
      </c>
      <c r="O113" s="178"/>
      <c r="P113" s="50"/>
      <c r="Q113" s="50"/>
      <c r="R113" s="50"/>
      <c r="S113" s="50"/>
      <c r="T113" s="50"/>
      <c r="U113" s="50"/>
      <c r="V113" s="50"/>
      <c r="W113" s="50"/>
      <c r="X113" s="50"/>
      <c r="Y113" s="50"/>
      <c r="Z113" s="95"/>
      <c r="AA113" s="53"/>
    </row>
    <row r="114" ht="15" customHeight="1">
      <c r="A114" s="116"/>
      <c r="B114" s="279"/>
      <c r="C114" s="280"/>
      <c r="D114" s="281"/>
      <c r="E114" s="282"/>
      <c r="F114" s="283"/>
      <c r="G114" s="284"/>
      <c r="H114" s="285"/>
      <c r="I114" s="285"/>
      <c r="J114" s="285"/>
      <c r="K114" s="285"/>
      <c r="L114" s="286"/>
      <c r="M114" t="str" s="286" cm="1">
        <f t="array" ref="M114">_xlfn.IFERROR(VLOOKUP(L114,P1:R625,2,0),"")</f>
      </c>
      <c r="N114" t="str" s="287" cm="1">
        <f t="array" ref="N114">_xlfn.IFERROR(VLOOKUP(L114,P1:R625,3,0),"")</f>
      </c>
      <c r="O114" s="178"/>
      <c r="P114" s="50"/>
      <c r="Q114" s="50"/>
      <c r="R114" s="50"/>
      <c r="S114" s="50"/>
      <c r="T114" s="50"/>
      <c r="U114" s="50"/>
      <c r="V114" s="50"/>
      <c r="W114" s="50"/>
      <c r="X114" s="50"/>
      <c r="Y114" s="50"/>
      <c r="Z114" s="95"/>
      <c r="AA114" s="53"/>
    </row>
    <row r="115" ht="15" customHeight="1">
      <c r="A115" s="116"/>
      <c r="B115" s="279"/>
      <c r="C115" s="280"/>
      <c r="D115" s="281"/>
      <c r="E115" s="282"/>
      <c r="F115" s="283"/>
      <c r="G115" s="284"/>
      <c r="H115" s="285"/>
      <c r="I115" s="285"/>
      <c r="J115" s="285"/>
      <c r="K115" s="285"/>
      <c r="L115" s="286"/>
      <c r="M115" t="str" s="286" cm="1">
        <f t="array" ref="M115">_xlfn.IFERROR(VLOOKUP(L115,P1:R625,2,0),"")</f>
      </c>
      <c r="N115" t="str" s="287" cm="1">
        <f t="array" ref="N115">_xlfn.IFERROR(VLOOKUP(L115,P1:R625,3,0),"")</f>
      </c>
      <c r="O115" s="178"/>
      <c r="P115" s="50"/>
      <c r="Q115" s="50"/>
      <c r="R115" s="50"/>
      <c r="S115" s="50"/>
      <c r="T115" s="50"/>
      <c r="U115" s="50"/>
      <c r="V115" s="50"/>
      <c r="W115" s="50"/>
      <c r="X115" s="50"/>
      <c r="Y115" s="50"/>
      <c r="Z115" s="95"/>
      <c r="AA115" s="53"/>
    </row>
    <row r="116" ht="15" customHeight="1">
      <c r="A116" s="116"/>
      <c r="B116" s="279"/>
      <c r="C116" s="280"/>
      <c r="D116" s="281"/>
      <c r="E116" s="282"/>
      <c r="F116" s="283"/>
      <c r="G116" s="284"/>
      <c r="H116" s="285"/>
      <c r="I116" s="285"/>
      <c r="J116" s="285"/>
      <c r="K116" s="285"/>
      <c r="L116" s="286"/>
      <c r="M116" t="str" s="286" cm="1">
        <f t="array" ref="M116">_xlfn.IFERROR(VLOOKUP(L116,P1:R625,2,0),"")</f>
      </c>
      <c r="N116" t="str" s="287" cm="1">
        <f t="array" ref="N116">_xlfn.IFERROR(VLOOKUP(L116,P1:R625,3,0),"")</f>
      </c>
      <c r="O116" s="178"/>
      <c r="P116" s="50"/>
      <c r="Q116" s="50"/>
      <c r="R116" s="50"/>
      <c r="S116" s="50"/>
      <c r="T116" s="50"/>
      <c r="U116" s="50"/>
      <c r="V116" s="50"/>
      <c r="W116" s="50"/>
      <c r="X116" s="50"/>
      <c r="Y116" s="50"/>
      <c r="Z116" s="95"/>
      <c r="AA116" s="53"/>
    </row>
    <row r="117" ht="15" customHeight="1">
      <c r="A117" s="116"/>
      <c r="B117" s="279"/>
      <c r="C117" s="280"/>
      <c r="D117" s="281"/>
      <c r="E117" s="282"/>
      <c r="F117" s="283"/>
      <c r="G117" s="284"/>
      <c r="H117" s="285"/>
      <c r="I117" s="285"/>
      <c r="J117" s="285"/>
      <c r="K117" s="285"/>
      <c r="L117" s="286"/>
      <c r="M117" t="str" s="286" cm="1">
        <f t="array" ref="M117">_xlfn.IFERROR(VLOOKUP(L117,P1:R625,2,0),"")</f>
      </c>
      <c r="N117" t="str" s="287" cm="1">
        <f t="array" ref="N117">_xlfn.IFERROR(VLOOKUP(L117,P1:R625,3,0),"")</f>
      </c>
      <c r="O117" s="178"/>
      <c r="P117" s="50"/>
      <c r="Q117" s="50"/>
      <c r="R117" s="50"/>
      <c r="S117" s="50"/>
      <c r="T117" s="50"/>
      <c r="U117" s="50"/>
      <c r="V117" s="50"/>
      <c r="W117" s="50"/>
      <c r="X117" s="50"/>
      <c r="Y117" s="50"/>
      <c r="Z117" s="95"/>
      <c r="AA117" s="53"/>
    </row>
    <row r="118" ht="15" customHeight="1">
      <c r="A118" s="116"/>
      <c r="B118" s="279"/>
      <c r="C118" s="280"/>
      <c r="D118" s="281"/>
      <c r="E118" s="282"/>
      <c r="F118" s="283"/>
      <c r="G118" s="284"/>
      <c r="H118" s="285"/>
      <c r="I118" s="285"/>
      <c r="J118" s="285"/>
      <c r="K118" s="285"/>
      <c r="L118" s="286"/>
      <c r="M118" t="str" s="286" cm="1">
        <f t="array" ref="M118">_xlfn.IFERROR(VLOOKUP(L118,P1:R625,2,0),"")</f>
      </c>
      <c r="N118" t="str" s="287" cm="1">
        <f t="array" ref="N118">_xlfn.IFERROR(VLOOKUP(L118,P1:R625,3,0),"")</f>
      </c>
      <c r="O118" s="178"/>
      <c r="P118" s="50"/>
      <c r="Q118" s="50"/>
      <c r="R118" s="50"/>
      <c r="S118" s="50"/>
      <c r="T118" s="50"/>
      <c r="U118" s="50"/>
      <c r="V118" s="50"/>
      <c r="W118" s="50"/>
      <c r="X118" s="50"/>
      <c r="Y118" s="50"/>
      <c r="Z118" s="95"/>
      <c r="AA118" s="53"/>
    </row>
    <row r="119" ht="15" customHeight="1">
      <c r="A119" s="116"/>
      <c r="B119" s="279"/>
      <c r="C119" s="280"/>
      <c r="D119" s="281"/>
      <c r="E119" s="282"/>
      <c r="F119" s="283"/>
      <c r="G119" s="284"/>
      <c r="H119" s="285"/>
      <c r="I119" s="285"/>
      <c r="J119" s="285"/>
      <c r="K119" s="285"/>
      <c r="L119" s="286"/>
      <c r="M119" t="str" s="286" cm="1">
        <f t="array" ref="M119">_xlfn.IFERROR(VLOOKUP(L119,P1:R625,2,0),"")</f>
      </c>
      <c r="N119" t="str" s="287" cm="1">
        <f t="array" ref="N119">_xlfn.IFERROR(VLOOKUP(L119,P1:R625,3,0),"")</f>
      </c>
      <c r="O119" s="178"/>
      <c r="P119" s="50"/>
      <c r="Q119" s="50"/>
      <c r="R119" s="50"/>
      <c r="S119" s="50"/>
      <c r="T119" s="50"/>
      <c r="U119" s="50"/>
      <c r="V119" s="50"/>
      <c r="W119" s="50"/>
      <c r="X119" s="50"/>
      <c r="Y119" s="50"/>
      <c r="Z119" s="95"/>
      <c r="AA119" s="53"/>
    </row>
    <row r="120" ht="15" customHeight="1">
      <c r="A120" s="116"/>
      <c r="B120" s="279"/>
      <c r="C120" s="280"/>
      <c r="D120" s="281"/>
      <c r="E120" s="282"/>
      <c r="F120" s="283"/>
      <c r="G120" s="284"/>
      <c r="H120" s="285"/>
      <c r="I120" s="285"/>
      <c r="J120" s="285"/>
      <c r="K120" s="285"/>
      <c r="L120" s="286"/>
      <c r="M120" t="str" s="286" cm="1">
        <f t="array" ref="M120">_xlfn.IFERROR(VLOOKUP(L120,P1:R625,2,0),"")</f>
      </c>
      <c r="N120" t="str" s="287" cm="1">
        <f t="array" ref="N120">_xlfn.IFERROR(VLOOKUP(L120,P1:R625,3,0),"")</f>
      </c>
      <c r="O120" s="178"/>
      <c r="P120" s="50"/>
      <c r="Q120" s="50"/>
      <c r="R120" s="50"/>
      <c r="S120" s="50"/>
      <c r="T120" s="50"/>
      <c r="U120" s="50"/>
      <c r="V120" s="50"/>
      <c r="W120" s="50"/>
      <c r="X120" s="50"/>
      <c r="Y120" s="50"/>
      <c r="Z120" s="95"/>
      <c r="AA120" s="53"/>
    </row>
    <row r="121" ht="15" customHeight="1">
      <c r="A121" s="116"/>
      <c r="B121" s="279"/>
      <c r="C121" s="280"/>
      <c r="D121" s="281"/>
      <c r="E121" s="282"/>
      <c r="F121" s="283"/>
      <c r="G121" s="284"/>
      <c r="H121" s="285"/>
      <c r="I121" s="285"/>
      <c r="J121" s="285"/>
      <c r="K121" s="285"/>
      <c r="L121" s="286"/>
      <c r="M121" t="str" s="286" cm="1">
        <f t="array" ref="M121">_xlfn.IFERROR(VLOOKUP(L121,P1:R625,2,0),"")</f>
      </c>
      <c r="N121" t="str" s="287" cm="1">
        <f t="array" ref="N121">_xlfn.IFERROR(VLOOKUP(L121,P1:R625,3,0),"")</f>
      </c>
      <c r="O121" s="178"/>
      <c r="P121" s="50"/>
      <c r="Q121" s="50"/>
      <c r="R121" s="50"/>
      <c r="S121" s="50"/>
      <c r="T121" s="50"/>
      <c r="U121" s="50"/>
      <c r="V121" s="50"/>
      <c r="W121" s="50"/>
      <c r="X121" s="50"/>
      <c r="Y121" s="50"/>
      <c r="Z121" s="95"/>
      <c r="AA121" s="53"/>
    </row>
    <row r="122" ht="15" customHeight="1">
      <c r="A122" s="116"/>
      <c r="B122" s="279"/>
      <c r="C122" s="280"/>
      <c r="D122" s="281"/>
      <c r="E122" s="282"/>
      <c r="F122" s="283"/>
      <c r="G122" s="284"/>
      <c r="H122" s="285"/>
      <c r="I122" s="285"/>
      <c r="J122" s="285"/>
      <c r="K122" s="285"/>
      <c r="L122" s="286"/>
      <c r="M122" t="str" s="286" cm="1">
        <f t="array" ref="M122">_xlfn.IFERROR(VLOOKUP(L122,P1:R625,2,0),"")</f>
      </c>
      <c r="N122" t="str" s="287" cm="1">
        <f t="array" ref="N122">_xlfn.IFERROR(VLOOKUP(L122,P1:R625,3,0),"")</f>
      </c>
      <c r="O122" s="178"/>
      <c r="P122" s="50"/>
      <c r="Q122" s="50"/>
      <c r="R122" s="50"/>
      <c r="S122" s="50"/>
      <c r="T122" s="50"/>
      <c r="U122" s="50"/>
      <c r="V122" s="50"/>
      <c r="W122" s="50"/>
      <c r="X122" s="50"/>
      <c r="Y122" s="50"/>
      <c r="Z122" s="95"/>
      <c r="AA122" s="53"/>
    </row>
    <row r="123" ht="15" customHeight="1">
      <c r="A123" s="116"/>
      <c r="B123" s="279"/>
      <c r="C123" s="280"/>
      <c r="D123" s="281"/>
      <c r="E123" s="282"/>
      <c r="F123" s="283"/>
      <c r="G123" s="284"/>
      <c r="H123" s="285"/>
      <c r="I123" s="285"/>
      <c r="J123" s="285"/>
      <c r="K123" s="285"/>
      <c r="L123" s="286"/>
      <c r="M123" t="str" s="286" cm="1">
        <f t="array" ref="M123">_xlfn.IFERROR(VLOOKUP(L123,P1:R625,2,0),"")</f>
      </c>
      <c r="N123" t="str" s="287" cm="1">
        <f t="array" ref="N123">_xlfn.IFERROR(VLOOKUP(L123,P1:R625,3,0),"")</f>
      </c>
      <c r="O123" s="178"/>
      <c r="P123" s="50"/>
      <c r="Q123" s="50"/>
      <c r="R123" s="50"/>
      <c r="S123" s="50"/>
      <c r="T123" s="50"/>
      <c r="U123" s="50"/>
      <c r="V123" s="50"/>
      <c r="W123" s="50"/>
      <c r="X123" s="50"/>
      <c r="Y123" s="50"/>
      <c r="Z123" s="95"/>
      <c r="AA123" s="53"/>
    </row>
    <row r="124" ht="15" customHeight="1">
      <c r="A124" s="116"/>
      <c r="B124" s="279"/>
      <c r="C124" s="280"/>
      <c r="D124" s="281"/>
      <c r="E124" s="282"/>
      <c r="F124" s="283"/>
      <c r="G124" s="284"/>
      <c r="H124" s="285"/>
      <c r="I124" s="285"/>
      <c r="J124" s="285"/>
      <c r="K124" s="285"/>
      <c r="L124" s="286"/>
      <c r="M124" t="str" s="286" cm="1">
        <f t="array" ref="M124">_xlfn.IFERROR(VLOOKUP(L124,P1:R625,2,0),"")</f>
      </c>
      <c r="N124" t="str" s="287" cm="1">
        <f t="array" ref="N124">_xlfn.IFERROR(VLOOKUP(L124,P1:R625,3,0),"")</f>
      </c>
      <c r="O124" s="178"/>
      <c r="P124" s="50"/>
      <c r="Q124" s="50"/>
      <c r="R124" s="50"/>
      <c r="S124" s="50"/>
      <c r="T124" s="50"/>
      <c r="U124" s="50"/>
      <c r="V124" s="50"/>
      <c r="W124" s="50"/>
      <c r="X124" s="50"/>
      <c r="Y124" s="50"/>
      <c r="Z124" s="95"/>
      <c r="AA124" s="53"/>
    </row>
    <row r="125" ht="15" customHeight="1">
      <c r="A125" s="116"/>
      <c r="B125" s="279"/>
      <c r="C125" s="280"/>
      <c r="D125" s="281"/>
      <c r="E125" s="282"/>
      <c r="F125" s="283"/>
      <c r="G125" s="284"/>
      <c r="H125" s="285"/>
      <c r="I125" s="285"/>
      <c r="J125" s="285"/>
      <c r="K125" s="285"/>
      <c r="L125" s="286"/>
      <c r="M125" t="str" s="286" cm="1">
        <f t="array" ref="M125">_xlfn.IFERROR(VLOOKUP(L125,P1:R625,2,0),"")</f>
      </c>
      <c r="N125" t="str" s="287" cm="1">
        <f t="array" ref="N125">_xlfn.IFERROR(VLOOKUP(L125,P1:R625,3,0),"")</f>
      </c>
      <c r="O125" s="178"/>
      <c r="P125" s="50"/>
      <c r="Q125" s="50"/>
      <c r="R125" s="50"/>
      <c r="S125" s="50"/>
      <c r="T125" s="50"/>
      <c r="U125" s="50"/>
      <c r="V125" s="50"/>
      <c r="W125" s="50"/>
      <c r="X125" s="50"/>
      <c r="Y125" s="50"/>
      <c r="Z125" s="95"/>
      <c r="AA125" s="53"/>
    </row>
    <row r="126" ht="15" customHeight="1">
      <c r="A126" s="116"/>
      <c r="B126" s="279"/>
      <c r="C126" s="280"/>
      <c r="D126" s="281"/>
      <c r="E126" s="282"/>
      <c r="F126" s="283"/>
      <c r="G126" s="284"/>
      <c r="H126" s="285"/>
      <c r="I126" s="285"/>
      <c r="J126" s="285"/>
      <c r="K126" s="285"/>
      <c r="L126" s="286"/>
      <c r="M126" t="str" s="286" cm="1">
        <f t="array" ref="M126">_xlfn.IFERROR(VLOOKUP(L126,P1:R625,2,0),"")</f>
      </c>
      <c r="N126" t="str" s="287" cm="1">
        <f t="array" ref="N126">_xlfn.IFERROR(VLOOKUP(L126,P1:R625,3,0),"")</f>
      </c>
      <c r="O126" s="178"/>
      <c r="P126" s="50"/>
      <c r="Q126" s="50"/>
      <c r="R126" s="50"/>
      <c r="S126" s="50"/>
      <c r="T126" s="50"/>
      <c r="U126" s="50"/>
      <c r="V126" s="50"/>
      <c r="W126" s="50"/>
      <c r="X126" s="50"/>
      <c r="Y126" s="50"/>
      <c r="Z126" s="95"/>
      <c r="AA126" s="53"/>
    </row>
    <row r="127" ht="15" customHeight="1">
      <c r="A127" s="116"/>
      <c r="B127" s="279"/>
      <c r="C127" s="280"/>
      <c r="D127" s="281"/>
      <c r="E127" s="282"/>
      <c r="F127" s="283"/>
      <c r="G127" s="284"/>
      <c r="H127" s="285"/>
      <c r="I127" s="285"/>
      <c r="J127" s="285"/>
      <c r="K127" s="285"/>
      <c r="L127" s="286"/>
      <c r="M127" t="str" s="286" cm="1">
        <f t="array" ref="M127">_xlfn.IFERROR(VLOOKUP(L127,P1:R625,2,0),"")</f>
      </c>
      <c r="N127" t="str" s="287" cm="1">
        <f t="array" ref="N127">_xlfn.IFERROR(VLOOKUP(L127,P1:R625,3,0),"")</f>
      </c>
      <c r="O127" s="178"/>
      <c r="P127" s="50"/>
      <c r="Q127" s="50"/>
      <c r="R127" s="50"/>
      <c r="S127" s="50"/>
      <c r="T127" s="50"/>
      <c r="U127" s="50"/>
      <c r="V127" s="50"/>
      <c r="W127" s="50"/>
      <c r="X127" s="50"/>
      <c r="Y127" s="50"/>
      <c r="Z127" s="95"/>
      <c r="AA127" s="53"/>
    </row>
    <row r="128" ht="15" customHeight="1">
      <c r="A128" s="116"/>
      <c r="B128" s="279"/>
      <c r="C128" s="280"/>
      <c r="D128" s="281"/>
      <c r="E128" s="282"/>
      <c r="F128" s="283"/>
      <c r="G128" s="284"/>
      <c r="H128" s="285"/>
      <c r="I128" s="285"/>
      <c r="J128" s="285"/>
      <c r="K128" s="285"/>
      <c r="L128" s="286"/>
      <c r="M128" t="str" s="286" cm="1">
        <f t="array" ref="M128">_xlfn.IFERROR(VLOOKUP(L128,P1:R625,2,0),"")</f>
      </c>
      <c r="N128" t="str" s="287" cm="1">
        <f t="array" ref="N128">_xlfn.IFERROR(VLOOKUP(L128,P1:R625,3,0),"")</f>
      </c>
      <c r="O128" s="178"/>
      <c r="P128" s="50"/>
      <c r="Q128" s="50"/>
      <c r="R128" s="50"/>
      <c r="S128" s="50"/>
      <c r="T128" s="50"/>
      <c r="U128" s="50"/>
      <c r="V128" s="50"/>
      <c r="W128" s="50"/>
      <c r="X128" s="50"/>
      <c r="Y128" s="50"/>
      <c r="Z128" s="95"/>
      <c r="AA128" s="53"/>
    </row>
    <row r="129" ht="15" customHeight="1">
      <c r="A129" s="116"/>
      <c r="B129" s="279"/>
      <c r="C129" s="280"/>
      <c r="D129" s="281"/>
      <c r="E129" s="282"/>
      <c r="F129" s="283"/>
      <c r="G129" s="284"/>
      <c r="H129" s="285"/>
      <c r="I129" s="285"/>
      <c r="J129" s="285"/>
      <c r="K129" s="285"/>
      <c r="L129" s="286"/>
      <c r="M129" t="str" s="286" cm="1">
        <f t="array" ref="M129">_xlfn.IFERROR(VLOOKUP(L129,P1:R625,2,0),"")</f>
      </c>
      <c r="N129" t="str" s="287" cm="1">
        <f t="array" ref="N129">_xlfn.IFERROR(VLOOKUP(L129,P1:R625,3,0),"")</f>
      </c>
      <c r="O129" s="178"/>
      <c r="P129" s="50"/>
      <c r="Q129" s="50"/>
      <c r="R129" s="50"/>
      <c r="S129" s="50"/>
      <c r="T129" s="50"/>
      <c r="U129" s="50"/>
      <c r="V129" s="50"/>
      <c r="W129" s="50"/>
      <c r="X129" s="50"/>
      <c r="Y129" s="50"/>
      <c r="Z129" s="95"/>
      <c r="AA129" s="53"/>
    </row>
    <row r="130" ht="15" customHeight="1">
      <c r="A130" s="116"/>
      <c r="B130" s="279"/>
      <c r="C130" s="280"/>
      <c r="D130" s="281"/>
      <c r="E130" s="282"/>
      <c r="F130" s="283"/>
      <c r="G130" s="284"/>
      <c r="H130" s="285"/>
      <c r="I130" s="285"/>
      <c r="J130" s="285"/>
      <c r="K130" s="285"/>
      <c r="L130" s="286"/>
      <c r="M130" t="str" s="286" cm="1">
        <f t="array" ref="M130">_xlfn.IFERROR(VLOOKUP(L130,P1:R625,2,0),"")</f>
      </c>
      <c r="N130" t="str" s="287" cm="1">
        <f t="array" ref="N130">_xlfn.IFERROR(VLOOKUP(L130,P1:R625,3,0),"")</f>
      </c>
      <c r="O130" s="178"/>
      <c r="P130" s="50"/>
      <c r="Q130" s="50"/>
      <c r="R130" s="50"/>
      <c r="S130" s="50"/>
      <c r="T130" s="50"/>
      <c r="U130" s="50"/>
      <c r="V130" s="50"/>
      <c r="W130" s="50"/>
      <c r="X130" s="50"/>
      <c r="Y130" s="50"/>
      <c r="Z130" s="95"/>
      <c r="AA130" s="53"/>
    </row>
    <row r="131" ht="15" customHeight="1">
      <c r="A131" s="116"/>
      <c r="B131" s="279"/>
      <c r="C131" s="280"/>
      <c r="D131" s="281"/>
      <c r="E131" s="282"/>
      <c r="F131" s="283"/>
      <c r="G131" s="284"/>
      <c r="H131" s="285"/>
      <c r="I131" s="285"/>
      <c r="J131" s="285"/>
      <c r="K131" s="285"/>
      <c r="L131" s="286"/>
      <c r="M131" t="str" s="286" cm="1">
        <f t="array" ref="M131">_xlfn.IFERROR(VLOOKUP(L131,P1:R625,2,0),"")</f>
      </c>
      <c r="N131" t="str" s="287" cm="1">
        <f t="array" ref="N131">_xlfn.IFERROR(VLOOKUP(L131,P1:R625,3,0),"")</f>
      </c>
      <c r="O131" s="178"/>
      <c r="P131" s="50"/>
      <c r="Q131" s="50"/>
      <c r="R131" s="50"/>
      <c r="S131" s="50"/>
      <c r="T131" s="50"/>
      <c r="U131" s="50"/>
      <c r="V131" s="50"/>
      <c r="W131" s="50"/>
      <c r="X131" s="50"/>
      <c r="Y131" s="50"/>
      <c r="Z131" s="95"/>
      <c r="AA131" s="53"/>
    </row>
    <row r="132" ht="15" customHeight="1">
      <c r="A132" s="116"/>
      <c r="B132" s="279"/>
      <c r="C132" s="280"/>
      <c r="D132" s="281"/>
      <c r="E132" s="282"/>
      <c r="F132" s="283"/>
      <c r="G132" s="284"/>
      <c r="H132" s="285"/>
      <c r="I132" s="285"/>
      <c r="J132" s="285"/>
      <c r="K132" s="285"/>
      <c r="L132" s="286"/>
      <c r="M132" t="str" s="286" cm="1">
        <f t="array" ref="M132">_xlfn.IFERROR(VLOOKUP(L132,P1:R625,2,0),"")</f>
      </c>
      <c r="N132" t="str" s="287" cm="1">
        <f t="array" ref="N132">_xlfn.IFERROR(VLOOKUP(L132,P1:R625,3,0),"")</f>
      </c>
      <c r="O132" s="178"/>
      <c r="P132" s="50"/>
      <c r="Q132" s="50"/>
      <c r="R132" s="50"/>
      <c r="S132" s="50"/>
      <c r="T132" s="50"/>
      <c r="U132" s="50"/>
      <c r="V132" s="50"/>
      <c r="W132" s="50"/>
      <c r="X132" s="50"/>
      <c r="Y132" s="50"/>
      <c r="Z132" s="95"/>
      <c r="AA132" s="53"/>
    </row>
    <row r="133" ht="15" customHeight="1">
      <c r="A133" s="116"/>
      <c r="B133" s="279"/>
      <c r="C133" s="280"/>
      <c r="D133" s="281"/>
      <c r="E133" s="282"/>
      <c r="F133" s="283"/>
      <c r="G133" s="284"/>
      <c r="H133" s="285"/>
      <c r="I133" s="285"/>
      <c r="J133" s="285"/>
      <c r="K133" s="285"/>
      <c r="L133" s="286"/>
      <c r="M133" t="str" s="286" cm="1">
        <f t="array" ref="M133">_xlfn.IFERROR(VLOOKUP(L133,P1:R625,2,0),"")</f>
      </c>
      <c r="N133" t="str" s="287" cm="1">
        <f t="array" ref="N133">_xlfn.IFERROR(VLOOKUP(L133,P1:R625,3,0),"")</f>
      </c>
      <c r="O133" s="178"/>
      <c r="P133" s="50"/>
      <c r="Q133" s="50"/>
      <c r="R133" s="50"/>
      <c r="S133" s="50"/>
      <c r="T133" s="50"/>
      <c r="U133" s="50"/>
      <c r="V133" s="50"/>
      <c r="W133" s="50"/>
      <c r="X133" s="50"/>
      <c r="Y133" s="50"/>
      <c r="Z133" s="95"/>
      <c r="AA133" s="53"/>
    </row>
    <row r="134" ht="15" customHeight="1">
      <c r="A134" s="116"/>
      <c r="B134" s="279"/>
      <c r="C134" s="280"/>
      <c r="D134" s="281"/>
      <c r="E134" s="282"/>
      <c r="F134" s="283"/>
      <c r="G134" s="284"/>
      <c r="H134" s="285"/>
      <c r="I134" s="285"/>
      <c r="J134" s="285"/>
      <c r="K134" s="285"/>
      <c r="L134" s="286"/>
      <c r="M134" t="str" s="286" cm="1">
        <f t="array" ref="M134">_xlfn.IFERROR(VLOOKUP(L134,P1:R625,2,0),"")</f>
      </c>
      <c r="N134" t="str" s="287" cm="1">
        <f t="array" ref="N134">_xlfn.IFERROR(VLOOKUP(L134,P1:R625,3,0),"")</f>
      </c>
      <c r="O134" s="178"/>
      <c r="P134" s="50"/>
      <c r="Q134" s="50"/>
      <c r="R134" s="50"/>
      <c r="S134" s="50"/>
      <c r="T134" s="50"/>
      <c r="U134" s="50"/>
      <c r="V134" s="50"/>
      <c r="W134" s="50"/>
      <c r="X134" s="50"/>
      <c r="Y134" s="50"/>
      <c r="Z134" s="95"/>
      <c r="AA134" s="53"/>
    </row>
    <row r="135" ht="15" customHeight="1">
      <c r="A135" s="116"/>
      <c r="B135" s="279"/>
      <c r="C135" s="280"/>
      <c r="D135" s="281"/>
      <c r="E135" s="282"/>
      <c r="F135" s="283"/>
      <c r="G135" s="284"/>
      <c r="H135" s="285"/>
      <c r="I135" s="285"/>
      <c r="J135" s="285"/>
      <c r="K135" s="285"/>
      <c r="L135" s="286"/>
      <c r="M135" t="str" s="286" cm="1">
        <f t="array" ref="M135">_xlfn.IFERROR(VLOOKUP(L135,P1:R625,2,0),"")</f>
      </c>
      <c r="N135" t="str" s="287" cm="1">
        <f t="array" ref="N135">_xlfn.IFERROR(VLOOKUP(L135,P1:R625,3,0),"")</f>
      </c>
      <c r="O135" s="178"/>
      <c r="P135" s="50"/>
      <c r="Q135" s="50"/>
      <c r="R135" s="50"/>
      <c r="S135" s="50"/>
      <c r="T135" s="50"/>
      <c r="U135" s="50"/>
      <c r="V135" s="50"/>
      <c r="W135" s="50"/>
      <c r="X135" s="50"/>
      <c r="Y135" s="50"/>
      <c r="Z135" s="95"/>
      <c r="AA135" s="53"/>
    </row>
    <row r="136" ht="15" customHeight="1">
      <c r="A136" s="116"/>
      <c r="B136" s="279"/>
      <c r="C136" s="280"/>
      <c r="D136" s="281"/>
      <c r="E136" s="282"/>
      <c r="F136" s="283"/>
      <c r="G136" s="284"/>
      <c r="H136" s="285"/>
      <c r="I136" s="285"/>
      <c r="J136" s="285"/>
      <c r="K136" s="285"/>
      <c r="L136" s="286"/>
      <c r="M136" t="str" s="286" cm="1">
        <f t="array" ref="M136">_xlfn.IFERROR(VLOOKUP(L136,P1:R625,2,0),"")</f>
      </c>
      <c r="N136" t="str" s="287" cm="1">
        <f t="array" ref="N136">_xlfn.IFERROR(VLOOKUP(L136,P1:R625,3,0),"")</f>
      </c>
      <c r="O136" s="178"/>
      <c r="P136" s="50"/>
      <c r="Q136" s="50"/>
      <c r="R136" s="50"/>
      <c r="S136" s="50"/>
      <c r="T136" s="50"/>
      <c r="U136" s="50"/>
      <c r="V136" s="50"/>
      <c r="W136" s="50"/>
      <c r="X136" s="50"/>
      <c r="Y136" s="50"/>
      <c r="Z136" s="95"/>
      <c r="AA136" s="53"/>
    </row>
    <row r="137" ht="15" customHeight="1">
      <c r="A137" s="116"/>
      <c r="B137" s="279"/>
      <c r="C137" s="280"/>
      <c r="D137" s="281"/>
      <c r="E137" s="282"/>
      <c r="F137" s="283"/>
      <c r="G137" s="284"/>
      <c r="H137" s="285"/>
      <c r="I137" s="285"/>
      <c r="J137" s="285"/>
      <c r="K137" s="285"/>
      <c r="L137" s="286"/>
      <c r="M137" t="str" s="286" cm="1">
        <f t="array" ref="M137">_xlfn.IFERROR(VLOOKUP(L137,P1:R625,2,0),"")</f>
      </c>
      <c r="N137" t="str" s="287" cm="1">
        <f t="array" ref="N137">_xlfn.IFERROR(VLOOKUP(L137,P1:R625,3,0),"")</f>
      </c>
      <c r="O137" s="178"/>
      <c r="P137" s="50"/>
      <c r="Q137" s="50"/>
      <c r="R137" s="50"/>
      <c r="S137" s="50"/>
      <c r="T137" s="50"/>
      <c r="U137" s="50"/>
      <c r="V137" s="50"/>
      <c r="W137" s="50"/>
      <c r="X137" s="50"/>
      <c r="Y137" s="50"/>
      <c r="Z137" s="95"/>
      <c r="AA137" s="53"/>
    </row>
    <row r="138" ht="15" customHeight="1">
      <c r="A138" s="116"/>
      <c r="B138" s="279"/>
      <c r="C138" s="280"/>
      <c r="D138" s="281"/>
      <c r="E138" s="282"/>
      <c r="F138" s="283"/>
      <c r="G138" s="284"/>
      <c r="H138" s="285"/>
      <c r="I138" s="285"/>
      <c r="J138" s="285"/>
      <c r="K138" s="285"/>
      <c r="L138" s="286"/>
      <c r="M138" t="str" s="286" cm="1">
        <f t="array" ref="M138">_xlfn.IFERROR(VLOOKUP(L138,P1:R625,2,0),"")</f>
      </c>
      <c r="N138" t="str" s="287" cm="1">
        <f t="array" ref="N138">_xlfn.IFERROR(VLOOKUP(L138,P1:R625,3,0),"")</f>
      </c>
      <c r="O138" s="178"/>
      <c r="P138" s="50"/>
      <c r="Q138" s="50"/>
      <c r="R138" s="50"/>
      <c r="S138" s="50"/>
      <c r="T138" s="50"/>
      <c r="U138" s="50"/>
      <c r="V138" s="50"/>
      <c r="W138" s="50"/>
      <c r="X138" s="50"/>
      <c r="Y138" s="50"/>
      <c r="Z138" s="95"/>
      <c r="AA138" s="53"/>
    </row>
    <row r="139" ht="15" customHeight="1">
      <c r="A139" s="116"/>
      <c r="B139" s="279"/>
      <c r="C139" s="280"/>
      <c r="D139" s="281"/>
      <c r="E139" s="282"/>
      <c r="F139" s="283"/>
      <c r="G139" s="284"/>
      <c r="H139" s="285"/>
      <c r="I139" s="285"/>
      <c r="J139" s="285"/>
      <c r="K139" s="285"/>
      <c r="L139" s="286"/>
      <c r="M139" t="str" s="286" cm="1">
        <f t="array" ref="M139">_xlfn.IFERROR(VLOOKUP(L139,P1:R625,2,0),"")</f>
      </c>
      <c r="N139" t="str" s="287" cm="1">
        <f t="array" ref="N139">_xlfn.IFERROR(VLOOKUP(L139,P1:R625,3,0),"")</f>
      </c>
      <c r="O139" s="178"/>
      <c r="P139" s="50"/>
      <c r="Q139" s="50"/>
      <c r="R139" s="50"/>
      <c r="S139" s="50"/>
      <c r="T139" s="50"/>
      <c r="U139" s="50"/>
      <c r="V139" s="50"/>
      <c r="W139" s="50"/>
      <c r="X139" s="50"/>
      <c r="Y139" s="50"/>
      <c r="Z139" s="95"/>
      <c r="AA139" s="53"/>
    </row>
    <row r="140" ht="15" customHeight="1">
      <c r="A140" s="116"/>
      <c r="B140" s="279"/>
      <c r="C140" s="280"/>
      <c r="D140" s="281"/>
      <c r="E140" s="282"/>
      <c r="F140" s="283"/>
      <c r="G140" s="284"/>
      <c r="H140" s="285"/>
      <c r="I140" s="285"/>
      <c r="J140" s="285"/>
      <c r="K140" s="285"/>
      <c r="L140" s="286"/>
      <c r="M140" t="str" s="286" cm="1">
        <f t="array" ref="M140">_xlfn.IFERROR(VLOOKUP(L140,P1:R625,2,0),"")</f>
      </c>
      <c r="N140" t="str" s="287" cm="1">
        <f t="array" ref="N140">_xlfn.IFERROR(VLOOKUP(L140,P1:R625,3,0),"")</f>
      </c>
      <c r="O140" s="178"/>
      <c r="P140" s="50"/>
      <c r="Q140" s="50"/>
      <c r="R140" s="50"/>
      <c r="S140" s="50"/>
      <c r="T140" s="50"/>
      <c r="U140" s="50"/>
      <c r="V140" s="50"/>
      <c r="W140" s="50"/>
      <c r="X140" s="50"/>
      <c r="Y140" s="50"/>
      <c r="Z140" s="95"/>
      <c r="AA140" s="53"/>
    </row>
    <row r="141" ht="15" customHeight="1">
      <c r="A141" s="116"/>
      <c r="B141" s="279"/>
      <c r="C141" s="280"/>
      <c r="D141" s="281"/>
      <c r="E141" s="282"/>
      <c r="F141" s="283"/>
      <c r="G141" s="284"/>
      <c r="H141" s="285"/>
      <c r="I141" s="285"/>
      <c r="J141" s="285"/>
      <c r="K141" s="285"/>
      <c r="L141" s="286"/>
      <c r="M141" t="str" s="286" cm="1">
        <f t="array" ref="M141">_xlfn.IFERROR(VLOOKUP(L141,P1:R625,2,0),"")</f>
      </c>
      <c r="N141" t="str" s="287" cm="1">
        <f t="array" ref="N141">_xlfn.IFERROR(VLOOKUP(L141,P1:R625,3,0),"")</f>
      </c>
      <c r="O141" s="178"/>
      <c r="P141" s="50"/>
      <c r="Q141" s="50"/>
      <c r="R141" s="50"/>
      <c r="S141" s="50"/>
      <c r="T141" s="50"/>
      <c r="U141" s="50"/>
      <c r="V141" s="50"/>
      <c r="W141" s="50"/>
      <c r="X141" s="50"/>
      <c r="Y141" s="50"/>
      <c r="Z141" s="95"/>
      <c r="AA141" s="53"/>
    </row>
    <row r="142" ht="15" customHeight="1">
      <c r="A142" s="116"/>
      <c r="B142" s="279"/>
      <c r="C142" s="280"/>
      <c r="D142" s="281"/>
      <c r="E142" s="282"/>
      <c r="F142" s="283"/>
      <c r="G142" s="284"/>
      <c r="H142" s="285"/>
      <c r="I142" s="285"/>
      <c r="J142" s="285"/>
      <c r="K142" s="285"/>
      <c r="L142" s="286"/>
      <c r="M142" t="str" s="286" cm="1">
        <f t="array" ref="M142">_xlfn.IFERROR(VLOOKUP(L142,P1:R625,2,0),"")</f>
      </c>
      <c r="N142" t="str" s="287" cm="1">
        <f t="array" ref="N142">_xlfn.IFERROR(VLOOKUP(L142,P1:R625,3,0),"")</f>
      </c>
      <c r="O142" s="178"/>
      <c r="P142" s="50"/>
      <c r="Q142" s="50"/>
      <c r="R142" s="50"/>
      <c r="S142" s="50"/>
      <c r="T142" s="50"/>
      <c r="U142" s="50"/>
      <c r="V142" s="50"/>
      <c r="W142" s="50"/>
      <c r="X142" s="50"/>
      <c r="Y142" s="50"/>
      <c r="Z142" s="95"/>
      <c r="AA142" s="53"/>
    </row>
    <row r="143" ht="15" customHeight="1">
      <c r="A143" s="116"/>
      <c r="B143" s="279"/>
      <c r="C143" s="280"/>
      <c r="D143" s="281"/>
      <c r="E143" s="282"/>
      <c r="F143" s="283"/>
      <c r="G143" s="284"/>
      <c r="H143" s="285"/>
      <c r="I143" s="285"/>
      <c r="J143" s="285"/>
      <c r="K143" s="285"/>
      <c r="L143" s="286"/>
      <c r="M143" t="str" s="286" cm="1">
        <f t="array" ref="M143">_xlfn.IFERROR(VLOOKUP(L143,P1:R625,2,0),"")</f>
      </c>
      <c r="N143" t="str" s="287" cm="1">
        <f t="array" ref="N143">_xlfn.IFERROR(VLOOKUP(L143,P1:R625,3,0),"")</f>
      </c>
      <c r="O143" s="178"/>
      <c r="P143" s="50"/>
      <c r="Q143" s="50"/>
      <c r="R143" s="50"/>
      <c r="S143" s="50"/>
      <c r="T143" s="50"/>
      <c r="U143" s="50"/>
      <c r="V143" s="50"/>
      <c r="W143" s="50"/>
      <c r="X143" s="50"/>
      <c r="Y143" s="50"/>
      <c r="Z143" s="95"/>
      <c r="AA143" s="53"/>
    </row>
    <row r="144" ht="15" customHeight="1">
      <c r="A144" s="116"/>
      <c r="B144" s="279"/>
      <c r="C144" s="280"/>
      <c r="D144" s="281"/>
      <c r="E144" s="282"/>
      <c r="F144" s="283"/>
      <c r="G144" s="284"/>
      <c r="H144" s="285"/>
      <c r="I144" s="285"/>
      <c r="J144" s="285"/>
      <c r="K144" s="285"/>
      <c r="L144" s="286"/>
      <c r="M144" t="str" s="286" cm="1">
        <f t="array" ref="M144">_xlfn.IFERROR(VLOOKUP(L144,P1:R625,2,0),"")</f>
      </c>
      <c r="N144" t="str" s="287" cm="1">
        <f t="array" ref="N144">_xlfn.IFERROR(VLOOKUP(L144,P1:R625,3,0),"")</f>
      </c>
      <c r="O144" s="178"/>
      <c r="P144" s="50"/>
      <c r="Q144" s="50"/>
      <c r="R144" s="50"/>
      <c r="S144" s="50"/>
      <c r="T144" s="50"/>
      <c r="U144" s="50"/>
      <c r="V144" s="50"/>
      <c r="W144" s="50"/>
      <c r="X144" s="50"/>
      <c r="Y144" s="50"/>
      <c r="Z144" s="95"/>
      <c r="AA144" s="53"/>
    </row>
    <row r="145" ht="15" customHeight="1">
      <c r="A145" s="116"/>
      <c r="B145" s="279"/>
      <c r="C145" s="280"/>
      <c r="D145" s="281"/>
      <c r="E145" s="282"/>
      <c r="F145" s="283"/>
      <c r="G145" s="284"/>
      <c r="H145" s="285"/>
      <c r="I145" s="285"/>
      <c r="J145" s="285"/>
      <c r="K145" s="285"/>
      <c r="L145" s="286"/>
      <c r="M145" t="str" s="286" cm="1">
        <f t="array" ref="M145">_xlfn.IFERROR(VLOOKUP(L145,P1:R625,2,0),"")</f>
      </c>
      <c r="N145" t="str" s="287" cm="1">
        <f t="array" ref="N145">_xlfn.IFERROR(VLOOKUP(L145,P1:R625,3,0),"")</f>
      </c>
      <c r="O145" s="178"/>
      <c r="P145" s="50"/>
      <c r="Q145" s="50"/>
      <c r="R145" s="50"/>
      <c r="S145" s="50"/>
      <c r="T145" s="50"/>
      <c r="U145" s="50"/>
      <c r="V145" s="50"/>
      <c r="W145" s="50"/>
      <c r="X145" s="50"/>
      <c r="Y145" s="50"/>
      <c r="Z145" s="95"/>
      <c r="AA145" s="53"/>
    </row>
    <row r="146" ht="15" customHeight="1">
      <c r="A146" s="116"/>
      <c r="B146" s="279"/>
      <c r="C146" s="280"/>
      <c r="D146" s="281"/>
      <c r="E146" s="282"/>
      <c r="F146" s="283"/>
      <c r="G146" s="284"/>
      <c r="H146" s="285"/>
      <c r="I146" s="285"/>
      <c r="J146" s="285"/>
      <c r="K146" s="285"/>
      <c r="L146" s="286"/>
      <c r="M146" t="str" s="286" cm="1">
        <f t="array" ref="M146">_xlfn.IFERROR(VLOOKUP(L146,P1:R625,2,0),"")</f>
      </c>
      <c r="N146" t="str" s="287" cm="1">
        <f t="array" ref="N146">_xlfn.IFERROR(VLOOKUP(L146,P1:R625,3,0),"")</f>
      </c>
      <c r="O146" s="178"/>
      <c r="P146" s="50"/>
      <c r="Q146" s="50"/>
      <c r="R146" s="50"/>
      <c r="S146" s="50"/>
      <c r="T146" s="50"/>
      <c r="U146" s="50"/>
      <c r="V146" s="50"/>
      <c r="W146" s="50"/>
      <c r="X146" s="50"/>
      <c r="Y146" s="50"/>
      <c r="Z146" s="95"/>
      <c r="AA146" s="53"/>
    </row>
    <row r="147" ht="15" customHeight="1">
      <c r="A147" s="116"/>
      <c r="B147" s="279"/>
      <c r="C147" s="280"/>
      <c r="D147" s="281"/>
      <c r="E147" s="282"/>
      <c r="F147" s="283"/>
      <c r="G147" s="284"/>
      <c r="H147" s="285"/>
      <c r="I147" s="285"/>
      <c r="J147" s="285"/>
      <c r="K147" s="285"/>
      <c r="L147" s="286"/>
      <c r="M147" t="str" s="286" cm="1">
        <f t="array" ref="M147">_xlfn.IFERROR(VLOOKUP(L147,P1:R625,2,0),"")</f>
      </c>
      <c r="N147" t="str" s="287" cm="1">
        <f t="array" ref="N147">_xlfn.IFERROR(VLOOKUP(L147,P1:R625,3,0),"")</f>
      </c>
      <c r="O147" s="178"/>
      <c r="P147" s="50"/>
      <c r="Q147" s="50"/>
      <c r="R147" s="50"/>
      <c r="S147" s="50"/>
      <c r="T147" s="50"/>
      <c r="U147" s="50"/>
      <c r="V147" s="50"/>
      <c r="W147" s="50"/>
      <c r="X147" s="50"/>
      <c r="Y147" s="50"/>
      <c r="Z147" s="95"/>
      <c r="AA147" s="53"/>
    </row>
    <row r="148" ht="15" customHeight="1">
      <c r="A148" s="116"/>
      <c r="B148" s="279"/>
      <c r="C148" s="280"/>
      <c r="D148" s="281"/>
      <c r="E148" s="282"/>
      <c r="F148" s="283"/>
      <c r="G148" s="284"/>
      <c r="H148" s="285"/>
      <c r="I148" s="285"/>
      <c r="J148" s="285"/>
      <c r="K148" s="285"/>
      <c r="L148" s="286"/>
      <c r="M148" t="str" s="286" cm="1">
        <f t="array" ref="M148">_xlfn.IFERROR(VLOOKUP(L148,P1:R625,2,0),"")</f>
      </c>
      <c r="N148" t="str" s="287" cm="1">
        <f t="array" ref="N148">_xlfn.IFERROR(VLOOKUP(L148,P1:R625,3,0),"")</f>
      </c>
      <c r="O148" s="178"/>
      <c r="P148" s="50"/>
      <c r="Q148" s="50"/>
      <c r="R148" s="50"/>
      <c r="S148" s="50"/>
      <c r="T148" s="50"/>
      <c r="U148" s="50"/>
      <c r="V148" s="50"/>
      <c r="W148" s="50"/>
      <c r="X148" s="50"/>
      <c r="Y148" s="50"/>
      <c r="Z148" s="95"/>
      <c r="AA148" s="53"/>
    </row>
    <row r="149" ht="15" customHeight="1">
      <c r="A149" s="116"/>
      <c r="B149" s="279"/>
      <c r="C149" s="280"/>
      <c r="D149" s="281"/>
      <c r="E149" s="282"/>
      <c r="F149" s="283"/>
      <c r="G149" s="284"/>
      <c r="H149" s="285"/>
      <c r="I149" s="285"/>
      <c r="J149" s="285"/>
      <c r="K149" s="285"/>
      <c r="L149" s="286"/>
      <c r="M149" t="str" s="286" cm="1">
        <f t="array" ref="M149">_xlfn.IFERROR(VLOOKUP(L149,P1:R625,2,0),"")</f>
      </c>
      <c r="N149" t="str" s="287" cm="1">
        <f t="array" ref="N149">_xlfn.IFERROR(VLOOKUP(L149,P1:R625,3,0),"")</f>
      </c>
      <c r="O149" s="178"/>
      <c r="P149" s="50"/>
      <c r="Q149" s="50"/>
      <c r="R149" s="50"/>
      <c r="S149" s="50"/>
      <c r="T149" s="50"/>
      <c r="U149" s="50"/>
      <c r="V149" s="50"/>
      <c r="W149" s="50"/>
      <c r="X149" s="50"/>
      <c r="Y149" s="50"/>
      <c r="Z149" s="95"/>
      <c r="AA149" s="53"/>
    </row>
    <row r="150" ht="15" customHeight="1">
      <c r="A150" s="116"/>
      <c r="B150" s="279"/>
      <c r="C150" s="280"/>
      <c r="D150" s="281"/>
      <c r="E150" s="282"/>
      <c r="F150" s="283"/>
      <c r="G150" s="284"/>
      <c r="H150" s="285"/>
      <c r="I150" s="285"/>
      <c r="J150" s="285"/>
      <c r="K150" s="285"/>
      <c r="L150" s="286"/>
      <c r="M150" t="str" s="286" cm="1">
        <f t="array" ref="M150">_xlfn.IFERROR(VLOOKUP(L150,P1:R625,2,0),"")</f>
      </c>
      <c r="N150" t="str" s="287" cm="1">
        <f t="array" ref="N150">_xlfn.IFERROR(VLOOKUP(L150,P1:R625,3,0),"")</f>
      </c>
      <c r="O150" s="178"/>
      <c r="P150" s="50"/>
      <c r="Q150" s="50"/>
      <c r="R150" s="50"/>
      <c r="S150" s="50"/>
      <c r="T150" s="50"/>
      <c r="U150" s="50"/>
      <c r="V150" s="50"/>
      <c r="W150" s="50"/>
      <c r="X150" s="50"/>
      <c r="Y150" s="50"/>
      <c r="Z150" s="95"/>
      <c r="AA150" s="53"/>
    </row>
    <row r="151" ht="15" customHeight="1">
      <c r="A151" s="116"/>
      <c r="B151" s="279"/>
      <c r="C151" s="280"/>
      <c r="D151" s="281"/>
      <c r="E151" s="282"/>
      <c r="F151" s="283"/>
      <c r="G151" s="284"/>
      <c r="H151" s="285"/>
      <c r="I151" s="285"/>
      <c r="J151" s="285"/>
      <c r="K151" s="285"/>
      <c r="L151" s="286"/>
      <c r="M151" t="str" s="286" cm="1">
        <f t="array" ref="M151">_xlfn.IFERROR(VLOOKUP(L151,P1:R625,2,0),"")</f>
      </c>
      <c r="N151" t="str" s="287" cm="1">
        <f t="array" ref="N151">_xlfn.IFERROR(VLOOKUP(L151,P1:R625,3,0),"")</f>
      </c>
      <c r="O151" s="178"/>
      <c r="P151" s="50"/>
      <c r="Q151" s="50"/>
      <c r="R151" s="50"/>
      <c r="S151" s="50"/>
      <c r="T151" s="50"/>
      <c r="U151" s="50"/>
      <c r="V151" s="50"/>
      <c r="W151" s="50"/>
      <c r="X151" s="50"/>
      <c r="Y151" s="50"/>
      <c r="Z151" s="95"/>
      <c r="AA151" s="53"/>
    </row>
    <row r="152" ht="15" customHeight="1">
      <c r="A152" s="116"/>
      <c r="B152" s="279"/>
      <c r="C152" s="280"/>
      <c r="D152" s="281"/>
      <c r="E152" s="282"/>
      <c r="F152" s="283"/>
      <c r="G152" s="284"/>
      <c r="H152" s="285"/>
      <c r="I152" s="285"/>
      <c r="J152" s="285"/>
      <c r="K152" s="285"/>
      <c r="L152" s="286"/>
      <c r="M152" t="str" s="286" cm="1">
        <f t="array" ref="M152">_xlfn.IFERROR(VLOOKUP(L152,P1:R625,2,0),"")</f>
      </c>
      <c r="N152" t="str" s="287" cm="1">
        <f t="array" ref="N152">_xlfn.IFERROR(VLOOKUP(L152,P1:R625,3,0),"")</f>
      </c>
      <c r="O152" s="178"/>
      <c r="P152" s="50"/>
      <c r="Q152" s="50"/>
      <c r="R152" s="50"/>
      <c r="S152" s="50"/>
      <c r="T152" s="50"/>
      <c r="U152" s="50"/>
      <c r="V152" s="50"/>
      <c r="W152" s="50"/>
      <c r="X152" s="50"/>
      <c r="Y152" s="50"/>
      <c r="Z152" s="95"/>
      <c r="AA152" s="53"/>
    </row>
    <row r="153" ht="15" customHeight="1">
      <c r="A153" s="116"/>
      <c r="B153" s="279"/>
      <c r="C153" s="280"/>
      <c r="D153" s="281"/>
      <c r="E153" s="282"/>
      <c r="F153" s="283"/>
      <c r="G153" s="284"/>
      <c r="H153" s="285"/>
      <c r="I153" s="285"/>
      <c r="J153" s="285"/>
      <c r="K153" s="285"/>
      <c r="L153" s="286"/>
      <c r="M153" t="str" s="286" cm="1">
        <f t="array" ref="M153">_xlfn.IFERROR(VLOOKUP(L153,P1:R625,2,0),"")</f>
      </c>
      <c r="N153" t="str" s="287" cm="1">
        <f t="array" ref="N153">_xlfn.IFERROR(VLOOKUP(L153,P1:R625,3,0),"")</f>
      </c>
      <c r="O153" s="178"/>
      <c r="P153" s="50"/>
      <c r="Q153" s="50"/>
      <c r="R153" s="50"/>
      <c r="S153" s="50"/>
      <c r="T153" s="50"/>
      <c r="U153" s="50"/>
      <c r="V153" s="50"/>
      <c r="W153" s="50"/>
      <c r="X153" s="50"/>
      <c r="Y153" s="50"/>
      <c r="Z153" s="95"/>
      <c r="AA153" s="53"/>
    </row>
    <row r="154" ht="15" customHeight="1">
      <c r="A154" s="116"/>
      <c r="B154" s="279"/>
      <c r="C154" s="280"/>
      <c r="D154" s="281"/>
      <c r="E154" s="282"/>
      <c r="F154" s="283"/>
      <c r="G154" s="284"/>
      <c r="H154" s="285"/>
      <c r="I154" s="285"/>
      <c r="J154" s="285"/>
      <c r="K154" s="285"/>
      <c r="L154" s="286"/>
      <c r="M154" t="str" s="286" cm="1">
        <f t="array" ref="M154">_xlfn.IFERROR(VLOOKUP(L154,P1:R625,2,0),"")</f>
      </c>
      <c r="N154" t="str" s="287" cm="1">
        <f t="array" ref="N154">_xlfn.IFERROR(VLOOKUP(L154,P1:R625,3,0),"")</f>
      </c>
      <c r="O154" s="178"/>
      <c r="P154" s="50"/>
      <c r="Q154" s="50"/>
      <c r="R154" s="50"/>
      <c r="S154" s="50"/>
      <c r="T154" s="50"/>
      <c r="U154" s="50"/>
      <c r="V154" s="50"/>
      <c r="W154" s="50"/>
      <c r="X154" s="50"/>
      <c r="Y154" s="50"/>
      <c r="Z154" s="95"/>
      <c r="AA154" s="53"/>
    </row>
    <row r="155" ht="15" customHeight="1">
      <c r="A155" s="116"/>
      <c r="B155" s="279"/>
      <c r="C155" s="280"/>
      <c r="D155" s="281"/>
      <c r="E155" s="282"/>
      <c r="F155" s="283"/>
      <c r="G155" s="284"/>
      <c r="H155" s="285"/>
      <c r="I155" s="285"/>
      <c r="J155" s="285"/>
      <c r="K155" s="285"/>
      <c r="L155" s="286"/>
      <c r="M155" t="str" s="286" cm="1">
        <f t="array" ref="M155">_xlfn.IFERROR(VLOOKUP(L155,P1:R625,2,0),"")</f>
      </c>
      <c r="N155" t="str" s="287" cm="1">
        <f t="array" ref="N155">_xlfn.IFERROR(VLOOKUP(L155,P1:R625,3,0),"")</f>
      </c>
      <c r="O155" s="178"/>
      <c r="P155" s="50"/>
      <c r="Q155" s="50"/>
      <c r="R155" s="50"/>
      <c r="S155" s="50"/>
      <c r="T155" s="50"/>
      <c r="U155" s="50"/>
      <c r="V155" s="50"/>
      <c r="W155" s="50"/>
      <c r="X155" s="50"/>
      <c r="Y155" s="50"/>
      <c r="Z155" s="95"/>
      <c r="AA155" s="53"/>
    </row>
    <row r="156" ht="15" customHeight="1">
      <c r="A156" s="116"/>
      <c r="B156" s="279"/>
      <c r="C156" s="280"/>
      <c r="D156" s="281"/>
      <c r="E156" s="282"/>
      <c r="F156" s="283"/>
      <c r="G156" s="284"/>
      <c r="H156" s="285"/>
      <c r="I156" s="285"/>
      <c r="J156" s="285"/>
      <c r="K156" s="285"/>
      <c r="L156" s="286"/>
      <c r="M156" t="str" s="286" cm="1">
        <f t="array" ref="M156">_xlfn.IFERROR(VLOOKUP(L156,P1:R625,2,0),"")</f>
      </c>
      <c r="N156" t="str" s="287" cm="1">
        <f t="array" ref="N156">_xlfn.IFERROR(VLOOKUP(L156,P1:R625,3,0),"")</f>
      </c>
      <c r="O156" s="178"/>
      <c r="P156" s="50"/>
      <c r="Q156" s="50"/>
      <c r="R156" s="50"/>
      <c r="S156" s="50"/>
      <c r="T156" s="50"/>
      <c r="U156" s="50"/>
      <c r="V156" s="50"/>
      <c r="W156" s="50"/>
      <c r="X156" s="50"/>
      <c r="Y156" s="50"/>
      <c r="Z156" s="95"/>
      <c r="AA156" s="53"/>
    </row>
    <row r="157" ht="15" customHeight="1">
      <c r="A157" s="116"/>
      <c r="B157" s="279"/>
      <c r="C157" s="280"/>
      <c r="D157" s="281"/>
      <c r="E157" s="282"/>
      <c r="F157" s="283"/>
      <c r="G157" s="284"/>
      <c r="H157" s="285"/>
      <c r="I157" s="285"/>
      <c r="J157" s="285"/>
      <c r="K157" s="285"/>
      <c r="L157" s="286"/>
      <c r="M157" t="str" s="286" cm="1">
        <f t="array" ref="M157">_xlfn.IFERROR(VLOOKUP(L157,P1:R625,2,0),"")</f>
      </c>
      <c r="N157" t="str" s="287" cm="1">
        <f t="array" ref="N157">_xlfn.IFERROR(VLOOKUP(L157,P1:R625,3,0),"")</f>
      </c>
      <c r="O157" s="178"/>
      <c r="P157" s="50"/>
      <c r="Q157" s="50"/>
      <c r="R157" s="50"/>
      <c r="S157" s="50"/>
      <c r="T157" s="50"/>
      <c r="U157" s="50"/>
      <c r="V157" s="50"/>
      <c r="W157" s="50"/>
      <c r="X157" s="50"/>
      <c r="Y157" s="50"/>
      <c r="Z157" s="95"/>
      <c r="AA157" s="53"/>
    </row>
    <row r="158" ht="15" customHeight="1">
      <c r="A158" s="116"/>
      <c r="B158" s="279"/>
      <c r="C158" s="280"/>
      <c r="D158" s="281"/>
      <c r="E158" s="282"/>
      <c r="F158" s="283"/>
      <c r="G158" s="284"/>
      <c r="H158" s="285"/>
      <c r="I158" s="285"/>
      <c r="J158" s="285"/>
      <c r="K158" s="285"/>
      <c r="L158" s="286"/>
      <c r="M158" t="str" s="286" cm="1">
        <f t="array" ref="M158">_xlfn.IFERROR(VLOOKUP(L158,P1:R625,2,0),"")</f>
      </c>
      <c r="N158" t="str" s="287" cm="1">
        <f t="array" ref="N158">_xlfn.IFERROR(VLOOKUP(L158,P1:R625,3,0),"")</f>
      </c>
      <c r="O158" s="178"/>
      <c r="P158" s="50"/>
      <c r="Q158" s="50"/>
      <c r="R158" s="50"/>
      <c r="S158" s="50"/>
      <c r="T158" s="50"/>
      <c r="U158" s="50"/>
      <c r="V158" s="50"/>
      <c r="W158" s="50"/>
      <c r="X158" s="50"/>
      <c r="Y158" s="50"/>
      <c r="Z158" s="95"/>
      <c r="AA158" s="53"/>
    </row>
    <row r="159" ht="15" customHeight="1">
      <c r="A159" s="116"/>
      <c r="B159" s="279"/>
      <c r="C159" s="280"/>
      <c r="D159" s="281"/>
      <c r="E159" s="282"/>
      <c r="F159" s="283"/>
      <c r="G159" s="284"/>
      <c r="H159" s="285"/>
      <c r="I159" s="285"/>
      <c r="J159" s="285"/>
      <c r="K159" s="285"/>
      <c r="L159" s="286"/>
      <c r="M159" t="str" s="286" cm="1">
        <f t="array" ref="M159">_xlfn.IFERROR(VLOOKUP(L159,P1:R625,2,0),"")</f>
      </c>
      <c r="N159" t="str" s="287" cm="1">
        <f t="array" ref="N159">_xlfn.IFERROR(VLOOKUP(L159,P1:R625,3,0),"")</f>
      </c>
      <c r="O159" s="178"/>
      <c r="P159" s="50"/>
      <c r="Q159" s="50"/>
      <c r="R159" s="50"/>
      <c r="S159" s="50"/>
      <c r="T159" s="50"/>
      <c r="U159" s="50"/>
      <c r="V159" s="50"/>
      <c r="W159" s="50"/>
      <c r="X159" s="50"/>
      <c r="Y159" s="50"/>
      <c r="Z159" s="95"/>
      <c r="AA159" s="53"/>
    </row>
    <row r="160" ht="15" customHeight="1">
      <c r="A160" s="116"/>
      <c r="B160" s="279"/>
      <c r="C160" s="280"/>
      <c r="D160" s="281"/>
      <c r="E160" s="282"/>
      <c r="F160" s="283"/>
      <c r="G160" s="284"/>
      <c r="H160" s="285"/>
      <c r="I160" s="285"/>
      <c r="J160" s="285"/>
      <c r="K160" s="285"/>
      <c r="L160" s="286"/>
      <c r="M160" t="str" s="286" cm="1">
        <f t="array" ref="M160">_xlfn.IFERROR(VLOOKUP(L160,P1:R625,2,0),"")</f>
      </c>
      <c r="N160" t="str" s="287" cm="1">
        <f t="array" ref="N160">_xlfn.IFERROR(VLOOKUP(L160,P1:R625,3,0),"")</f>
      </c>
      <c r="O160" s="178"/>
      <c r="P160" s="50"/>
      <c r="Q160" s="50"/>
      <c r="R160" s="50"/>
      <c r="S160" s="50"/>
      <c r="T160" s="50"/>
      <c r="U160" s="50"/>
      <c r="V160" s="50"/>
      <c r="W160" s="50"/>
      <c r="X160" s="50"/>
      <c r="Y160" s="50"/>
      <c r="Z160" s="95"/>
      <c r="AA160" s="53"/>
    </row>
    <row r="161" ht="15" customHeight="1">
      <c r="A161" s="116"/>
      <c r="B161" s="279"/>
      <c r="C161" s="280"/>
      <c r="D161" s="281"/>
      <c r="E161" s="282"/>
      <c r="F161" s="283"/>
      <c r="G161" s="284"/>
      <c r="H161" s="285"/>
      <c r="I161" s="285"/>
      <c r="J161" s="285"/>
      <c r="K161" s="285"/>
      <c r="L161" s="286"/>
      <c r="M161" t="str" s="286" cm="1">
        <f t="array" ref="M161">_xlfn.IFERROR(VLOOKUP(L161,P1:R625,2,0),"")</f>
      </c>
      <c r="N161" t="str" s="287" cm="1">
        <f t="array" ref="N161">_xlfn.IFERROR(VLOOKUP(L161,P1:R625,3,0),"")</f>
      </c>
      <c r="O161" s="178"/>
      <c r="P161" s="50"/>
      <c r="Q161" s="50"/>
      <c r="R161" s="50"/>
      <c r="S161" s="50"/>
      <c r="T161" s="50"/>
      <c r="U161" s="50"/>
      <c r="V161" s="50"/>
      <c r="W161" s="50"/>
      <c r="X161" s="50"/>
      <c r="Y161" s="50"/>
      <c r="Z161" s="95"/>
      <c r="AA161" s="53"/>
    </row>
    <row r="162" ht="15" customHeight="1">
      <c r="A162" s="116"/>
      <c r="B162" s="279"/>
      <c r="C162" s="280"/>
      <c r="D162" s="281"/>
      <c r="E162" s="282"/>
      <c r="F162" s="283"/>
      <c r="G162" s="284"/>
      <c r="H162" s="285"/>
      <c r="I162" s="285"/>
      <c r="J162" s="285"/>
      <c r="K162" s="285"/>
      <c r="L162" s="286"/>
      <c r="M162" t="str" s="286" cm="1">
        <f t="array" ref="M162">_xlfn.IFERROR(VLOOKUP(L162,P1:R625,2,0),"")</f>
      </c>
      <c r="N162" t="str" s="287" cm="1">
        <f t="array" ref="N162">_xlfn.IFERROR(VLOOKUP(L162,P1:R625,3,0),"")</f>
      </c>
      <c r="O162" s="178"/>
      <c r="P162" s="50"/>
      <c r="Q162" s="50"/>
      <c r="R162" s="50"/>
      <c r="S162" s="50"/>
      <c r="T162" s="50"/>
      <c r="U162" s="50"/>
      <c r="V162" s="50"/>
      <c r="W162" s="50"/>
      <c r="X162" s="50"/>
      <c r="Y162" s="50"/>
      <c r="Z162" s="95"/>
      <c r="AA162" s="53"/>
    </row>
    <row r="163" ht="15" customHeight="1">
      <c r="A163" s="116"/>
      <c r="B163" s="279"/>
      <c r="C163" s="280"/>
      <c r="D163" s="281"/>
      <c r="E163" s="282"/>
      <c r="F163" s="283"/>
      <c r="G163" s="284"/>
      <c r="H163" s="285"/>
      <c r="I163" s="285"/>
      <c r="J163" s="285"/>
      <c r="K163" s="285"/>
      <c r="L163" s="286"/>
      <c r="M163" t="str" s="286" cm="1">
        <f t="array" ref="M163">_xlfn.IFERROR(VLOOKUP(L163,P1:R625,2,0),"")</f>
      </c>
      <c r="N163" t="str" s="287" cm="1">
        <f t="array" ref="N163">_xlfn.IFERROR(VLOOKUP(L163,P1:R625,3,0),"")</f>
      </c>
      <c r="O163" s="178"/>
      <c r="P163" s="50"/>
      <c r="Q163" s="50"/>
      <c r="R163" s="50"/>
      <c r="S163" s="50"/>
      <c r="T163" s="50"/>
      <c r="U163" s="50"/>
      <c r="V163" s="50"/>
      <c r="W163" s="50"/>
      <c r="X163" s="50"/>
      <c r="Y163" s="50"/>
      <c r="Z163" s="95"/>
      <c r="AA163" s="53"/>
    </row>
    <row r="164" ht="15" customHeight="1">
      <c r="A164" s="116"/>
      <c r="B164" s="279"/>
      <c r="C164" s="280"/>
      <c r="D164" s="281"/>
      <c r="E164" s="282"/>
      <c r="F164" s="283"/>
      <c r="G164" s="284"/>
      <c r="H164" s="285"/>
      <c r="I164" s="285"/>
      <c r="J164" s="285"/>
      <c r="K164" s="285"/>
      <c r="L164" s="286"/>
      <c r="M164" t="str" s="286" cm="1">
        <f t="array" ref="M164">_xlfn.IFERROR(VLOOKUP(L164,P1:R625,2,0),"")</f>
      </c>
      <c r="N164" t="str" s="287" cm="1">
        <f t="array" ref="N164">_xlfn.IFERROR(VLOOKUP(L164,P1:R625,3,0),"")</f>
      </c>
      <c r="O164" s="178"/>
      <c r="P164" s="50"/>
      <c r="Q164" s="50"/>
      <c r="R164" s="50"/>
      <c r="S164" s="50"/>
      <c r="T164" s="50"/>
      <c r="U164" s="50"/>
      <c r="V164" s="50"/>
      <c r="W164" s="50"/>
      <c r="X164" s="50"/>
      <c r="Y164" s="50"/>
      <c r="Z164" s="95"/>
      <c r="AA164" s="53"/>
    </row>
    <row r="165" ht="15" customHeight="1">
      <c r="A165" s="116"/>
      <c r="B165" s="279"/>
      <c r="C165" s="280"/>
      <c r="D165" s="281"/>
      <c r="E165" s="282"/>
      <c r="F165" s="283"/>
      <c r="G165" s="284"/>
      <c r="H165" s="285"/>
      <c r="I165" s="285"/>
      <c r="J165" s="285"/>
      <c r="K165" s="285"/>
      <c r="L165" s="286"/>
      <c r="M165" t="str" s="286" cm="1">
        <f t="array" ref="M165">_xlfn.IFERROR(VLOOKUP(L165,P1:R625,2,0),"")</f>
      </c>
      <c r="N165" t="str" s="287" cm="1">
        <f t="array" ref="N165">_xlfn.IFERROR(VLOOKUP(L165,P1:R625,3,0),"")</f>
      </c>
      <c r="O165" s="178"/>
      <c r="P165" s="50"/>
      <c r="Q165" s="50"/>
      <c r="R165" s="50"/>
      <c r="S165" s="50"/>
      <c r="T165" s="50"/>
      <c r="U165" s="50"/>
      <c r="V165" s="50"/>
      <c r="W165" s="50"/>
      <c r="X165" s="50"/>
      <c r="Y165" s="50"/>
      <c r="Z165" s="95"/>
      <c r="AA165" s="53"/>
    </row>
    <row r="166" ht="15" customHeight="1">
      <c r="A166" s="116"/>
      <c r="B166" s="279"/>
      <c r="C166" s="280"/>
      <c r="D166" s="281"/>
      <c r="E166" s="282"/>
      <c r="F166" s="283"/>
      <c r="G166" s="284"/>
      <c r="H166" s="285"/>
      <c r="I166" s="285"/>
      <c r="J166" s="285"/>
      <c r="K166" s="285"/>
      <c r="L166" s="286"/>
      <c r="M166" t="str" s="286" cm="1">
        <f t="array" ref="M166">_xlfn.IFERROR(VLOOKUP(L166,P1:R625,2,0),"")</f>
      </c>
      <c r="N166" t="str" s="287" cm="1">
        <f t="array" ref="N166">_xlfn.IFERROR(VLOOKUP(L166,P1:R625,3,0),"")</f>
      </c>
      <c r="O166" s="178"/>
      <c r="P166" s="50"/>
      <c r="Q166" s="50"/>
      <c r="R166" s="50"/>
      <c r="S166" s="50"/>
      <c r="T166" s="50"/>
      <c r="U166" s="50"/>
      <c r="V166" s="50"/>
      <c r="W166" s="50"/>
      <c r="X166" s="50"/>
      <c r="Y166" s="50"/>
      <c r="Z166" s="95"/>
      <c r="AA166" s="53"/>
    </row>
    <row r="167" ht="15" customHeight="1">
      <c r="A167" s="116"/>
      <c r="B167" s="279"/>
      <c r="C167" s="280"/>
      <c r="D167" s="281"/>
      <c r="E167" s="282"/>
      <c r="F167" s="283"/>
      <c r="G167" s="284"/>
      <c r="H167" s="285"/>
      <c r="I167" s="285"/>
      <c r="J167" s="285"/>
      <c r="K167" s="285"/>
      <c r="L167" s="286"/>
      <c r="M167" t="str" s="286" cm="1">
        <f t="array" ref="M167">_xlfn.IFERROR(VLOOKUP(L167,P1:R625,2,0),"")</f>
      </c>
      <c r="N167" t="str" s="287" cm="1">
        <f t="array" ref="N167">_xlfn.IFERROR(VLOOKUP(L167,P1:R625,3,0),"")</f>
      </c>
      <c r="O167" s="178"/>
      <c r="P167" s="50"/>
      <c r="Q167" s="50"/>
      <c r="R167" s="50"/>
      <c r="S167" s="50"/>
      <c r="T167" s="50"/>
      <c r="U167" s="50"/>
      <c r="V167" s="50"/>
      <c r="W167" s="50"/>
      <c r="X167" s="50"/>
      <c r="Y167" s="50"/>
      <c r="Z167" s="95"/>
      <c r="AA167" s="53"/>
    </row>
    <row r="168" ht="15" customHeight="1">
      <c r="A168" s="116"/>
      <c r="B168" s="279"/>
      <c r="C168" s="280"/>
      <c r="D168" s="281"/>
      <c r="E168" s="282"/>
      <c r="F168" s="283"/>
      <c r="G168" s="284"/>
      <c r="H168" s="285"/>
      <c r="I168" s="285"/>
      <c r="J168" s="285"/>
      <c r="K168" s="285"/>
      <c r="L168" s="286"/>
      <c r="M168" t="str" s="286" cm="1">
        <f t="array" ref="M168">_xlfn.IFERROR(VLOOKUP(L168,P1:R625,2,0),"")</f>
      </c>
      <c r="N168" t="str" s="287" cm="1">
        <f t="array" ref="N168">_xlfn.IFERROR(VLOOKUP(L168,P1:R625,3,0),"")</f>
      </c>
      <c r="O168" s="178"/>
      <c r="P168" s="50"/>
      <c r="Q168" s="50"/>
      <c r="R168" s="50"/>
      <c r="S168" s="50"/>
      <c r="T168" s="50"/>
      <c r="U168" s="50"/>
      <c r="V168" s="50"/>
      <c r="W168" s="50"/>
      <c r="X168" s="50"/>
      <c r="Y168" s="50"/>
      <c r="Z168" s="95"/>
      <c r="AA168" s="53"/>
    </row>
    <row r="169" ht="15" customHeight="1">
      <c r="A169" s="116"/>
      <c r="B169" s="279"/>
      <c r="C169" s="280"/>
      <c r="D169" s="281"/>
      <c r="E169" s="282"/>
      <c r="F169" s="283"/>
      <c r="G169" s="284"/>
      <c r="H169" s="285"/>
      <c r="I169" s="285"/>
      <c r="J169" s="285"/>
      <c r="K169" s="285"/>
      <c r="L169" s="286"/>
      <c r="M169" t="str" s="286" cm="1">
        <f t="array" ref="M169">_xlfn.IFERROR(VLOOKUP(L169,P1:R625,2,0),"")</f>
      </c>
      <c r="N169" t="str" s="287" cm="1">
        <f t="array" ref="N169">_xlfn.IFERROR(VLOOKUP(L169,P1:R625,3,0),"")</f>
      </c>
      <c r="O169" s="178"/>
      <c r="P169" s="50"/>
      <c r="Q169" s="50"/>
      <c r="R169" s="50"/>
      <c r="S169" s="50"/>
      <c r="T169" s="50"/>
      <c r="U169" s="50"/>
      <c r="V169" s="50"/>
      <c r="W169" s="50"/>
      <c r="X169" s="50"/>
      <c r="Y169" s="50"/>
      <c r="Z169" s="95"/>
      <c r="AA169" s="53"/>
    </row>
    <row r="170" ht="15" customHeight="1">
      <c r="A170" s="116"/>
      <c r="B170" s="279"/>
      <c r="C170" s="280"/>
      <c r="D170" s="281"/>
      <c r="E170" s="282"/>
      <c r="F170" s="283"/>
      <c r="G170" s="284"/>
      <c r="H170" s="285"/>
      <c r="I170" s="285"/>
      <c r="J170" s="285"/>
      <c r="K170" s="285"/>
      <c r="L170" s="286"/>
      <c r="M170" t="str" s="286" cm="1">
        <f t="array" ref="M170">_xlfn.IFERROR(VLOOKUP(L170,P1:R625,2,0),"")</f>
      </c>
      <c r="N170" t="str" s="287" cm="1">
        <f t="array" ref="N170">_xlfn.IFERROR(VLOOKUP(L170,P1:R625,3,0),"")</f>
      </c>
      <c r="O170" s="178"/>
      <c r="P170" s="50"/>
      <c r="Q170" s="50"/>
      <c r="R170" s="50"/>
      <c r="S170" s="50"/>
      <c r="T170" s="50"/>
      <c r="U170" s="50"/>
      <c r="V170" s="50"/>
      <c r="W170" s="50"/>
      <c r="X170" s="50"/>
      <c r="Y170" s="50"/>
      <c r="Z170" s="95"/>
      <c r="AA170" s="53"/>
    </row>
    <row r="171" ht="15" customHeight="1">
      <c r="A171" s="116"/>
      <c r="B171" s="279"/>
      <c r="C171" s="280"/>
      <c r="D171" s="281"/>
      <c r="E171" s="282"/>
      <c r="F171" s="283"/>
      <c r="G171" s="284"/>
      <c r="H171" s="285"/>
      <c r="I171" s="285"/>
      <c r="J171" s="285"/>
      <c r="K171" s="285"/>
      <c r="L171" s="286"/>
      <c r="M171" t="str" s="286" cm="1">
        <f t="array" ref="M171">_xlfn.IFERROR(VLOOKUP(L171,P1:R625,2,0),"")</f>
      </c>
      <c r="N171" t="str" s="287" cm="1">
        <f t="array" ref="N171">_xlfn.IFERROR(VLOOKUP(L171,P1:R625,3,0),"")</f>
      </c>
      <c r="O171" s="178"/>
      <c r="P171" s="50"/>
      <c r="Q171" s="50"/>
      <c r="R171" s="50"/>
      <c r="S171" s="50"/>
      <c r="T171" s="50"/>
      <c r="U171" s="50"/>
      <c r="V171" s="50"/>
      <c r="W171" s="50"/>
      <c r="X171" s="50"/>
      <c r="Y171" s="50"/>
      <c r="Z171" s="95"/>
      <c r="AA171" s="53"/>
    </row>
    <row r="172" ht="15" customHeight="1">
      <c r="A172" s="116"/>
      <c r="B172" s="279"/>
      <c r="C172" s="280"/>
      <c r="D172" s="281"/>
      <c r="E172" s="282"/>
      <c r="F172" s="283"/>
      <c r="G172" s="284"/>
      <c r="H172" s="285"/>
      <c r="I172" s="285"/>
      <c r="J172" s="285"/>
      <c r="K172" s="285"/>
      <c r="L172" s="286"/>
      <c r="M172" t="str" s="286" cm="1">
        <f t="array" ref="M172">_xlfn.IFERROR(VLOOKUP(L172,P1:R625,2,0),"")</f>
      </c>
      <c r="N172" t="str" s="287" cm="1">
        <f t="array" ref="N172">_xlfn.IFERROR(VLOOKUP(L172,P1:R625,3,0),"")</f>
      </c>
      <c r="O172" s="178"/>
      <c r="P172" s="50"/>
      <c r="Q172" s="50"/>
      <c r="R172" s="50"/>
      <c r="S172" s="50"/>
      <c r="T172" s="50"/>
      <c r="U172" s="50"/>
      <c r="V172" s="50"/>
      <c r="W172" s="50"/>
      <c r="X172" s="50"/>
      <c r="Y172" s="50"/>
      <c r="Z172" s="95"/>
      <c r="AA172" s="53"/>
    </row>
    <row r="173" ht="15" customHeight="1">
      <c r="A173" s="116"/>
      <c r="B173" s="279"/>
      <c r="C173" s="280"/>
      <c r="D173" s="281"/>
      <c r="E173" s="282"/>
      <c r="F173" s="283"/>
      <c r="G173" s="284"/>
      <c r="H173" s="285"/>
      <c r="I173" s="285"/>
      <c r="J173" s="285"/>
      <c r="K173" s="285"/>
      <c r="L173" s="286"/>
      <c r="M173" t="str" s="286" cm="1">
        <f t="array" ref="M173">_xlfn.IFERROR(VLOOKUP(L173,P1:R625,2,0),"")</f>
      </c>
      <c r="N173" t="str" s="287" cm="1">
        <f t="array" ref="N173">_xlfn.IFERROR(VLOOKUP(L173,P1:R625,3,0),"")</f>
      </c>
      <c r="O173" s="178"/>
      <c r="P173" s="50"/>
      <c r="Q173" s="50"/>
      <c r="R173" s="50"/>
      <c r="S173" s="50"/>
      <c r="T173" s="50"/>
      <c r="U173" s="50"/>
      <c r="V173" s="50"/>
      <c r="W173" s="50"/>
      <c r="X173" s="50"/>
      <c r="Y173" s="50"/>
      <c r="Z173" s="95"/>
      <c r="AA173" s="53"/>
    </row>
    <row r="174" ht="15" customHeight="1">
      <c r="A174" s="116"/>
      <c r="B174" s="279"/>
      <c r="C174" s="280"/>
      <c r="D174" s="281"/>
      <c r="E174" s="282"/>
      <c r="F174" s="283"/>
      <c r="G174" s="284"/>
      <c r="H174" s="285"/>
      <c r="I174" s="285"/>
      <c r="J174" s="285"/>
      <c r="K174" s="285"/>
      <c r="L174" s="286"/>
      <c r="M174" t="str" s="286" cm="1">
        <f t="array" ref="M174">_xlfn.IFERROR(VLOOKUP(L174,P1:R625,2,0),"")</f>
      </c>
      <c r="N174" t="str" s="287" cm="1">
        <f t="array" ref="N174">_xlfn.IFERROR(VLOOKUP(L174,P1:R625,3,0),"")</f>
      </c>
      <c r="O174" s="178"/>
      <c r="P174" s="50"/>
      <c r="Q174" s="50"/>
      <c r="R174" s="50"/>
      <c r="S174" s="50"/>
      <c r="T174" s="50"/>
      <c r="U174" s="50"/>
      <c r="V174" s="50"/>
      <c r="W174" s="50"/>
      <c r="X174" s="50"/>
      <c r="Y174" s="50"/>
      <c r="Z174" s="95"/>
      <c r="AA174" s="53"/>
    </row>
    <row r="175" ht="15" customHeight="1">
      <c r="A175" s="116"/>
      <c r="B175" s="279"/>
      <c r="C175" s="280"/>
      <c r="D175" s="281"/>
      <c r="E175" s="282"/>
      <c r="F175" s="283"/>
      <c r="G175" s="284"/>
      <c r="H175" s="285"/>
      <c r="I175" s="285"/>
      <c r="J175" s="285"/>
      <c r="K175" s="285"/>
      <c r="L175" s="286"/>
      <c r="M175" t="str" s="286" cm="1">
        <f t="array" ref="M175">_xlfn.IFERROR(VLOOKUP(L175,P1:R625,2,0),"")</f>
      </c>
      <c r="N175" t="str" s="287" cm="1">
        <f t="array" ref="N175">_xlfn.IFERROR(VLOOKUP(L175,P1:R625,3,0),"")</f>
      </c>
      <c r="O175" s="178"/>
      <c r="P175" s="50"/>
      <c r="Q175" s="50"/>
      <c r="R175" s="50"/>
      <c r="S175" s="50"/>
      <c r="T175" s="50"/>
      <c r="U175" s="50"/>
      <c r="V175" s="50"/>
      <c r="W175" s="50"/>
      <c r="X175" s="50"/>
      <c r="Y175" s="50"/>
      <c r="Z175" s="95"/>
      <c r="AA175" s="53"/>
    </row>
    <row r="176" ht="15" customHeight="1">
      <c r="A176" s="116"/>
      <c r="B176" s="279"/>
      <c r="C176" s="280"/>
      <c r="D176" s="281"/>
      <c r="E176" s="282"/>
      <c r="F176" s="283"/>
      <c r="G176" s="284"/>
      <c r="H176" s="285"/>
      <c r="I176" s="285"/>
      <c r="J176" s="285"/>
      <c r="K176" s="285"/>
      <c r="L176" s="286"/>
      <c r="M176" t="str" s="286" cm="1">
        <f t="array" ref="M176">_xlfn.IFERROR(VLOOKUP(L176,P1:R625,2,0),"")</f>
      </c>
      <c r="N176" t="str" s="287" cm="1">
        <f t="array" ref="N176">_xlfn.IFERROR(VLOOKUP(L176,P1:R625,3,0),"")</f>
      </c>
      <c r="O176" s="178"/>
      <c r="P176" s="50"/>
      <c r="Q176" s="50"/>
      <c r="R176" s="50"/>
      <c r="S176" s="50"/>
      <c r="T176" s="50"/>
      <c r="U176" s="50"/>
      <c r="V176" s="50"/>
      <c r="W176" s="50"/>
      <c r="X176" s="50"/>
      <c r="Y176" s="50"/>
      <c r="Z176" s="95"/>
      <c r="AA176" s="53"/>
    </row>
    <row r="177" ht="15" customHeight="1">
      <c r="A177" s="116"/>
      <c r="B177" s="279"/>
      <c r="C177" s="280"/>
      <c r="D177" s="281"/>
      <c r="E177" s="282"/>
      <c r="F177" s="283"/>
      <c r="G177" s="284"/>
      <c r="H177" s="285"/>
      <c r="I177" s="285"/>
      <c r="J177" s="285"/>
      <c r="K177" s="285"/>
      <c r="L177" s="286"/>
      <c r="M177" t="str" s="286" cm="1">
        <f t="array" ref="M177">_xlfn.IFERROR(VLOOKUP(L177,P1:R625,2,0),"")</f>
      </c>
      <c r="N177" t="str" s="287" cm="1">
        <f t="array" ref="N177">_xlfn.IFERROR(VLOOKUP(L177,P1:R625,3,0),"")</f>
      </c>
      <c r="O177" s="178"/>
      <c r="P177" s="50"/>
      <c r="Q177" s="50"/>
      <c r="R177" s="50"/>
      <c r="S177" s="50"/>
      <c r="T177" s="50"/>
      <c r="U177" s="50"/>
      <c r="V177" s="50"/>
      <c r="W177" s="50"/>
      <c r="X177" s="50"/>
      <c r="Y177" s="50"/>
      <c r="Z177" s="95"/>
      <c r="AA177" s="53"/>
    </row>
    <row r="178" ht="15" customHeight="1">
      <c r="A178" s="116"/>
      <c r="B178" s="279"/>
      <c r="C178" s="280"/>
      <c r="D178" s="281"/>
      <c r="E178" s="282"/>
      <c r="F178" s="283"/>
      <c r="G178" s="284"/>
      <c r="H178" s="285"/>
      <c r="I178" s="285"/>
      <c r="J178" s="285"/>
      <c r="K178" s="285"/>
      <c r="L178" s="286"/>
      <c r="M178" t="str" s="286" cm="1">
        <f t="array" ref="M178">_xlfn.IFERROR(VLOOKUP(L178,P1:R625,2,0),"")</f>
      </c>
      <c r="N178" t="str" s="287" cm="1">
        <f t="array" ref="N178">_xlfn.IFERROR(VLOOKUP(L178,P1:R625,3,0),"")</f>
      </c>
      <c r="O178" s="178"/>
      <c r="P178" s="50"/>
      <c r="Q178" s="50"/>
      <c r="R178" s="50"/>
      <c r="S178" s="50"/>
      <c r="T178" s="50"/>
      <c r="U178" s="50"/>
      <c r="V178" s="50"/>
      <c r="W178" s="50"/>
      <c r="X178" s="50"/>
      <c r="Y178" s="50"/>
      <c r="Z178" s="95"/>
      <c r="AA178" s="53"/>
    </row>
    <row r="179" ht="15" customHeight="1">
      <c r="A179" s="116"/>
      <c r="B179" s="279"/>
      <c r="C179" s="280"/>
      <c r="D179" s="281"/>
      <c r="E179" s="282"/>
      <c r="F179" s="283"/>
      <c r="G179" s="284"/>
      <c r="H179" s="285"/>
      <c r="I179" s="285"/>
      <c r="J179" s="285"/>
      <c r="K179" s="285"/>
      <c r="L179" s="286"/>
      <c r="M179" t="str" s="286" cm="1">
        <f t="array" ref="M179">_xlfn.IFERROR(VLOOKUP(L179,P1:R625,2,0),"")</f>
      </c>
      <c r="N179" t="str" s="287" cm="1">
        <f t="array" ref="N179">_xlfn.IFERROR(VLOOKUP(L179,P1:R625,3,0),"")</f>
      </c>
      <c r="O179" s="178"/>
      <c r="P179" s="50"/>
      <c r="Q179" s="50"/>
      <c r="R179" s="50"/>
      <c r="S179" s="50"/>
      <c r="T179" s="50"/>
      <c r="U179" s="50"/>
      <c r="V179" s="50"/>
      <c r="W179" s="50"/>
      <c r="X179" s="50"/>
      <c r="Y179" s="50"/>
      <c r="Z179" s="95"/>
      <c r="AA179" s="53"/>
    </row>
    <row r="180" ht="15" customHeight="1">
      <c r="A180" s="116"/>
      <c r="B180" s="279"/>
      <c r="C180" s="280"/>
      <c r="D180" s="281"/>
      <c r="E180" s="282"/>
      <c r="F180" s="283"/>
      <c r="G180" s="284"/>
      <c r="H180" s="285"/>
      <c r="I180" s="285"/>
      <c r="J180" s="285"/>
      <c r="K180" s="285"/>
      <c r="L180" s="286"/>
      <c r="M180" t="str" s="286" cm="1">
        <f t="array" ref="M180">_xlfn.IFERROR(VLOOKUP(L180,P1:R625,2,0),"")</f>
      </c>
      <c r="N180" t="str" s="287" cm="1">
        <f t="array" ref="N180">_xlfn.IFERROR(VLOOKUP(L180,P1:R625,3,0),"")</f>
      </c>
      <c r="O180" s="178"/>
      <c r="P180" s="50"/>
      <c r="Q180" s="50"/>
      <c r="R180" s="50"/>
      <c r="S180" s="50"/>
      <c r="T180" s="50"/>
      <c r="U180" s="50"/>
      <c r="V180" s="50"/>
      <c r="W180" s="50"/>
      <c r="X180" s="50"/>
      <c r="Y180" s="50"/>
      <c r="Z180" s="95"/>
      <c r="AA180" s="53"/>
    </row>
    <row r="181" ht="15" customHeight="1">
      <c r="A181" s="116"/>
      <c r="B181" s="279"/>
      <c r="C181" s="280"/>
      <c r="D181" s="281"/>
      <c r="E181" s="282"/>
      <c r="F181" s="283"/>
      <c r="G181" s="284"/>
      <c r="H181" s="285"/>
      <c r="I181" s="285"/>
      <c r="J181" s="285"/>
      <c r="K181" s="285"/>
      <c r="L181" s="286"/>
      <c r="M181" t="str" s="286" cm="1">
        <f t="array" ref="M181">_xlfn.IFERROR(VLOOKUP(L181,P1:R625,2,0),"")</f>
      </c>
      <c r="N181" t="str" s="287" cm="1">
        <f t="array" ref="N181">_xlfn.IFERROR(VLOOKUP(L181,P1:R625,3,0),"")</f>
      </c>
      <c r="O181" s="178"/>
      <c r="P181" s="50"/>
      <c r="Q181" s="50"/>
      <c r="R181" s="50"/>
      <c r="S181" s="50"/>
      <c r="T181" s="50"/>
      <c r="U181" s="50"/>
      <c r="V181" s="50"/>
      <c r="W181" s="50"/>
      <c r="X181" s="50"/>
      <c r="Y181" s="50"/>
      <c r="Z181" s="95"/>
      <c r="AA181" s="53"/>
    </row>
    <row r="182" ht="15" customHeight="1">
      <c r="A182" s="116"/>
      <c r="B182" s="279"/>
      <c r="C182" s="280"/>
      <c r="D182" s="281"/>
      <c r="E182" s="282"/>
      <c r="F182" s="283"/>
      <c r="G182" s="284"/>
      <c r="H182" s="285"/>
      <c r="I182" s="285"/>
      <c r="J182" s="285"/>
      <c r="K182" s="285"/>
      <c r="L182" s="286"/>
      <c r="M182" t="str" s="286" cm="1">
        <f t="array" ref="M182">_xlfn.IFERROR(VLOOKUP(L182,P1:R625,2,0),"")</f>
      </c>
      <c r="N182" t="str" s="287" cm="1">
        <f t="array" ref="N182">_xlfn.IFERROR(VLOOKUP(L182,P1:R625,3,0),"")</f>
      </c>
      <c r="O182" s="178"/>
      <c r="P182" s="50"/>
      <c r="Q182" s="50"/>
      <c r="R182" s="50"/>
      <c r="S182" s="50"/>
      <c r="T182" s="50"/>
      <c r="U182" s="50"/>
      <c r="V182" s="50"/>
      <c r="W182" s="50"/>
      <c r="X182" s="50"/>
      <c r="Y182" s="50"/>
      <c r="Z182" s="95"/>
      <c r="AA182" s="53"/>
    </row>
    <row r="183" ht="15" customHeight="1">
      <c r="A183" s="116"/>
      <c r="B183" s="279"/>
      <c r="C183" s="280"/>
      <c r="D183" s="281"/>
      <c r="E183" s="282"/>
      <c r="F183" s="283"/>
      <c r="G183" s="284"/>
      <c r="H183" s="285"/>
      <c r="I183" s="285"/>
      <c r="J183" s="285"/>
      <c r="K183" s="285"/>
      <c r="L183" s="286"/>
      <c r="M183" t="str" s="286" cm="1">
        <f t="array" ref="M183">_xlfn.IFERROR(VLOOKUP(L183,P1:R625,2,0),"")</f>
      </c>
      <c r="N183" t="str" s="287" cm="1">
        <f t="array" ref="N183">_xlfn.IFERROR(VLOOKUP(L183,P1:R625,3,0),"")</f>
      </c>
      <c r="O183" s="178"/>
      <c r="P183" s="50"/>
      <c r="Q183" s="50"/>
      <c r="R183" s="50"/>
      <c r="S183" s="50"/>
      <c r="T183" s="50"/>
      <c r="U183" s="50"/>
      <c r="V183" s="50"/>
      <c r="W183" s="50"/>
      <c r="X183" s="50"/>
      <c r="Y183" s="50"/>
      <c r="Z183" s="95"/>
      <c r="AA183" s="53"/>
    </row>
    <row r="184" ht="15" customHeight="1">
      <c r="A184" s="116"/>
      <c r="B184" s="279"/>
      <c r="C184" s="280"/>
      <c r="D184" s="281"/>
      <c r="E184" s="282"/>
      <c r="F184" s="283"/>
      <c r="G184" s="284"/>
      <c r="H184" s="285"/>
      <c r="I184" s="285"/>
      <c r="J184" s="285"/>
      <c r="K184" s="285"/>
      <c r="L184" s="286"/>
      <c r="M184" t="str" s="286" cm="1">
        <f t="array" ref="M184">_xlfn.IFERROR(VLOOKUP(L184,P1:R625,2,0),"")</f>
      </c>
      <c r="N184" t="str" s="287" cm="1">
        <f t="array" ref="N184">_xlfn.IFERROR(VLOOKUP(L184,P1:R625,3,0),"")</f>
      </c>
      <c r="O184" s="178"/>
      <c r="P184" s="50"/>
      <c r="Q184" s="50"/>
      <c r="R184" s="50"/>
      <c r="S184" s="50"/>
      <c r="T184" s="50"/>
      <c r="U184" s="50"/>
      <c r="V184" s="50"/>
      <c r="W184" s="50"/>
      <c r="X184" s="50"/>
      <c r="Y184" s="50"/>
      <c r="Z184" s="95"/>
      <c r="AA184" s="53"/>
    </row>
    <row r="185" ht="15" customHeight="1">
      <c r="A185" s="116"/>
      <c r="B185" s="279"/>
      <c r="C185" s="280"/>
      <c r="D185" s="281"/>
      <c r="E185" s="282"/>
      <c r="F185" s="283"/>
      <c r="G185" s="284"/>
      <c r="H185" s="285"/>
      <c r="I185" s="285"/>
      <c r="J185" s="285"/>
      <c r="K185" s="285"/>
      <c r="L185" s="286"/>
      <c r="M185" t="str" s="286" cm="1">
        <f t="array" ref="M185">_xlfn.IFERROR(VLOOKUP(L185,P1:R625,2,0),"")</f>
      </c>
      <c r="N185" t="str" s="287" cm="1">
        <f t="array" ref="N185">_xlfn.IFERROR(VLOOKUP(L185,P1:R625,3,0),"")</f>
      </c>
      <c r="O185" s="178"/>
      <c r="P185" s="50"/>
      <c r="Q185" s="50"/>
      <c r="R185" s="50"/>
      <c r="S185" s="50"/>
      <c r="T185" s="50"/>
      <c r="U185" s="50"/>
      <c r="V185" s="50"/>
      <c r="W185" s="50"/>
      <c r="X185" s="50"/>
      <c r="Y185" s="50"/>
      <c r="Z185" s="95"/>
      <c r="AA185" s="53"/>
    </row>
    <row r="186" ht="15" customHeight="1">
      <c r="A186" s="116"/>
      <c r="B186" s="279"/>
      <c r="C186" s="280"/>
      <c r="D186" s="281"/>
      <c r="E186" s="282"/>
      <c r="F186" s="283"/>
      <c r="G186" s="284"/>
      <c r="H186" s="285"/>
      <c r="I186" s="285"/>
      <c r="J186" s="285"/>
      <c r="K186" s="285"/>
      <c r="L186" s="286"/>
      <c r="M186" t="str" s="286" cm="1">
        <f t="array" ref="M186">_xlfn.IFERROR(VLOOKUP(L186,P1:R625,2,0),"")</f>
      </c>
      <c r="N186" t="str" s="287" cm="1">
        <f t="array" ref="N186">_xlfn.IFERROR(VLOOKUP(L186,P1:R625,3,0),"")</f>
      </c>
      <c r="O186" s="178"/>
      <c r="P186" s="50"/>
      <c r="Q186" s="50"/>
      <c r="R186" s="50"/>
      <c r="S186" s="50"/>
      <c r="T186" s="50"/>
      <c r="U186" s="50"/>
      <c r="V186" s="50"/>
      <c r="W186" s="50"/>
      <c r="X186" s="50"/>
      <c r="Y186" s="50"/>
      <c r="Z186" s="95"/>
      <c r="AA186" s="53"/>
    </row>
    <row r="187" ht="15" customHeight="1">
      <c r="A187" s="116"/>
      <c r="B187" s="279"/>
      <c r="C187" s="280"/>
      <c r="D187" s="281"/>
      <c r="E187" s="282"/>
      <c r="F187" s="283"/>
      <c r="G187" s="284"/>
      <c r="H187" s="285"/>
      <c r="I187" s="285"/>
      <c r="J187" s="285"/>
      <c r="K187" s="285"/>
      <c r="L187" s="286"/>
      <c r="M187" t="str" s="286" cm="1">
        <f t="array" ref="M187">_xlfn.IFERROR(VLOOKUP(L187,P1:R625,2,0),"")</f>
      </c>
      <c r="N187" t="str" s="287" cm="1">
        <f t="array" ref="N187">_xlfn.IFERROR(VLOOKUP(L187,P1:R625,3,0),"")</f>
      </c>
      <c r="O187" s="178"/>
      <c r="P187" s="50"/>
      <c r="Q187" s="50"/>
      <c r="R187" s="50"/>
      <c r="S187" s="50"/>
      <c r="T187" s="50"/>
      <c r="U187" s="50"/>
      <c r="V187" s="50"/>
      <c r="W187" s="50"/>
      <c r="X187" s="50"/>
      <c r="Y187" s="50"/>
      <c r="Z187" s="95"/>
      <c r="AA187" s="53"/>
    </row>
    <row r="188" ht="15" customHeight="1">
      <c r="A188" s="116"/>
      <c r="B188" s="279"/>
      <c r="C188" s="280"/>
      <c r="D188" s="281"/>
      <c r="E188" s="282"/>
      <c r="F188" s="283"/>
      <c r="G188" s="284"/>
      <c r="H188" s="285"/>
      <c r="I188" s="285"/>
      <c r="J188" s="285"/>
      <c r="K188" s="285"/>
      <c r="L188" s="286"/>
      <c r="M188" t="str" s="286" cm="1">
        <f t="array" ref="M188">_xlfn.IFERROR(VLOOKUP(L188,P1:R625,2,0),"")</f>
      </c>
      <c r="N188" t="str" s="287" cm="1">
        <f t="array" ref="N188">_xlfn.IFERROR(VLOOKUP(L188,P1:R625,3,0),"")</f>
      </c>
      <c r="O188" s="178"/>
      <c r="P188" s="50"/>
      <c r="Q188" s="50"/>
      <c r="R188" s="50"/>
      <c r="S188" s="50"/>
      <c r="T188" s="50"/>
      <c r="U188" s="50"/>
      <c r="V188" s="50"/>
      <c r="W188" s="50"/>
      <c r="X188" s="50"/>
      <c r="Y188" s="50"/>
      <c r="Z188" s="95"/>
      <c r="AA188" s="53"/>
    </row>
    <row r="189" ht="15" customHeight="1">
      <c r="A189" s="116"/>
      <c r="B189" s="279"/>
      <c r="C189" s="280"/>
      <c r="D189" s="281"/>
      <c r="E189" s="282"/>
      <c r="F189" s="283"/>
      <c r="G189" s="284"/>
      <c r="H189" s="285"/>
      <c r="I189" s="285"/>
      <c r="J189" s="285"/>
      <c r="K189" s="285"/>
      <c r="L189" s="286"/>
      <c r="M189" t="str" s="286" cm="1">
        <f t="array" ref="M189">_xlfn.IFERROR(VLOOKUP(L189,P1:R625,2,0),"")</f>
      </c>
      <c r="N189" t="str" s="287" cm="1">
        <f t="array" ref="N189">_xlfn.IFERROR(VLOOKUP(L189,P1:R625,3,0),"")</f>
      </c>
      <c r="O189" s="178"/>
      <c r="P189" s="50"/>
      <c r="Q189" s="50"/>
      <c r="R189" s="50"/>
      <c r="S189" s="50"/>
      <c r="T189" s="50"/>
      <c r="U189" s="50"/>
      <c r="V189" s="50"/>
      <c r="W189" s="50"/>
      <c r="X189" s="50"/>
      <c r="Y189" s="50"/>
      <c r="Z189" s="95"/>
      <c r="AA189" s="53"/>
    </row>
    <row r="190" ht="15" customHeight="1">
      <c r="A190" s="116"/>
      <c r="B190" s="279"/>
      <c r="C190" s="280"/>
      <c r="D190" s="281"/>
      <c r="E190" s="282"/>
      <c r="F190" s="283"/>
      <c r="G190" s="284"/>
      <c r="H190" s="285"/>
      <c r="I190" s="285"/>
      <c r="J190" s="285"/>
      <c r="K190" s="285"/>
      <c r="L190" s="286"/>
      <c r="M190" t="str" s="286" cm="1">
        <f t="array" ref="M190">_xlfn.IFERROR(VLOOKUP(L190,P1:R625,2,0),"")</f>
      </c>
      <c r="N190" t="str" s="287" cm="1">
        <f t="array" ref="N190">_xlfn.IFERROR(VLOOKUP(L190,P1:R625,3,0),"")</f>
      </c>
      <c r="O190" s="178"/>
      <c r="P190" s="50"/>
      <c r="Q190" s="50"/>
      <c r="R190" s="50"/>
      <c r="S190" s="50"/>
      <c r="T190" s="50"/>
      <c r="U190" s="50"/>
      <c r="V190" s="50"/>
      <c r="W190" s="50"/>
      <c r="X190" s="50"/>
      <c r="Y190" s="50"/>
      <c r="Z190" s="95"/>
      <c r="AA190" s="53"/>
    </row>
    <row r="191" ht="15" customHeight="1">
      <c r="A191" s="116"/>
      <c r="B191" s="279"/>
      <c r="C191" s="280"/>
      <c r="D191" s="281"/>
      <c r="E191" s="282"/>
      <c r="F191" s="283"/>
      <c r="G191" s="284"/>
      <c r="H191" s="285"/>
      <c r="I191" s="285"/>
      <c r="J191" s="285"/>
      <c r="K191" s="285"/>
      <c r="L191" s="286"/>
      <c r="M191" t="str" s="286" cm="1">
        <f t="array" ref="M191">_xlfn.IFERROR(VLOOKUP(L191,P1:R625,2,0),"")</f>
      </c>
      <c r="N191" t="str" s="287" cm="1">
        <f t="array" ref="N191">_xlfn.IFERROR(VLOOKUP(L191,P1:R625,3,0),"")</f>
      </c>
      <c r="O191" s="178"/>
      <c r="P191" s="50"/>
      <c r="Q191" s="50"/>
      <c r="R191" s="50"/>
      <c r="S191" s="50"/>
      <c r="T191" s="50"/>
      <c r="U191" s="50"/>
      <c r="V191" s="50"/>
      <c r="W191" s="50"/>
      <c r="X191" s="50"/>
      <c r="Y191" s="50"/>
      <c r="Z191" s="95"/>
      <c r="AA191" s="53"/>
    </row>
    <row r="192" ht="15" customHeight="1">
      <c r="A192" s="116"/>
      <c r="B192" s="279"/>
      <c r="C192" s="280"/>
      <c r="D192" s="281"/>
      <c r="E192" s="282"/>
      <c r="F192" s="283"/>
      <c r="G192" s="284"/>
      <c r="H192" s="285"/>
      <c r="I192" s="285"/>
      <c r="J192" s="285"/>
      <c r="K192" s="285"/>
      <c r="L192" s="286"/>
      <c r="M192" t="str" s="286" cm="1">
        <f t="array" ref="M192">_xlfn.IFERROR(VLOOKUP(L192,P1:R625,2,0),"")</f>
      </c>
      <c r="N192" t="str" s="287" cm="1">
        <f t="array" ref="N192">_xlfn.IFERROR(VLOOKUP(L192,P1:R625,3,0),"")</f>
      </c>
      <c r="O192" s="178"/>
      <c r="P192" s="50"/>
      <c r="Q192" s="50"/>
      <c r="R192" s="50"/>
      <c r="S192" s="50"/>
      <c r="T192" s="50"/>
      <c r="U192" s="50"/>
      <c r="V192" s="50"/>
      <c r="W192" s="50"/>
      <c r="X192" s="50"/>
      <c r="Y192" s="50"/>
      <c r="Z192" s="95"/>
      <c r="AA192" s="53"/>
    </row>
    <row r="193" ht="15" customHeight="1">
      <c r="A193" s="116"/>
      <c r="B193" s="279"/>
      <c r="C193" s="280"/>
      <c r="D193" s="281"/>
      <c r="E193" s="282"/>
      <c r="F193" s="283"/>
      <c r="G193" s="284"/>
      <c r="H193" s="285"/>
      <c r="I193" s="285"/>
      <c r="J193" s="285"/>
      <c r="K193" s="285"/>
      <c r="L193" s="286"/>
      <c r="M193" t="str" s="286" cm="1">
        <f t="array" ref="M193">_xlfn.IFERROR(VLOOKUP(L193,P1:R625,2,0),"")</f>
      </c>
      <c r="N193" t="str" s="287" cm="1">
        <f t="array" ref="N193">_xlfn.IFERROR(VLOOKUP(L193,P1:R625,3,0),"")</f>
      </c>
      <c r="O193" s="178"/>
      <c r="P193" s="50"/>
      <c r="Q193" s="50"/>
      <c r="R193" s="50"/>
      <c r="S193" s="50"/>
      <c r="T193" s="50"/>
      <c r="U193" s="50"/>
      <c r="V193" s="50"/>
      <c r="W193" s="50"/>
      <c r="X193" s="50"/>
      <c r="Y193" s="50"/>
      <c r="Z193" s="95"/>
      <c r="AA193" s="53"/>
    </row>
    <row r="194" ht="15" customHeight="1">
      <c r="A194" s="116"/>
      <c r="B194" s="279"/>
      <c r="C194" s="280"/>
      <c r="D194" s="281"/>
      <c r="E194" s="282"/>
      <c r="F194" s="283"/>
      <c r="G194" s="284"/>
      <c r="H194" s="285"/>
      <c r="I194" s="285"/>
      <c r="J194" s="285"/>
      <c r="K194" s="285"/>
      <c r="L194" s="286"/>
      <c r="M194" t="str" s="286" cm="1">
        <f t="array" ref="M194">_xlfn.IFERROR(VLOOKUP(L194,P1:R625,2,0),"")</f>
      </c>
      <c r="N194" t="str" s="287" cm="1">
        <f t="array" ref="N194">_xlfn.IFERROR(VLOOKUP(L194,P1:R625,3,0),"")</f>
      </c>
      <c r="O194" s="178"/>
      <c r="P194" s="50"/>
      <c r="Q194" s="50"/>
      <c r="R194" s="50"/>
      <c r="S194" s="50"/>
      <c r="T194" s="50"/>
      <c r="U194" s="50"/>
      <c r="V194" s="50"/>
      <c r="W194" s="50"/>
      <c r="X194" s="50"/>
      <c r="Y194" s="50"/>
      <c r="Z194" s="95"/>
      <c r="AA194" s="53"/>
    </row>
    <row r="195" ht="15" customHeight="1">
      <c r="A195" s="116"/>
      <c r="B195" s="279"/>
      <c r="C195" s="280"/>
      <c r="D195" s="281"/>
      <c r="E195" s="282"/>
      <c r="F195" s="283"/>
      <c r="G195" s="284"/>
      <c r="H195" s="285"/>
      <c r="I195" s="285"/>
      <c r="J195" s="285"/>
      <c r="K195" s="285"/>
      <c r="L195" s="286"/>
      <c r="M195" t="str" s="286" cm="1">
        <f t="array" ref="M195">_xlfn.IFERROR(VLOOKUP(L195,P1:R625,2,0),"")</f>
      </c>
      <c r="N195" t="str" s="287" cm="1">
        <f t="array" ref="N195">_xlfn.IFERROR(VLOOKUP(L195,P1:R625,3,0),"")</f>
      </c>
      <c r="O195" s="178"/>
      <c r="P195" s="50"/>
      <c r="Q195" s="50"/>
      <c r="R195" s="50"/>
      <c r="S195" s="50"/>
      <c r="T195" s="50"/>
      <c r="U195" s="50"/>
      <c r="V195" s="50"/>
      <c r="W195" s="50"/>
      <c r="X195" s="50"/>
      <c r="Y195" s="50"/>
      <c r="Z195" s="95"/>
      <c r="AA195" s="53"/>
    </row>
    <row r="196" ht="15" customHeight="1">
      <c r="A196" s="116"/>
      <c r="B196" s="279"/>
      <c r="C196" s="280"/>
      <c r="D196" s="281"/>
      <c r="E196" s="282"/>
      <c r="F196" s="283"/>
      <c r="G196" s="284"/>
      <c r="H196" s="285"/>
      <c r="I196" s="285"/>
      <c r="J196" s="285"/>
      <c r="K196" s="285"/>
      <c r="L196" s="286"/>
      <c r="M196" t="str" s="286" cm="1">
        <f t="array" ref="M196">_xlfn.IFERROR(VLOOKUP(L196,P1:R625,2,0),"")</f>
      </c>
      <c r="N196" t="str" s="287" cm="1">
        <f t="array" ref="N196">_xlfn.IFERROR(VLOOKUP(L196,P1:R625,3,0),"")</f>
      </c>
      <c r="O196" s="178"/>
      <c r="P196" s="50"/>
      <c r="Q196" s="50"/>
      <c r="R196" s="50"/>
      <c r="S196" s="50"/>
      <c r="T196" s="50"/>
      <c r="U196" s="50"/>
      <c r="V196" s="50"/>
      <c r="W196" s="50"/>
      <c r="X196" s="50"/>
      <c r="Y196" s="50"/>
      <c r="Z196" s="95"/>
      <c r="AA196" s="53"/>
    </row>
    <row r="197" ht="15" customHeight="1">
      <c r="A197" s="116"/>
      <c r="B197" s="279"/>
      <c r="C197" s="280"/>
      <c r="D197" s="281"/>
      <c r="E197" s="282"/>
      <c r="F197" s="283"/>
      <c r="G197" s="284"/>
      <c r="H197" s="285"/>
      <c r="I197" s="285"/>
      <c r="J197" s="285"/>
      <c r="K197" s="285"/>
      <c r="L197" s="286"/>
      <c r="M197" t="str" s="286" cm="1">
        <f t="array" ref="M197">_xlfn.IFERROR(VLOOKUP(L197,P1:R625,2,0),"")</f>
      </c>
      <c r="N197" t="str" s="287" cm="1">
        <f t="array" ref="N197">_xlfn.IFERROR(VLOOKUP(L197,P1:R625,3,0),"")</f>
      </c>
      <c r="O197" s="178"/>
      <c r="P197" s="50"/>
      <c r="Q197" s="50"/>
      <c r="R197" s="50"/>
      <c r="S197" s="50"/>
      <c r="T197" s="50"/>
      <c r="U197" s="50"/>
      <c r="V197" s="50"/>
      <c r="W197" s="50"/>
      <c r="X197" s="50"/>
      <c r="Y197" s="50"/>
      <c r="Z197" s="95"/>
      <c r="AA197" s="53"/>
    </row>
    <row r="198" ht="15" customHeight="1">
      <c r="A198" s="116"/>
      <c r="B198" s="279"/>
      <c r="C198" s="280"/>
      <c r="D198" s="281"/>
      <c r="E198" s="282"/>
      <c r="F198" s="283"/>
      <c r="G198" s="284"/>
      <c r="H198" s="285"/>
      <c r="I198" s="285"/>
      <c r="J198" s="285"/>
      <c r="K198" s="285"/>
      <c r="L198" s="286"/>
      <c r="M198" t="str" s="286" cm="1">
        <f t="array" ref="M198">_xlfn.IFERROR(VLOOKUP(L198,P1:R625,2,0),"")</f>
      </c>
      <c r="N198" t="str" s="287" cm="1">
        <f t="array" ref="N198">_xlfn.IFERROR(VLOOKUP(L198,P1:R625,3,0),"")</f>
      </c>
      <c r="O198" s="178"/>
      <c r="P198" s="50"/>
      <c r="Q198" s="50"/>
      <c r="R198" s="50"/>
      <c r="S198" s="50"/>
      <c r="T198" s="50"/>
      <c r="U198" s="50"/>
      <c r="V198" s="50"/>
      <c r="W198" s="50"/>
      <c r="X198" s="50"/>
      <c r="Y198" s="50"/>
      <c r="Z198" s="95"/>
      <c r="AA198" s="53"/>
    </row>
    <row r="199" ht="15" customHeight="1">
      <c r="A199" s="116"/>
      <c r="B199" s="279"/>
      <c r="C199" s="280"/>
      <c r="D199" s="281"/>
      <c r="E199" s="282"/>
      <c r="F199" s="283"/>
      <c r="G199" s="284"/>
      <c r="H199" s="285"/>
      <c r="I199" s="285"/>
      <c r="J199" s="285"/>
      <c r="K199" s="285"/>
      <c r="L199" s="286"/>
      <c r="M199" t="str" s="286" cm="1">
        <f t="array" ref="M199">_xlfn.IFERROR(VLOOKUP(L199,P1:R625,2,0),"")</f>
      </c>
      <c r="N199" t="str" s="287" cm="1">
        <f t="array" ref="N199">_xlfn.IFERROR(VLOOKUP(L199,P1:R625,3,0),"")</f>
      </c>
      <c r="O199" s="178"/>
      <c r="P199" s="50"/>
      <c r="Q199" s="50"/>
      <c r="R199" s="50"/>
      <c r="S199" s="50"/>
      <c r="T199" s="50"/>
      <c r="U199" s="50"/>
      <c r="V199" s="50"/>
      <c r="W199" s="50"/>
      <c r="X199" s="50"/>
      <c r="Y199" s="50"/>
      <c r="Z199" s="95"/>
      <c r="AA199" s="53"/>
    </row>
    <row r="200" ht="15" customHeight="1">
      <c r="A200" s="116"/>
      <c r="B200" s="279"/>
      <c r="C200" s="280"/>
      <c r="D200" s="281"/>
      <c r="E200" s="282"/>
      <c r="F200" s="283"/>
      <c r="G200" s="284"/>
      <c r="H200" s="285"/>
      <c r="I200" s="285"/>
      <c r="J200" s="285"/>
      <c r="K200" s="285"/>
      <c r="L200" s="286"/>
      <c r="M200" t="str" s="286" cm="1">
        <f t="array" ref="M200">_xlfn.IFERROR(VLOOKUP(L200,P1:R625,2,0),"")</f>
      </c>
      <c r="N200" t="str" s="287" cm="1">
        <f t="array" ref="N200">_xlfn.IFERROR(VLOOKUP(L200,P1:R625,3,0),"")</f>
      </c>
      <c r="O200" s="178"/>
      <c r="P200" s="50"/>
      <c r="Q200" s="50"/>
      <c r="R200" s="50"/>
      <c r="S200" s="50"/>
      <c r="T200" s="50"/>
      <c r="U200" s="50"/>
      <c r="V200" s="50"/>
      <c r="W200" s="50"/>
      <c r="X200" s="50"/>
      <c r="Y200" s="50"/>
      <c r="Z200" s="95"/>
      <c r="AA200" s="53"/>
    </row>
    <row r="201" ht="15" customHeight="1">
      <c r="A201" s="116"/>
      <c r="B201" s="279"/>
      <c r="C201" s="280"/>
      <c r="D201" s="281"/>
      <c r="E201" s="282"/>
      <c r="F201" s="283"/>
      <c r="G201" s="284"/>
      <c r="H201" s="285"/>
      <c r="I201" s="285"/>
      <c r="J201" s="285"/>
      <c r="K201" s="285"/>
      <c r="L201" s="286"/>
      <c r="M201" t="str" s="286" cm="1">
        <f t="array" ref="M201">_xlfn.IFERROR(VLOOKUP(L201,P1:R625,2,0),"")</f>
      </c>
      <c r="N201" t="str" s="287" cm="1">
        <f t="array" ref="N201">_xlfn.IFERROR(VLOOKUP(L201,P1:R625,3,0),"")</f>
      </c>
      <c r="O201" s="178"/>
      <c r="P201" s="50"/>
      <c r="Q201" s="50"/>
      <c r="R201" s="50"/>
      <c r="S201" s="50"/>
      <c r="T201" s="50"/>
      <c r="U201" s="50"/>
      <c r="V201" s="50"/>
      <c r="W201" s="50"/>
      <c r="X201" s="50"/>
      <c r="Y201" s="50"/>
      <c r="Z201" s="95"/>
      <c r="AA201" s="53"/>
    </row>
    <row r="202" ht="15" customHeight="1">
      <c r="A202" s="116"/>
      <c r="B202" s="279"/>
      <c r="C202" s="280"/>
      <c r="D202" s="281"/>
      <c r="E202" s="282"/>
      <c r="F202" s="283"/>
      <c r="G202" s="284"/>
      <c r="H202" s="285"/>
      <c r="I202" s="285"/>
      <c r="J202" s="285"/>
      <c r="K202" s="285"/>
      <c r="L202" s="286"/>
      <c r="M202" t="str" s="286" cm="1">
        <f t="array" ref="M202">_xlfn.IFERROR(VLOOKUP(L202,P1:R625,2,0),"")</f>
      </c>
      <c r="N202" t="str" s="287" cm="1">
        <f t="array" ref="N202">_xlfn.IFERROR(VLOOKUP(L202,P1:R625,3,0),"")</f>
      </c>
      <c r="O202" s="178"/>
      <c r="P202" s="50"/>
      <c r="Q202" s="50"/>
      <c r="R202" s="50"/>
      <c r="S202" s="50"/>
      <c r="T202" s="50"/>
      <c r="U202" s="50"/>
      <c r="V202" s="50"/>
      <c r="W202" s="50"/>
      <c r="X202" s="50"/>
      <c r="Y202" s="50"/>
      <c r="Z202" s="95"/>
      <c r="AA202" s="53"/>
    </row>
    <row r="203" ht="15" customHeight="1">
      <c r="A203" s="116"/>
      <c r="B203" s="279"/>
      <c r="C203" s="280"/>
      <c r="D203" s="281"/>
      <c r="E203" s="282"/>
      <c r="F203" s="283"/>
      <c r="G203" s="284"/>
      <c r="H203" s="285"/>
      <c r="I203" s="285"/>
      <c r="J203" s="285"/>
      <c r="K203" s="285"/>
      <c r="L203" s="286"/>
      <c r="M203" t="str" s="286" cm="1">
        <f t="array" ref="M203">_xlfn.IFERROR(VLOOKUP(L203,P1:R625,2,0),"")</f>
      </c>
      <c r="N203" t="str" s="287" cm="1">
        <f t="array" ref="N203">_xlfn.IFERROR(VLOOKUP(L203,P1:R625,3,0),"")</f>
      </c>
      <c r="O203" s="178"/>
      <c r="P203" s="50"/>
      <c r="Q203" s="50"/>
      <c r="R203" s="50"/>
      <c r="S203" s="50"/>
      <c r="T203" s="50"/>
      <c r="U203" s="50"/>
      <c r="V203" s="50"/>
      <c r="W203" s="50"/>
      <c r="X203" s="50"/>
      <c r="Y203" s="50"/>
      <c r="Z203" s="95"/>
      <c r="AA203" s="53"/>
    </row>
    <row r="204" ht="15" customHeight="1">
      <c r="A204" s="116"/>
      <c r="B204" s="279"/>
      <c r="C204" s="280"/>
      <c r="D204" s="281"/>
      <c r="E204" s="282"/>
      <c r="F204" s="283"/>
      <c r="G204" s="284"/>
      <c r="H204" s="285"/>
      <c r="I204" s="285"/>
      <c r="J204" s="285"/>
      <c r="K204" s="285"/>
      <c r="L204" s="286"/>
      <c r="M204" t="str" s="286" cm="1">
        <f t="array" ref="M204">_xlfn.IFERROR(VLOOKUP(L204,P1:R625,2,0),"")</f>
      </c>
      <c r="N204" t="str" s="287" cm="1">
        <f t="array" ref="N204">_xlfn.IFERROR(VLOOKUP(L204,P1:R625,3,0),"")</f>
      </c>
      <c r="O204" s="178"/>
      <c r="P204" s="50"/>
      <c r="Q204" s="50"/>
      <c r="R204" s="50"/>
      <c r="S204" s="50"/>
      <c r="T204" s="50"/>
      <c r="U204" s="50"/>
      <c r="V204" s="50"/>
      <c r="W204" s="50"/>
      <c r="X204" s="50"/>
      <c r="Y204" s="50"/>
      <c r="Z204" s="95"/>
      <c r="AA204" s="53"/>
    </row>
    <row r="205" ht="15" customHeight="1">
      <c r="A205" s="116"/>
      <c r="B205" s="279"/>
      <c r="C205" s="280"/>
      <c r="D205" s="281"/>
      <c r="E205" s="282"/>
      <c r="F205" s="283"/>
      <c r="G205" s="284"/>
      <c r="H205" s="285"/>
      <c r="I205" s="285"/>
      <c r="J205" s="285"/>
      <c r="K205" s="285"/>
      <c r="L205" s="286"/>
      <c r="M205" t="str" s="286" cm="1">
        <f t="array" ref="M205">_xlfn.IFERROR(VLOOKUP(L205,P1:R625,2,0),"")</f>
      </c>
      <c r="N205" t="str" s="287" cm="1">
        <f t="array" ref="N205">_xlfn.IFERROR(VLOOKUP(L205,P1:R625,3,0),"")</f>
      </c>
      <c r="O205" s="178"/>
      <c r="P205" s="50"/>
      <c r="Q205" s="50"/>
      <c r="R205" s="50"/>
      <c r="S205" s="50"/>
      <c r="T205" s="50"/>
      <c r="U205" s="50"/>
      <c r="V205" s="50"/>
      <c r="W205" s="50"/>
      <c r="X205" s="50"/>
      <c r="Y205" s="50"/>
      <c r="Z205" s="95"/>
      <c r="AA205" s="53"/>
    </row>
    <row r="206" ht="15" customHeight="1">
      <c r="A206" s="116"/>
      <c r="B206" s="279"/>
      <c r="C206" s="280"/>
      <c r="D206" s="281"/>
      <c r="E206" s="282"/>
      <c r="F206" s="283"/>
      <c r="G206" s="284"/>
      <c r="H206" s="285"/>
      <c r="I206" s="285"/>
      <c r="J206" s="285"/>
      <c r="K206" s="285"/>
      <c r="L206" s="286"/>
      <c r="M206" t="str" s="286" cm="1">
        <f t="array" ref="M206">_xlfn.IFERROR(VLOOKUP(L206,P1:R625,2,0),"")</f>
      </c>
      <c r="N206" t="str" s="287" cm="1">
        <f t="array" ref="N206">_xlfn.IFERROR(VLOOKUP(L206,P1:R625,3,0),"")</f>
      </c>
      <c r="O206" s="178"/>
      <c r="P206" s="50"/>
      <c r="Q206" s="50"/>
      <c r="R206" s="50"/>
      <c r="S206" s="50"/>
      <c r="T206" s="50"/>
      <c r="U206" s="50"/>
      <c r="V206" s="50"/>
      <c r="W206" s="50"/>
      <c r="X206" s="50"/>
      <c r="Y206" s="50"/>
      <c r="Z206" s="95"/>
      <c r="AA206" s="53"/>
    </row>
    <row r="207" ht="15" customHeight="1">
      <c r="A207" s="116"/>
      <c r="B207" s="279"/>
      <c r="C207" s="280"/>
      <c r="D207" s="281"/>
      <c r="E207" s="282"/>
      <c r="F207" s="283"/>
      <c r="G207" s="284"/>
      <c r="H207" s="285"/>
      <c r="I207" s="285"/>
      <c r="J207" s="285"/>
      <c r="K207" s="285"/>
      <c r="L207" s="286"/>
      <c r="M207" t="str" s="286" cm="1">
        <f t="array" ref="M207">_xlfn.IFERROR(VLOOKUP(L207,P1:R625,2,0),"")</f>
      </c>
      <c r="N207" t="str" s="287" cm="1">
        <f t="array" ref="N207">_xlfn.IFERROR(VLOOKUP(L207,P1:R625,3,0),"")</f>
      </c>
      <c r="O207" s="178"/>
      <c r="P207" s="50"/>
      <c r="Q207" s="50"/>
      <c r="R207" s="50"/>
      <c r="S207" s="50"/>
      <c r="T207" s="50"/>
      <c r="U207" s="50"/>
      <c r="V207" s="50"/>
      <c r="W207" s="50"/>
      <c r="X207" s="50"/>
      <c r="Y207" s="50"/>
      <c r="Z207" s="95"/>
      <c r="AA207" s="53"/>
    </row>
    <row r="208" ht="15" customHeight="1">
      <c r="A208" s="116"/>
      <c r="B208" s="279"/>
      <c r="C208" s="280"/>
      <c r="D208" s="281"/>
      <c r="E208" s="282"/>
      <c r="F208" s="283"/>
      <c r="G208" s="284"/>
      <c r="H208" s="285"/>
      <c r="I208" s="285"/>
      <c r="J208" s="285"/>
      <c r="K208" s="285"/>
      <c r="L208" s="286"/>
      <c r="M208" t="str" s="286" cm="1">
        <f t="array" ref="M208">_xlfn.IFERROR(VLOOKUP(L208,P1:R625,2,0),"")</f>
      </c>
      <c r="N208" t="str" s="287" cm="1">
        <f t="array" ref="N208">_xlfn.IFERROR(VLOOKUP(L208,P1:R625,3,0),"")</f>
      </c>
      <c r="O208" s="178"/>
      <c r="P208" s="50"/>
      <c r="Q208" s="50"/>
      <c r="R208" s="50"/>
      <c r="S208" s="50"/>
      <c r="T208" s="50"/>
      <c r="U208" s="50"/>
      <c r="V208" s="50"/>
      <c r="W208" s="50"/>
      <c r="X208" s="50"/>
      <c r="Y208" s="50"/>
      <c r="Z208" s="95"/>
      <c r="AA208" s="53"/>
    </row>
    <row r="209" ht="15" customHeight="1">
      <c r="A209" s="116"/>
      <c r="B209" s="279"/>
      <c r="C209" s="280"/>
      <c r="D209" s="281"/>
      <c r="E209" s="282"/>
      <c r="F209" s="283"/>
      <c r="G209" s="284"/>
      <c r="H209" s="285"/>
      <c r="I209" s="285"/>
      <c r="J209" s="285"/>
      <c r="K209" s="285"/>
      <c r="L209" s="286"/>
      <c r="M209" t="str" s="286" cm="1">
        <f t="array" ref="M209">_xlfn.IFERROR(VLOOKUP(L209,P1:R625,2,0),"")</f>
      </c>
      <c r="N209" t="str" s="287" cm="1">
        <f t="array" ref="N209">_xlfn.IFERROR(VLOOKUP(L209,P1:R625,3,0),"")</f>
      </c>
      <c r="O209" s="178"/>
      <c r="P209" s="50"/>
      <c r="Q209" s="50"/>
      <c r="R209" s="50"/>
      <c r="S209" s="50"/>
      <c r="T209" s="50"/>
      <c r="U209" s="50"/>
      <c r="V209" s="50"/>
      <c r="W209" s="50"/>
      <c r="X209" s="50"/>
      <c r="Y209" s="50"/>
      <c r="Z209" s="95"/>
      <c r="AA209" s="53"/>
    </row>
    <row r="210" ht="15" customHeight="1">
      <c r="A210" s="116"/>
      <c r="B210" s="279"/>
      <c r="C210" s="280"/>
      <c r="D210" s="281"/>
      <c r="E210" s="282"/>
      <c r="F210" s="283"/>
      <c r="G210" s="284"/>
      <c r="H210" s="285"/>
      <c r="I210" s="285"/>
      <c r="J210" s="285"/>
      <c r="K210" s="285"/>
      <c r="L210" s="286"/>
      <c r="M210" t="str" s="286" cm="1">
        <f t="array" ref="M210">_xlfn.IFERROR(VLOOKUP(L210,P1:R625,2,0),"")</f>
      </c>
      <c r="N210" t="str" s="287" cm="1">
        <f t="array" ref="N210">_xlfn.IFERROR(VLOOKUP(L210,P1:R625,3,0),"")</f>
      </c>
      <c r="O210" s="178"/>
      <c r="P210" s="50"/>
      <c r="Q210" s="50"/>
      <c r="R210" s="50"/>
      <c r="S210" s="50"/>
      <c r="T210" s="50"/>
      <c r="U210" s="50"/>
      <c r="V210" s="50"/>
      <c r="W210" s="50"/>
      <c r="X210" s="50"/>
      <c r="Y210" s="50"/>
      <c r="Z210" s="95"/>
      <c r="AA210" s="53"/>
    </row>
    <row r="211" ht="15" customHeight="1">
      <c r="A211" s="116"/>
      <c r="B211" s="279"/>
      <c r="C211" s="280"/>
      <c r="D211" s="281"/>
      <c r="E211" s="282"/>
      <c r="F211" s="283"/>
      <c r="G211" s="284"/>
      <c r="H211" s="285"/>
      <c r="I211" s="285"/>
      <c r="J211" s="285"/>
      <c r="K211" s="285"/>
      <c r="L211" s="286"/>
      <c r="M211" t="str" s="286" cm="1">
        <f t="array" ref="M211">_xlfn.IFERROR(VLOOKUP(L211,P1:R625,2,0),"")</f>
      </c>
      <c r="N211" t="str" s="287" cm="1">
        <f t="array" ref="N211">_xlfn.IFERROR(VLOOKUP(L211,P1:R625,3,0),"")</f>
      </c>
      <c r="O211" s="178"/>
      <c r="P211" s="50"/>
      <c r="Q211" s="50"/>
      <c r="R211" s="50"/>
      <c r="S211" s="50"/>
      <c r="T211" s="50"/>
      <c r="U211" s="50"/>
      <c r="V211" s="50"/>
      <c r="W211" s="50"/>
      <c r="X211" s="50"/>
      <c r="Y211" s="50"/>
      <c r="Z211" s="95"/>
      <c r="AA211" s="53"/>
    </row>
    <row r="212" ht="15" customHeight="1">
      <c r="A212" s="116"/>
      <c r="B212" s="279"/>
      <c r="C212" s="280"/>
      <c r="D212" s="281"/>
      <c r="E212" s="282"/>
      <c r="F212" s="283"/>
      <c r="G212" s="284"/>
      <c r="H212" s="285"/>
      <c r="I212" s="285"/>
      <c r="J212" s="285"/>
      <c r="K212" s="285"/>
      <c r="L212" s="286"/>
      <c r="M212" t="str" s="286" cm="1">
        <f t="array" ref="M212">_xlfn.IFERROR(VLOOKUP(L212,P1:R625,2,0),"")</f>
      </c>
      <c r="N212" t="str" s="287" cm="1">
        <f t="array" ref="N212">_xlfn.IFERROR(VLOOKUP(L212,P1:R625,3,0),"")</f>
      </c>
      <c r="O212" s="178"/>
      <c r="P212" s="50"/>
      <c r="Q212" s="50"/>
      <c r="R212" s="50"/>
      <c r="S212" s="50"/>
      <c r="T212" s="50"/>
      <c r="U212" s="50"/>
      <c r="V212" s="50"/>
      <c r="W212" s="50"/>
      <c r="X212" s="50"/>
      <c r="Y212" s="50"/>
      <c r="Z212" s="95"/>
      <c r="AA212" s="53"/>
    </row>
    <row r="213" ht="15" customHeight="1">
      <c r="A213" s="116"/>
      <c r="B213" s="279"/>
      <c r="C213" s="280"/>
      <c r="D213" s="281"/>
      <c r="E213" s="282"/>
      <c r="F213" s="283"/>
      <c r="G213" s="284"/>
      <c r="H213" s="285"/>
      <c r="I213" s="285"/>
      <c r="J213" s="285"/>
      <c r="K213" s="285"/>
      <c r="L213" s="286"/>
      <c r="M213" t="str" s="286" cm="1">
        <f t="array" ref="M213">_xlfn.IFERROR(VLOOKUP(L213,P1:R625,2,0),"")</f>
      </c>
      <c r="N213" t="str" s="287" cm="1">
        <f t="array" ref="N213">_xlfn.IFERROR(VLOOKUP(L213,P1:R625,3,0),"")</f>
      </c>
      <c r="O213" s="178"/>
      <c r="P213" s="50"/>
      <c r="Q213" s="50"/>
      <c r="R213" s="50"/>
      <c r="S213" s="50"/>
      <c r="T213" s="50"/>
      <c r="U213" s="50"/>
      <c r="V213" s="50"/>
      <c r="W213" s="50"/>
      <c r="X213" s="50"/>
      <c r="Y213" s="50"/>
      <c r="Z213" s="95"/>
      <c r="AA213" s="53"/>
    </row>
    <row r="214" ht="15" customHeight="1">
      <c r="A214" s="116"/>
      <c r="B214" s="279"/>
      <c r="C214" s="280"/>
      <c r="D214" s="281"/>
      <c r="E214" s="282"/>
      <c r="F214" s="283"/>
      <c r="G214" s="284"/>
      <c r="H214" s="285"/>
      <c r="I214" s="285"/>
      <c r="J214" s="285"/>
      <c r="K214" s="285"/>
      <c r="L214" s="286"/>
      <c r="M214" t="str" s="286" cm="1">
        <f t="array" ref="M214">_xlfn.IFERROR(VLOOKUP(L214,P1:R625,2,0),"")</f>
      </c>
      <c r="N214" t="str" s="287" cm="1">
        <f t="array" ref="N214">_xlfn.IFERROR(VLOOKUP(L214,P1:R625,3,0),"")</f>
      </c>
      <c r="O214" s="178"/>
      <c r="P214" s="50"/>
      <c r="Q214" s="50"/>
      <c r="R214" s="50"/>
      <c r="S214" s="50"/>
      <c r="T214" s="50"/>
      <c r="U214" s="50"/>
      <c r="V214" s="50"/>
      <c r="W214" s="50"/>
      <c r="X214" s="50"/>
      <c r="Y214" s="50"/>
      <c r="Z214" s="95"/>
      <c r="AA214" s="53"/>
    </row>
    <row r="215" ht="15" customHeight="1">
      <c r="A215" s="116"/>
      <c r="B215" s="279"/>
      <c r="C215" s="280"/>
      <c r="D215" s="281"/>
      <c r="E215" s="282"/>
      <c r="F215" s="283"/>
      <c r="G215" s="284"/>
      <c r="H215" s="285"/>
      <c r="I215" s="285"/>
      <c r="J215" s="285"/>
      <c r="K215" s="285"/>
      <c r="L215" s="286"/>
      <c r="M215" t="str" s="286" cm="1">
        <f t="array" ref="M215">_xlfn.IFERROR(VLOOKUP(L215,P1:R625,2,0),"")</f>
      </c>
      <c r="N215" t="str" s="287" cm="1">
        <f t="array" ref="N215">_xlfn.IFERROR(VLOOKUP(L215,P1:R625,3,0),"")</f>
      </c>
      <c r="O215" s="178"/>
      <c r="P215" s="50"/>
      <c r="Q215" s="50"/>
      <c r="R215" s="50"/>
      <c r="S215" s="50"/>
      <c r="T215" s="50"/>
      <c r="U215" s="50"/>
      <c r="V215" s="50"/>
      <c r="W215" s="50"/>
      <c r="X215" s="50"/>
      <c r="Y215" s="50"/>
      <c r="Z215" s="95"/>
      <c r="AA215" s="53"/>
    </row>
    <row r="216" ht="15" customHeight="1">
      <c r="A216" s="116"/>
      <c r="B216" s="279"/>
      <c r="C216" s="280"/>
      <c r="D216" s="281"/>
      <c r="E216" s="282"/>
      <c r="F216" s="283"/>
      <c r="G216" s="284"/>
      <c r="H216" s="285"/>
      <c r="I216" s="285"/>
      <c r="J216" s="285"/>
      <c r="K216" s="285"/>
      <c r="L216" s="286"/>
      <c r="M216" t="str" s="286" cm="1">
        <f t="array" ref="M216">_xlfn.IFERROR(VLOOKUP(L216,P1:R625,2,0),"")</f>
      </c>
      <c r="N216" t="str" s="287" cm="1">
        <f t="array" ref="N216">_xlfn.IFERROR(VLOOKUP(L216,P1:R625,3,0),"")</f>
      </c>
      <c r="O216" s="178"/>
      <c r="P216" s="50"/>
      <c r="Q216" s="50"/>
      <c r="R216" s="50"/>
      <c r="S216" s="50"/>
      <c r="T216" s="50"/>
      <c r="U216" s="50"/>
      <c r="V216" s="50"/>
      <c r="W216" s="50"/>
      <c r="X216" s="50"/>
      <c r="Y216" s="50"/>
      <c r="Z216" s="95"/>
      <c r="AA216" s="53"/>
    </row>
    <row r="217" ht="15" customHeight="1">
      <c r="A217" s="116"/>
      <c r="B217" s="279"/>
      <c r="C217" s="280"/>
      <c r="D217" s="281"/>
      <c r="E217" s="282"/>
      <c r="F217" s="283"/>
      <c r="G217" s="284"/>
      <c r="H217" s="285"/>
      <c r="I217" s="285"/>
      <c r="J217" s="285"/>
      <c r="K217" s="285"/>
      <c r="L217" s="286"/>
      <c r="M217" t="str" s="286" cm="1">
        <f t="array" ref="M217">_xlfn.IFERROR(VLOOKUP(L217,P1:R625,2,0),"")</f>
      </c>
      <c r="N217" t="str" s="287" cm="1">
        <f t="array" ref="N217">_xlfn.IFERROR(VLOOKUP(L217,P1:R625,3,0),"")</f>
      </c>
      <c r="O217" s="178"/>
      <c r="P217" s="50"/>
      <c r="Q217" s="50"/>
      <c r="R217" s="50"/>
      <c r="S217" s="50"/>
      <c r="T217" s="50"/>
      <c r="U217" s="50"/>
      <c r="V217" s="50"/>
      <c r="W217" s="50"/>
      <c r="X217" s="50"/>
      <c r="Y217" s="50"/>
      <c r="Z217" s="95"/>
      <c r="AA217" s="53"/>
    </row>
    <row r="218" ht="15" customHeight="1">
      <c r="A218" s="116"/>
      <c r="B218" s="279"/>
      <c r="C218" s="280"/>
      <c r="D218" s="281"/>
      <c r="E218" s="282"/>
      <c r="F218" s="283"/>
      <c r="G218" s="284"/>
      <c r="H218" s="285"/>
      <c r="I218" s="285"/>
      <c r="J218" s="285"/>
      <c r="K218" s="285"/>
      <c r="L218" s="286"/>
      <c r="M218" t="str" s="286" cm="1">
        <f t="array" ref="M218">_xlfn.IFERROR(VLOOKUP(L218,P1:R625,2,0),"")</f>
      </c>
      <c r="N218" t="str" s="287" cm="1">
        <f t="array" ref="N218">_xlfn.IFERROR(VLOOKUP(L218,P1:R625,3,0),"")</f>
      </c>
      <c r="O218" s="178"/>
      <c r="P218" s="50"/>
      <c r="Q218" s="50"/>
      <c r="R218" s="50"/>
      <c r="S218" s="50"/>
      <c r="T218" s="50"/>
      <c r="U218" s="50"/>
      <c r="V218" s="50"/>
      <c r="W218" s="50"/>
      <c r="X218" s="50"/>
      <c r="Y218" s="50"/>
      <c r="Z218" s="95"/>
      <c r="AA218" s="53"/>
    </row>
    <row r="219" ht="15" customHeight="1">
      <c r="A219" s="116"/>
      <c r="B219" s="279"/>
      <c r="C219" s="280"/>
      <c r="D219" s="281"/>
      <c r="E219" s="282"/>
      <c r="F219" s="283"/>
      <c r="G219" s="284"/>
      <c r="H219" s="285"/>
      <c r="I219" s="285"/>
      <c r="J219" s="285"/>
      <c r="K219" s="285"/>
      <c r="L219" s="286"/>
      <c r="M219" t="str" s="286" cm="1">
        <f t="array" ref="M219">_xlfn.IFERROR(VLOOKUP(L219,P1:R625,2,0),"")</f>
      </c>
      <c r="N219" t="str" s="287" cm="1">
        <f t="array" ref="N219">_xlfn.IFERROR(VLOOKUP(L219,P1:R625,3,0),"")</f>
      </c>
      <c r="O219" s="178"/>
      <c r="P219" s="50"/>
      <c r="Q219" s="50"/>
      <c r="R219" s="50"/>
      <c r="S219" s="50"/>
      <c r="T219" s="50"/>
      <c r="U219" s="50"/>
      <c r="V219" s="50"/>
      <c r="W219" s="50"/>
      <c r="X219" s="50"/>
      <c r="Y219" s="50"/>
      <c r="Z219" s="95"/>
      <c r="AA219" s="53"/>
    </row>
    <row r="220" ht="15" customHeight="1">
      <c r="A220" s="116"/>
      <c r="B220" s="279"/>
      <c r="C220" s="280"/>
      <c r="D220" s="281"/>
      <c r="E220" s="282"/>
      <c r="F220" s="283"/>
      <c r="G220" s="284"/>
      <c r="H220" s="285"/>
      <c r="I220" s="285"/>
      <c r="J220" s="285"/>
      <c r="K220" s="285"/>
      <c r="L220" s="286"/>
      <c r="M220" t="str" s="286" cm="1">
        <f t="array" ref="M220">_xlfn.IFERROR(VLOOKUP(L220,P1:R625,2,0),"")</f>
      </c>
      <c r="N220" t="str" s="287" cm="1">
        <f t="array" ref="N220">_xlfn.IFERROR(VLOOKUP(L220,P1:R625,3,0),"")</f>
      </c>
      <c r="O220" s="178"/>
      <c r="P220" s="50"/>
      <c r="Q220" s="50"/>
      <c r="R220" s="50"/>
      <c r="S220" s="50"/>
      <c r="T220" s="50"/>
      <c r="U220" s="50"/>
      <c r="V220" s="50"/>
      <c r="W220" s="50"/>
      <c r="X220" s="50"/>
      <c r="Y220" s="50"/>
      <c r="Z220" s="95"/>
      <c r="AA220" s="53"/>
    </row>
    <row r="221" ht="15" customHeight="1">
      <c r="A221" s="116"/>
      <c r="B221" s="279"/>
      <c r="C221" s="280"/>
      <c r="D221" s="281"/>
      <c r="E221" s="282"/>
      <c r="F221" s="283"/>
      <c r="G221" s="284"/>
      <c r="H221" s="285"/>
      <c r="I221" s="285"/>
      <c r="J221" s="285"/>
      <c r="K221" s="285"/>
      <c r="L221" s="286"/>
      <c r="M221" t="str" s="286" cm="1">
        <f t="array" ref="M221">_xlfn.IFERROR(VLOOKUP(L221,P1:R625,2,0),"")</f>
      </c>
      <c r="N221" t="str" s="287" cm="1">
        <f t="array" ref="N221">_xlfn.IFERROR(VLOOKUP(L221,P1:R625,3,0),"")</f>
      </c>
      <c r="O221" s="178"/>
      <c r="P221" s="50"/>
      <c r="Q221" s="50"/>
      <c r="R221" s="50"/>
      <c r="S221" s="50"/>
      <c r="T221" s="50"/>
      <c r="U221" s="50"/>
      <c r="V221" s="50"/>
      <c r="W221" s="50"/>
      <c r="X221" s="50"/>
      <c r="Y221" s="50"/>
      <c r="Z221" s="95"/>
      <c r="AA221" s="53"/>
    </row>
    <row r="222" ht="15" customHeight="1">
      <c r="A222" s="116"/>
      <c r="B222" s="279"/>
      <c r="C222" s="280"/>
      <c r="D222" s="281"/>
      <c r="E222" s="282"/>
      <c r="F222" s="283"/>
      <c r="G222" s="284"/>
      <c r="H222" s="285"/>
      <c r="I222" s="285"/>
      <c r="J222" s="285"/>
      <c r="K222" s="285"/>
      <c r="L222" s="286"/>
      <c r="M222" t="str" s="286" cm="1">
        <f t="array" ref="M222">_xlfn.IFERROR(VLOOKUP(L222,P1:R625,2,0),"")</f>
      </c>
      <c r="N222" t="str" s="287" cm="1">
        <f t="array" ref="N222">_xlfn.IFERROR(VLOOKUP(L222,P1:R625,3,0),"")</f>
      </c>
      <c r="O222" s="178"/>
      <c r="P222" s="50"/>
      <c r="Q222" s="50"/>
      <c r="R222" s="50"/>
      <c r="S222" s="50"/>
      <c r="T222" s="50"/>
      <c r="U222" s="50"/>
      <c r="V222" s="50"/>
      <c r="W222" s="50"/>
      <c r="X222" s="50"/>
      <c r="Y222" s="50"/>
      <c r="Z222" s="95"/>
      <c r="AA222" s="53"/>
    </row>
    <row r="223" ht="15" customHeight="1">
      <c r="A223" s="116"/>
      <c r="B223" s="279"/>
      <c r="C223" s="280"/>
      <c r="D223" s="281"/>
      <c r="E223" s="282"/>
      <c r="F223" s="283"/>
      <c r="G223" s="284"/>
      <c r="H223" s="285"/>
      <c r="I223" s="285"/>
      <c r="J223" s="285"/>
      <c r="K223" s="285"/>
      <c r="L223" s="286"/>
      <c r="M223" t="str" s="286" cm="1">
        <f t="array" ref="M223">_xlfn.IFERROR(VLOOKUP(L223,P1:R625,2,0),"")</f>
      </c>
      <c r="N223" t="str" s="287" cm="1">
        <f t="array" ref="N223">_xlfn.IFERROR(VLOOKUP(L223,P1:R625,3,0),"")</f>
      </c>
      <c r="O223" s="178"/>
      <c r="P223" s="50"/>
      <c r="Q223" s="50"/>
      <c r="R223" s="50"/>
      <c r="S223" s="50"/>
      <c r="T223" s="50"/>
      <c r="U223" s="50"/>
      <c r="V223" s="50"/>
      <c r="W223" s="50"/>
      <c r="X223" s="50"/>
      <c r="Y223" s="50"/>
      <c r="Z223" s="95"/>
      <c r="AA223" s="53"/>
    </row>
    <row r="224" ht="15" customHeight="1">
      <c r="A224" s="116"/>
      <c r="B224" s="279"/>
      <c r="C224" s="280"/>
      <c r="D224" s="281"/>
      <c r="E224" s="282"/>
      <c r="F224" s="283"/>
      <c r="G224" s="284"/>
      <c r="H224" s="285"/>
      <c r="I224" s="285"/>
      <c r="J224" s="285"/>
      <c r="K224" s="285"/>
      <c r="L224" s="286"/>
      <c r="M224" t="str" s="286" cm="1">
        <f t="array" ref="M224">_xlfn.IFERROR(VLOOKUP(L224,P1:R625,2,0),"")</f>
      </c>
      <c r="N224" t="str" s="287" cm="1">
        <f t="array" ref="N224">_xlfn.IFERROR(VLOOKUP(L224,P1:R625,3,0),"")</f>
      </c>
      <c r="O224" s="178"/>
      <c r="P224" s="50"/>
      <c r="Q224" s="50"/>
      <c r="R224" s="50"/>
      <c r="S224" s="50"/>
      <c r="T224" s="50"/>
      <c r="U224" s="50"/>
      <c r="V224" s="50"/>
      <c r="W224" s="50"/>
      <c r="X224" s="50"/>
      <c r="Y224" s="50"/>
      <c r="Z224" s="95"/>
      <c r="AA224" s="53"/>
    </row>
    <row r="225" ht="15" customHeight="1">
      <c r="A225" s="116"/>
      <c r="B225" s="279"/>
      <c r="C225" s="280"/>
      <c r="D225" s="281"/>
      <c r="E225" s="282"/>
      <c r="F225" s="283"/>
      <c r="G225" s="284"/>
      <c r="H225" s="285"/>
      <c r="I225" s="285"/>
      <c r="J225" s="285"/>
      <c r="K225" s="285"/>
      <c r="L225" s="286"/>
      <c r="M225" t="str" s="286" cm="1">
        <f t="array" ref="M225">_xlfn.IFERROR(VLOOKUP(L225,P1:R625,2,0),"")</f>
      </c>
      <c r="N225" t="str" s="287" cm="1">
        <f t="array" ref="N225">_xlfn.IFERROR(VLOOKUP(L225,P1:R625,3,0),"")</f>
      </c>
      <c r="O225" s="178"/>
      <c r="P225" s="50"/>
      <c r="Q225" s="50"/>
      <c r="R225" s="50"/>
      <c r="S225" s="50"/>
      <c r="T225" s="50"/>
      <c r="U225" s="50"/>
      <c r="V225" s="50"/>
      <c r="W225" s="50"/>
      <c r="X225" s="50"/>
      <c r="Y225" s="50"/>
      <c r="Z225" s="95"/>
      <c r="AA225" s="53"/>
    </row>
    <row r="226" ht="15" customHeight="1">
      <c r="A226" s="116"/>
      <c r="B226" s="279"/>
      <c r="C226" s="280"/>
      <c r="D226" s="281"/>
      <c r="E226" s="282"/>
      <c r="F226" s="283"/>
      <c r="G226" s="284"/>
      <c r="H226" s="285"/>
      <c r="I226" s="285"/>
      <c r="J226" s="285"/>
      <c r="K226" s="285"/>
      <c r="L226" s="286"/>
      <c r="M226" t="str" s="286" cm="1">
        <f t="array" ref="M226">_xlfn.IFERROR(VLOOKUP(L226,P1:R625,2,0),"")</f>
      </c>
      <c r="N226" t="str" s="287" cm="1">
        <f t="array" ref="N226">_xlfn.IFERROR(VLOOKUP(L226,P1:R625,3,0),"")</f>
      </c>
      <c r="O226" s="178"/>
      <c r="P226" s="50"/>
      <c r="Q226" s="50"/>
      <c r="R226" s="50"/>
      <c r="S226" s="50"/>
      <c r="T226" s="50"/>
      <c r="U226" s="50"/>
      <c r="V226" s="50"/>
      <c r="W226" s="50"/>
      <c r="X226" s="50"/>
      <c r="Y226" s="50"/>
      <c r="Z226" s="95"/>
      <c r="AA226" s="53"/>
    </row>
    <row r="227" ht="15" customHeight="1">
      <c r="A227" s="116"/>
      <c r="B227" s="279"/>
      <c r="C227" s="280"/>
      <c r="D227" s="281"/>
      <c r="E227" s="282"/>
      <c r="F227" s="283"/>
      <c r="G227" s="284"/>
      <c r="H227" s="285"/>
      <c r="I227" s="285"/>
      <c r="J227" s="285"/>
      <c r="K227" s="285"/>
      <c r="L227" s="286"/>
      <c r="M227" t="str" s="286" cm="1">
        <f t="array" ref="M227">_xlfn.IFERROR(VLOOKUP(L227,P1:R625,2,0),"")</f>
      </c>
      <c r="N227" t="str" s="287" cm="1">
        <f t="array" ref="N227">_xlfn.IFERROR(VLOOKUP(L227,P1:R625,3,0),"")</f>
      </c>
      <c r="O227" s="178"/>
      <c r="P227" s="50"/>
      <c r="Q227" s="50"/>
      <c r="R227" s="50"/>
      <c r="S227" s="50"/>
      <c r="T227" s="50"/>
      <c r="U227" s="50"/>
      <c r="V227" s="50"/>
      <c r="W227" s="50"/>
      <c r="X227" s="50"/>
      <c r="Y227" s="50"/>
      <c r="Z227" s="95"/>
      <c r="AA227" s="53"/>
    </row>
    <row r="228" ht="15" customHeight="1">
      <c r="A228" s="116"/>
      <c r="B228" s="279"/>
      <c r="C228" s="280"/>
      <c r="D228" s="281"/>
      <c r="E228" s="282"/>
      <c r="F228" s="283"/>
      <c r="G228" s="284"/>
      <c r="H228" s="285"/>
      <c r="I228" s="285"/>
      <c r="J228" s="285"/>
      <c r="K228" s="285"/>
      <c r="L228" s="286"/>
      <c r="M228" t="str" s="286" cm="1">
        <f t="array" ref="M228">_xlfn.IFERROR(VLOOKUP(L228,P1:R625,2,0),"")</f>
      </c>
      <c r="N228" t="str" s="287" cm="1">
        <f t="array" ref="N228">_xlfn.IFERROR(VLOOKUP(L228,P1:R625,3,0),"")</f>
      </c>
      <c r="O228" s="178"/>
      <c r="P228" s="50"/>
      <c r="Q228" s="50"/>
      <c r="R228" s="50"/>
      <c r="S228" s="50"/>
      <c r="T228" s="50"/>
      <c r="U228" s="50"/>
      <c r="V228" s="50"/>
      <c r="W228" s="50"/>
      <c r="X228" s="50"/>
      <c r="Y228" s="50"/>
      <c r="Z228" s="95"/>
      <c r="AA228" s="53"/>
    </row>
    <row r="229" ht="15" customHeight="1">
      <c r="A229" s="116"/>
      <c r="B229" s="279"/>
      <c r="C229" s="280"/>
      <c r="D229" s="281"/>
      <c r="E229" s="282"/>
      <c r="F229" s="283"/>
      <c r="G229" s="284"/>
      <c r="H229" s="285"/>
      <c r="I229" s="285"/>
      <c r="J229" s="285"/>
      <c r="K229" s="285"/>
      <c r="L229" s="286"/>
      <c r="M229" t="str" s="286" cm="1">
        <f t="array" ref="M229">_xlfn.IFERROR(VLOOKUP(L229,P1:R625,2,0),"")</f>
      </c>
      <c r="N229" t="str" s="287" cm="1">
        <f t="array" ref="N229">_xlfn.IFERROR(VLOOKUP(L229,P1:R625,3,0),"")</f>
      </c>
      <c r="O229" s="178"/>
      <c r="P229" s="50"/>
      <c r="Q229" s="50"/>
      <c r="R229" s="50"/>
      <c r="S229" s="50"/>
      <c r="T229" s="50"/>
      <c r="U229" s="50"/>
      <c r="V229" s="50"/>
      <c r="W229" s="50"/>
      <c r="X229" s="50"/>
      <c r="Y229" s="50"/>
      <c r="Z229" s="95"/>
      <c r="AA229" s="53"/>
    </row>
    <row r="230" ht="15" customHeight="1">
      <c r="A230" s="116"/>
      <c r="B230" s="279"/>
      <c r="C230" s="280"/>
      <c r="D230" s="281"/>
      <c r="E230" s="282"/>
      <c r="F230" s="283"/>
      <c r="G230" s="284"/>
      <c r="H230" s="285"/>
      <c r="I230" s="285"/>
      <c r="J230" s="285"/>
      <c r="K230" s="285"/>
      <c r="L230" s="286"/>
      <c r="M230" t="str" s="286" cm="1">
        <f t="array" ref="M230">_xlfn.IFERROR(VLOOKUP(L230,P1:R625,2,0),"")</f>
      </c>
      <c r="N230" t="str" s="287" cm="1">
        <f t="array" ref="N230">_xlfn.IFERROR(VLOOKUP(L230,P1:R625,3,0),"")</f>
      </c>
      <c r="O230" s="178"/>
      <c r="P230" s="50"/>
      <c r="Q230" s="50"/>
      <c r="R230" s="50"/>
      <c r="S230" s="50"/>
      <c r="T230" s="50"/>
      <c r="U230" s="50"/>
      <c r="V230" s="50"/>
      <c r="W230" s="50"/>
      <c r="X230" s="50"/>
      <c r="Y230" s="50"/>
      <c r="Z230" s="95"/>
      <c r="AA230" s="53"/>
    </row>
    <row r="231" ht="15" customHeight="1">
      <c r="A231" s="116"/>
      <c r="B231" s="279"/>
      <c r="C231" s="280"/>
      <c r="D231" s="281"/>
      <c r="E231" s="282"/>
      <c r="F231" s="283"/>
      <c r="G231" s="284"/>
      <c r="H231" s="285"/>
      <c r="I231" s="285"/>
      <c r="J231" s="285"/>
      <c r="K231" s="285"/>
      <c r="L231" s="286"/>
      <c r="M231" t="str" s="286" cm="1">
        <f t="array" ref="M231">_xlfn.IFERROR(VLOOKUP(L231,P1:R625,2,0),"")</f>
      </c>
      <c r="N231" t="str" s="287" cm="1">
        <f t="array" ref="N231">_xlfn.IFERROR(VLOOKUP(L231,P1:R625,3,0),"")</f>
      </c>
      <c r="O231" s="178"/>
      <c r="P231" s="50"/>
      <c r="Q231" s="50"/>
      <c r="R231" s="50"/>
      <c r="S231" s="50"/>
      <c r="T231" s="50"/>
      <c r="U231" s="50"/>
      <c r="V231" s="50"/>
      <c r="W231" s="50"/>
      <c r="X231" s="50"/>
      <c r="Y231" s="50"/>
      <c r="Z231" s="95"/>
      <c r="AA231" s="53"/>
    </row>
    <row r="232" ht="15" customHeight="1">
      <c r="A232" s="116"/>
      <c r="B232" s="279"/>
      <c r="C232" s="280"/>
      <c r="D232" s="281"/>
      <c r="E232" s="282"/>
      <c r="F232" s="283"/>
      <c r="G232" s="284"/>
      <c r="H232" s="285"/>
      <c r="I232" s="285"/>
      <c r="J232" s="285"/>
      <c r="K232" s="285"/>
      <c r="L232" s="286"/>
      <c r="M232" t="str" s="286" cm="1">
        <f t="array" ref="M232">_xlfn.IFERROR(VLOOKUP(L232,P1:R625,2,0),"")</f>
      </c>
      <c r="N232" t="str" s="287" cm="1">
        <f t="array" ref="N232">_xlfn.IFERROR(VLOOKUP(L232,P1:R625,3,0),"")</f>
      </c>
      <c r="O232" s="178"/>
      <c r="P232" s="50"/>
      <c r="Q232" s="50"/>
      <c r="R232" s="50"/>
      <c r="S232" s="50"/>
      <c r="T232" s="50"/>
      <c r="U232" s="50"/>
      <c r="V232" s="50"/>
      <c r="W232" s="50"/>
      <c r="X232" s="50"/>
      <c r="Y232" s="50"/>
      <c r="Z232" s="95"/>
      <c r="AA232" s="53"/>
    </row>
    <row r="233" ht="15" customHeight="1">
      <c r="A233" s="116"/>
      <c r="B233" s="279"/>
      <c r="C233" s="280"/>
      <c r="D233" s="281"/>
      <c r="E233" s="282"/>
      <c r="F233" s="283"/>
      <c r="G233" s="284"/>
      <c r="H233" s="285"/>
      <c r="I233" s="285"/>
      <c r="J233" s="285"/>
      <c r="K233" s="285"/>
      <c r="L233" s="286"/>
      <c r="M233" t="str" s="286" cm="1">
        <f t="array" ref="M233">_xlfn.IFERROR(VLOOKUP(L233,P1:R625,2,0),"")</f>
      </c>
      <c r="N233" t="str" s="287" cm="1">
        <f t="array" ref="N233">_xlfn.IFERROR(VLOOKUP(L233,P1:R625,3,0),"")</f>
      </c>
      <c r="O233" s="178"/>
      <c r="P233" s="50"/>
      <c r="Q233" s="50"/>
      <c r="R233" s="50"/>
      <c r="S233" s="50"/>
      <c r="T233" s="50"/>
      <c r="U233" s="50"/>
      <c r="V233" s="50"/>
      <c r="W233" s="50"/>
      <c r="X233" s="50"/>
      <c r="Y233" s="50"/>
      <c r="Z233" s="95"/>
      <c r="AA233" s="53"/>
    </row>
    <row r="234" ht="15" customHeight="1">
      <c r="A234" s="116"/>
      <c r="B234" s="279"/>
      <c r="C234" s="280"/>
      <c r="D234" s="281"/>
      <c r="E234" s="282"/>
      <c r="F234" s="283"/>
      <c r="G234" s="284"/>
      <c r="H234" s="285"/>
      <c r="I234" s="285"/>
      <c r="J234" s="285"/>
      <c r="K234" s="285"/>
      <c r="L234" s="286"/>
      <c r="M234" t="str" s="286" cm="1">
        <f t="array" ref="M234">_xlfn.IFERROR(VLOOKUP(L234,P1:R625,2,0),"")</f>
      </c>
      <c r="N234" t="str" s="287" cm="1">
        <f t="array" ref="N234">_xlfn.IFERROR(VLOOKUP(L234,P1:R625,3,0),"")</f>
      </c>
      <c r="O234" s="178"/>
      <c r="P234" s="50"/>
      <c r="Q234" s="50"/>
      <c r="R234" s="50"/>
      <c r="S234" s="50"/>
      <c r="T234" s="50"/>
      <c r="U234" s="50"/>
      <c r="V234" s="50"/>
      <c r="W234" s="50"/>
      <c r="X234" s="50"/>
      <c r="Y234" s="50"/>
      <c r="Z234" s="95"/>
      <c r="AA234" s="53"/>
    </row>
    <row r="235" ht="15" customHeight="1">
      <c r="A235" s="116"/>
      <c r="B235" s="279"/>
      <c r="C235" s="280"/>
      <c r="D235" s="281"/>
      <c r="E235" s="282"/>
      <c r="F235" s="283"/>
      <c r="G235" s="284"/>
      <c r="H235" s="285"/>
      <c r="I235" s="285"/>
      <c r="J235" s="285"/>
      <c r="K235" s="285"/>
      <c r="L235" s="286"/>
      <c r="M235" t="str" s="286" cm="1">
        <f t="array" ref="M235">_xlfn.IFERROR(VLOOKUP(L235,P1:R625,2,0),"")</f>
      </c>
      <c r="N235" t="str" s="287" cm="1">
        <f t="array" ref="N235">_xlfn.IFERROR(VLOOKUP(L235,P1:R625,3,0),"")</f>
      </c>
      <c r="O235" s="178"/>
      <c r="P235" s="50"/>
      <c r="Q235" s="50"/>
      <c r="R235" s="50"/>
      <c r="S235" s="50"/>
      <c r="T235" s="50"/>
      <c r="U235" s="50"/>
      <c r="V235" s="50"/>
      <c r="W235" s="50"/>
      <c r="X235" s="50"/>
      <c r="Y235" s="50"/>
      <c r="Z235" s="95"/>
      <c r="AA235" s="53"/>
    </row>
    <row r="236" ht="15" customHeight="1">
      <c r="A236" s="116"/>
      <c r="B236" s="279"/>
      <c r="C236" s="280"/>
      <c r="D236" s="281"/>
      <c r="E236" s="282"/>
      <c r="F236" s="283"/>
      <c r="G236" s="284"/>
      <c r="H236" s="285"/>
      <c r="I236" s="285"/>
      <c r="J236" s="285"/>
      <c r="K236" s="285"/>
      <c r="L236" s="286"/>
      <c r="M236" t="str" s="286" cm="1">
        <f t="array" ref="M236">_xlfn.IFERROR(VLOOKUP(L236,P1:R625,2,0),"")</f>
      </c>
      <c r="N236" t="str" s="287" cm="1">
        <f t="array" ref="N236">_xlfn.IFERROR(VLOOKUP(L236,P1:R625,3,0),"")</f>
      </c>
      <c r="O236" s="178"/>
      <c r="P236" s="50"/>
      <c r="Q236" s="50"/>
      <c r="R236" s="50"/>
      <c r="S236" s="50"/>
      <c r="T236" s="50"/>
      <c r="U236" s="50"/>
      <c r="V236" s="50"/>
      <c r="W236" s="50"/>
      <c r="X236" s="50"/>
      <c r="Y236" s="50"/>
      <c r="Z236" s="95"/>
      <c r="AA236" s="53"/>
    </row>
    <row r="237" ht="15" customHeight="1">
      <c r="A237" s="116"/>
      <c r="B237" s="279"/>
      <c r="C237" s="280"/>
      <c r="D237" s="281"/>
      <c r="E237" s="282"/>
      <c r="F237" s="283"/>
      <c r="G237" s="284"/>
      <c r="H237" s="285"/>
      <c r="I237" s="285"/>
      <c r="J237" s="285"/>
      <c r="K237" s="285"/>
      <c r="L237" s="286"/>
      <c r="M237" t="str" s="286" cm="1">
        <f t="array" ref="M237">_xlfn.IFERROR(VLOOKUP(L237,P1:R625,2,0),"")</f>
      </c>
      <c r="N237" t="str" s="287" cm="1">
        <f t="array" ref="N237">_xlfn.IFERROR(VLOOKUP(L237,P1:R625,3,0),"")</f>
      </c>
      <c r="O237" s="178"/>
      <c r="P237" s="50"/>
      <c r="Q237" s="50"/>
      <c r="R237" s="50"/>
      <c r="S237" s="50"/>
      <c r="T237" s="50"/>
      <c r="U237" s="50"/>
      <c r="V237" s="50"/>
      <c r="W237" s="50"/>
      <c r="X237" s="50"/>
      <c r="Y237" s="50"/>
      <c r="Z237" s="95"/>
      <c r="AA237" s="53"/>
    </row>
    <row r="238" ht="15" customHeight="1">
      <c r="A238" s="116"/>
      <c r="B238" s="279"/>
      <c r="C238" s="280"/>
      <c r="D238" s="281"/>
      <c r="E238" s="282"/>
      <c r="F238" s="283"/>
      <c r="G238" s="284"/>
      <c r="H238" s="285"/>
      <c r="I238" s="285"/>
      <c r="J238" s="285"/>
      <c r="K238" s="285"/>
      <c r="L238" s="286"/>
      <c r="M238" t="str" s="286" cm="1">
        <f t="array" ref="M238">_xlfn.IFERROR(VLOOKUP(L238,P1:R625,2,0),"")</f>
      </c>
      <c r="N238" t="str" s="287" cm="1">
        <f t="array" ref="N238">_xlfn.IFERROR(VLOOKUP(L238,P1:R625,3,0),"")</f>
      </c>
      <c r="O238" s="178"/>
      <c r="P238" s="50"/>
      <c r="Q238" s="50"/>
      <c r="R238" s="50"/>
      <c r="S238" s="50"/>
      <c r="T238" s="50"/>
      <c r="U238" s="50"/>
      <c r="V238" s="50"/>
      <c r="W238" s="50"/>
      <c r="X238" s="50"/>
      <c r="Y238" s="50"/>
      <c r="Z238" s="95"/>
      <c r="AA238" s="53"/>
    </row>
    <row r="239" ht="15" customHeight="1">
      <c r="A239" s="116"/>
      <c r="B239" s="279"/>
      <c r="C239" s="280"/>
      <c r="D239" s="281"/>
      <c r="E239" s="282"/>
      <c r="F239" s="283"/>
      <c r="G239" s="284"/>
      <c r="H239" s="285"/>
      <c r="I239" s="285"/>
      <c r="J239" s="285"/>
      <c r="K239" s="285"/>
      <c r="L239" s="286"/>
      <c r="M239" t="str" s="286" cm="1">
        <f t="array" ref="M239">_xlfn.IFERROR(VLOOKUP(L239,P1:R625,2,0),"")</f>
      </c>
      <c r="N239" t="str" s="287" cm="1">
        <f t="array" ref="N239">_xlfn.IFERROR(VLOOKUP(L239,P1:R625,3,0),"")</f>
      </c>
      <c r="O239" s="178"/>
      <c r="P239" s="50"/>
      <c r="Q239" s="50"/>
      <c r="R239" s="50"/>
      <c r="S239" s="50"/>
      <c r="T239" s="50"/>
      <c r="U239" s="50"/>
      <c r="V239" s="50"/>
      <c r="W239" s="50"/>
      <c r="X239" s="50"/>
      <c r="Y239" s="50"/>
      <c r="Z239" s="95"/>
      <c r="AA239" s="53"/>
    </row>
    <row r="240" ht="15" customHeight="1">
      <c r="A240" s="116"/>
      <c r="B240" s="279"/>
      <c r="C240" s="280"/>
      <c r="D240" s="281"/>
      <c r="E240" s="282"/>
      <c r="F240" s="283"/>
      <c r="G240" s="284"/>
      <c r="H240" s="285"/>
      <c r="I240" s="285"/>
      <c r="J240" s="285"/>
      <c r="K240" s="285"/>
      <c r="L240" s="286"/>
      <c r="M240" t="str" s="286" cm="1">
        <f t="array" ref="M240">_xlfn.IFERROR(VLOOKUP(L240,P1:R625,2,0),"")</f>
      </c>
      <c r="N240" t="str" s="287" cm="1">
        <f t="array" ref="N240">_xlfn.IFERROR(VLOOKUP(L240,P1:R625,3,0),"")</f>
      </c>
      <c r="O240" s="178"/>
      <c r="P240" s="50"/>
      <c r="Q240" s="50"/>
      <c r="R240" s="50"/>
      <c r="S240" s="50"/>
      <c r="T240" s="50"/>
      <c r="U240" s="50"/>
      <c r="V240" s="50"/>
      <c r="W240" s="50"/>
      <c r="X240" s="50"/>
      <c r="Y240" s="50"/>
      <c r="Z240" s="95"/>
      <c r="AA240" s="53"/>
    </row>
    <row r="241" ht="15" customHeight="1">
      <c r="A241" s="116"/>
      <c r="B241" s="279"/>
      <c r="C241" s="280"/>
      <c r="D241" s="281"/>
      <c r="E241" s="282"/>
      <c r="F241" s="283"/>
      <c r="G241" s="284"/>
      <c r="H241" s="285"/>
      <c r="I241" s="285"/>
      <c r="J241" s="285"/>
      <c r="K241" s="285"/>
      <c r="L241" s="286"/>
      <c r="M241" t="str" s="286" cm="1">
        <f t="array" ref="M241">_xlfn.IFERROR(VLOOKUP(L241,P1:R625,2,0),"")</f>
      </c>
      <c r="N241" t="str" s="287" cm="1">
        <f t="array" ref="N241">_xlfn.IFERROR(VLOOKUP(L241,P1:R625,3,0),"")</f>
      </c>
      <c r="O241" s="178"/>
      <c r="P241" s="50"/>
      <c r="Q241" s="50"/>
      <c r="R241" s="50"/>
      <c r="S241" s="50"/>
      <c r="T241" s="50"/>
      <c r="U241" s="50"/>
      <c r="V241" s="50"/>
      <c r="W241" s="50"/>
      <c r="X241" s="50"/>
      <c r="Y241" s="50"/>
      <c r="Z241" s="95"/>
      <c r="AA241" s="53"/>
    </row>
    <row r="242" ht="15" customHeight="1">
      <c r="A242" s="116"/>
      <c r="B242" s="279"/>
      <c r="C242" s="280"/>
      <c r="D242" s="281"/>
      <c r="E242" s="282"/>
      <c r="F242" s="283"/>
      <c r="G242" s="284"/>
      <c r="H242" s="285"/>
      <c r="I242" s="285"/>
      <c r="J242" s="285"/>
      <c r="K242" s="285"/>
      <c r="L242" s="286"/>
      <c r="M242" t="str" s="286" cm="1">
        <f t="array" ref="M242">_xlfn.IFERROR(VLOOKUP(L242,P1:R625,2,0),"")</f>
      </c>
      <c r="N242" t="str" s="287" cm="1">
        <f t="array" ref="N242">_xlfn.IFERROR(VLOOKUP(L242,P1:R625,3,0),"")</f>
      </c>
      <c r="O242" s="178"/>
      <c r="P242" s="50"/>
      <c r="Q242" s="50"/>
      <c r="R242" s="50"/>
      <c r="S242" s="50"/>
      <c r="T242" s="50"/>
      <c r="U242" s="50"/>
      <c r="V242" s="50"/>
      <c r="W242" s="50"/>
      <c r="X242" s="50"/>
      <c r="Y242" s="50"/>
      <c r="Z242" s="95"/>
      <c r="AA242" s="53"/>
    </row>
    <row r="243" ht="15" customHeight="1">
      <c r="A243" s="116"/>
      <c r="B243" s="279"/>
      <c r="C243" s="280"/>
      <c r="D243" s="281"/>
      <c r="E243" s="282"/>
      <c r="F243" s="283"/>
      <c r="G243" s="284"/>
      <c r="H243" s="285"/>
      <c r="I243" s="285"/>
      <c r="J243" s="285"/>
      <c r="K243" s="285"/>
      <c r="L243" s="286"/>
      <c r="M243" t="str" s="286" cm="1">
        <f t="array" ref="M243">_xlfn.IFERROR(VLOOKUP(L243,P1:R625,2,0),"")</f>
      </c>
      <c r="N243" t="str" s="287" cm="1">
        <f t="array" ref="N243">_xlfn.IFERROR(VLOOKUP(L243,P1:R625,3,0),"")</f>
      </c>
      <c r="O243" s="178"/>
      <c r="P243" s="50"/>
      <c r="Q243" s="50"/>
      <c r="R243" s="50"/>
      <c r="S243" s="50"/>
      <c r="T243" s="50"/>
      <c r="U243" s="50"/>
      <c r="V243" s="50"/>
      <c r="W243" s="50"/>
      <c r="X243" s="50"/>
      <c r="Y243" s="50"/>
      <c r="Z243" s="95"/>
      <c r="AA243" s="53"/>
    </row>
    <row r="244" ht="15" customHeight="1">
      <c r="A244" s="116"/>
      <c r="B244" s="279"/>
      <c r="C244" s="280"/>
      <c r="D244" s="281"/>
      <c r="E244" s="282"/>
      <c r="F244" s="283"/>
      <c r="G244" s="284"/>
      <c r="H244" s="285"/>
      <c r="I244" s="285"/>
      <c r="J244" s="285"/>
      <c r="K244" s="285"/>
      <c r="L244" s="286"/>
      <c r="M244" t="str" s="286" cm="1">
        <f t="array" ref="M244">_xlfn.IFERROR(VLOOKUP(L244,P1:R625,2,0),"")</f>
      </c>
      <c r="N244" t="str" s="287" cm="1">
        <f t="array" ref="N244">_xlfn.IFERROR(VLOOKUP(L244,P1:R625,3,0),"")</f>
      </c>
      <c r="O244" s="178"/>
      <c r="P244" s="50"/>
      <c r="Q244" s="50"/>
      <c r="R244" s="50"/>
      <c r="S244" s="50"/>
      <c r="T244" s="50"/>
      <c r="U244" s="50"/>
      <c r="V244" s="50"/>
      <c r="W244" s="50"/>
      <c r="X244" s="50"/>
      <c r="Y244" s="50"/>
      <c r="Z244" s="95"/>
      <c r="AA244" s="53"/>
    </row>
    <row r="245" ht="15" customHeight="1">
      <c r="A245" s="116"/>
      <c r="B245" s="279"/>
      <c r="C245" s="280"/>
      <c r="D245" s="281"/>
      <c r="E245" s="282"/>
      <c r="F245" s="283"/>
      <c r="G245" s="284"/>
      <c r="H245" s="285"/>
      <c r="I245" s="285"/>
      <c r="J245" s="285"/>
      <c r="K245" s="285"/>
      <c r="L245" s="286"/>
      <c r="M245" t="str" s="286" cm="1">
        <f t="array" ref="M245">_xlfn.IFERROR(VLOOKUP(L245,P1:R625,2,0),"")</f>
      </c>
      <c r="N245" t="str" s="287" cm="1">
        <f t="array" ref="N245">_xlfn.IFERROR(VLOOKUP(L245,P1:R625,3,0),"")</f>
      </c>
      <c r="O245" s="178"/>
      <c r="P245" s="50"/>
      <c r="Q245" s="50"/>
      <c r="R245" s="50"/>
      <c r="S245" s="50"/>
      <c r="T245" s="50"/>
      <c r="U245" s="50"/>
      <c r="V245" s="50"/>
      <c r="W245" s="50"/>
      <c r="X245" s="50"/>
      <c r="Y245" s="50"/>
      <c r="Z245" s="95"/>
      <c r="AA245" s="53"/>
    </row>
    <row r="246" ht="15" customHeight="1">
      <c r="A246" s="116"/>
      <c r="B246" s="279"/>
      <c r="C246" s="280"/>
      <c r="D246" s="281"/>
      <c r="E246" s="282"/>
      <c r="F246" s="283"/>
      <c r="G246" s="284"/>
      <c r="H246" s="285"/>
      <c r="I246" s="285"/>
      <c r="J246" s="285"/>
      <c r="K246" s="285"/>
      <c r="L246" s="286"/>
      <c r="M246" t="str" s="286" cm="1">
        <f t="array" ref="M246">_xlfn.IFERROR(VLOOKUP(L246,P1:R625,2,0),"")</f>
      </c>
      <c r="N246" t="str" s="287" cm="1">
        <f t="array" ref="N246">_xlfn.IFERROR(VLOOKUP(L246,P1:R625,3,0),"")</f>
      </c>
      <c r="O246" s="178"/>
      <c r="P246" s="50"/>
      <c r="Q246" s="50"/>
      <c r="R246" s="50"/>
      <c r="S246" s="50"/>
      <c r="T246" s="50"/>
      <c r="U246" s="50"/>
      <c r="V246" s="50"/>
      <c r="W246" s="50"/>
      <c r="X246" s="50"/>
      <c r="Y246" s="50"/>
      <c r="Z246" s="95"/>
      <c r="AA246" s="53"/>
    </row>
    <row r="247" ht="15" customHeight="1">
      <c r="A247" s="116"/>
      <c r="B247" s="279"/>
      <c r="C247" s="280"/>
      <c r="D247" s="281"/>
      <c r="E247" s="282"/>
      <c r="F247" s="283"/>
      <c r="G247" s="284"/>
      <c r="H247" s="285"/>
      <c r="I247" s="285"/>
      <c r="J247" s="285"/>
      <c r="K247" s="285"/>
      <c r="L247" s="286"/>
      <c r="M247" t="str" s="286" cm="1">
        <f t="array" ref="M247">_xlfn.IFERROR(VLOOKUP(L247,P1:R625,2,0),"")</f>
      </c>
      <c r="N247" t="str" s="287" cm="1">
        <f t="array" ref="N247">_xlfn.IFERROR(VLOOKUP(L247,P1:R625,3,0),"")</f>
      </c>
      <c r="O247" s="178"/>
      <c r="P247" s="50"/>
      <c r="Q247" s="50"/>
      <c r="R247" s="50"/>
      <c r="S247" s="50"/>
      <c r="T247" s="50"/>
      <c r="U247" s="50"/>
      <c r="V247" s="50"/>
      <c r="W247" s="50"/>
      <c r="X247" s="50"/>
      <c r="Y247" s="50"/>
      <c r="Z247" s="95"/>
      <c r="AA247" s="53"/>
    </row>
    <row r="248" ht="15" customHeight="1">
      <c r="A248" s="116"/>
      <c r="B248" s="279"/>
      <c r="C248" s="280"/>
      <c r="D248" s="281"/>
      <c r="E248" s="282"/>
      <c r="F248" s="283"/>
      <c r="G248" s="284"/>
      <c r="H248" s="285"/>
      <c r="I248" s="285"/>
      <c r="J248" s="285"/>
      <c r="K248" s="285"/>
      <c r="L248" s="286"/>
      <c r="M248" t="str" s="286" cm="1">
        <f t="array" ref="M248">_xlfn.IFERROR(VLOOKUP(L248,P1:R625,2,0),"")</f>
      </c>
      <c r="N248" t="str" s="287" cm="1">
        <f t="array" ref="N248">_xlfn.IFERROR(VLOOKUP(L248,P1:R625,3,0),"")</f>
      </c>
      <c r="O248" s="178"/>
      <c r="P248" s="50"/>
      <c r="Q248" s="50"/>
      <c r="R248" s="50"/>
      <c r="S248" s="50"/>
      <c r="T248" s="50"/>
      <c r="U248" s="50"/>
      <c r="V248" s="50"/>
      <c r="W248" s="50"/>
      <c r="X248" s="50"/>
      <c r="Y248" s="50"/>
      <c r="Z248" s="95"/>
      <c r="AA248" s="53"/>
    </row>
    <row r="249" ht="15" customHeight="1">
      <c r="A249" s="116"/>
      <c r="B249" s="279"/>
      <c r="C249" s="280"/>
      <c r="D249" s="281"/>
      <c r="E249" s="282"/>
      <c r="F249" s="283"/>
      <c r="G249" s="284"/>
      <c r="H249" s="285"/>
      <c r="I249" s="285"/>
      <c r="J249" s="285"/>
      <c r="K249" s="285"/>
      <c r="L249" s="286"/>
      <c r="M249" t="str" s="286" cm="1">
        <f t="array" ref="M249">_xlfn.IFERROR(VLOOKUP(L249,P1:R625,2,0),"")</f>
      </c>
      <c r="N249" t="str" s="287" cm="1">
        <f t="array" ref="N249">_xlfn.IFERROR(VLOOKUP(L249,P1:R625,3,0),"")</f>
      </c>
      <c r="O249" s="178"/>
      <c r="P249" s="50"/>
      <c r="Q249" s="50"/>
      <c r="R249" s="50"/>
      <c r="S249" s="50"/>
      <c r="T249" s="50"/>
      <c r="U249" s="50"/>
      <c r="V249" s="50"/>
      <c r="W249" s="50"/>
      <c r="X249" s="50"/>
      <c r="Y249" s="50"/>
      <c r="Z249" s="95"/>
      <c r="AA249" s="53"/>
    </row>
    <row r="250" ht="15" customHeight="1">
      <c r="A250" s="116"/>
      <c r="B250" s="279"/>
      <c r="C250" s="280"/>
      <c r="D250" s="281"/>
      <c r="E250" s="282"/>
      <c r="F250" s="283"/>
      <c r="G250" s="284"/>
      <c r="H250" s="285"/>
      <c r="I250" s="285"/>
      <c r="J250" s="285"/>
      <c r="K250" s="285"/>
      <c r="L250" s="286"/>
      <c r="M250" t="str" s="286" cm="1">
        <f t="array" ref="M250">_xlfn.IFERROR(VLOOKUP(L250,P1:R625,2,0),"")</f>
      </c>
      <c r="N250" t="str" s="287" cm="1">
        <f t="array" ref="N250">_xlfn.IFERROR(VLOOKUP(L250,P1:R625,3,0),"")</f>
      </c>
      <c r="O250" s="178"/>
      <c r="P250" s="50"/>
      <c r="Q250" s="50"/>
      <c r="R250" s="50"/>
      <c r="S250" s="50"/>
      <c r="T250" s="50"/>
      <c r="U250" s="50"/>
      <c r="V250" s="50"/>
      <c r="W250" s="50"/>
      <c r="X250" s="50"/>
      <c r="Y250" s="50"/>
      <c r="Z250" s="95"/>
      <c r="AA250" s="53"/>
    </row>
    <row r="251" ht="15" customHeight="1">
      <c r="A251" s="116"/>
      <c r="B251" s="279"/>
      <c r="C251" s="280"/>
      <c r="D251" s="281"/>
      <c r="E251" s="282"/>
      <c r="F251" s="283"/>
      <c r="G251" s="281"/>
      <c r="H251" s="285"/>
      <c r="I251" s="285"/>
      <c r="J251" s="285"/>
      <c r="K251" s="285"/>
      <c r="L251" s="286"/>
      <c r="M251" s="286"/>
      <c r="N251" s="295"/>
      <c r="O251" s="178"/>
      <c r="P251" s="50"/>
      <c r="Q251" s="50"/>
      <c r="R251" s="50"/>
      <c r="S251" s="50"/>
      <c r="T251" s="50"/>
      <c r="U251" s="50"/>
      <c r="V251" s="50"/>
      <c r="W251" s="50"/>
      <c r="X251" s="50"/>
      <c r="Y251" s="50"/>
      <c r="Z251" s="95"/>
      <c r="AA251" s="53"/>
    </row>
    <row r="252" ht="15" customHeight="1">
      <c r="A252" s="116"/>
      <c r="B252" s="279"/>
      <c r="C252" s="280"/>
      <c r="D252" s="281"/>
      <c r="E252" s="282"/>
      <c r="F252" s="283"/>
      <c r="G252" s="281"/>
      <c r="H252" s="285"/>
      <c r="I252" s="285"/>
      <c r="J252" s="285"/>
      <c r="K252" s="285"/>
      <c r="L252" s="286"/>
      <c r="M252" s="286"/>
      <c r="N252" s="295"/>
      <c r="O252" s="178"/>
      <c r="P252" s="50"/>
      <c r="Q252" s="50"/>
      <c r="R252" s="50"/>
      <c r="S252" s="50"/>
      <c r="T252" s="50"/>
      <c r="U252" s="50"/>
      <c r="V252" s="50"/>
      <c r="W252" s="50"/>
      <c r="X252" s="50"/>
      <c r="Y252" s="50"/>
      <c r="Z252" s="95"/>
      <c r="AA252" s="53"/>
    </row>
    <row r="253" ht="15" customHeight="1">
      <c r="A253" s="116"/>
      <c r="B253" s="279"/>
      <c r="C253" s="280"/>
      <c r="D253" s="281"/>
      <c r="E253" s="282"/>
      <c r="F253" s="283"/>
      <c r="G253" s="281"/>
      <c r="H253" s="285"/>
      <c r="I253" s="285"/>
      <c r="J253" s="285"/>
      <c r="K253" s="285"/>
      <c r="L253" s="286"/>
      <c r="M253" s="286"/>
      <c r="N253" s="295"/>
      <c r="O253" s="178"/>
      <c r="P253" s="50"/>
      <c r="Q253" s="50"/>
      <c r="R253" s="50"/>
      <c r="S253" s="50"/>
      <c r="T253" s="50"/>
      <c r="U253" s="50"/>
      <c r="V253" s="50"/>
      <c r="W253" s="50"/>
      <c r="X253" s="50"/>
      <c r="Y253" s="50"/>
      <c r="Z253" s="95"/>
      <c r="AA253" s="53"/>
    </row>
    <row r="254" ht="15" customHeight="1">
      <c r="A254" s="116"/>
      <c r="B254" s="279"/>
      <c r="C254" s="280"/>
      <c r="D254" s="281"/>
      <c r="E254" s="282"/>
      <c r="F254" s="283"/>
      <c r="G254" s="281"/>
      <c r="H254" s="285"/>
      <c r="I254" s="285"/>
      <c r="J254" s="285"/>
      <c r="K254" s="285"/>
      <c r="L254" s="286"/>
      <c r="M254" s="286"/>
      <c r="N254" s="295"/>
      <c r="O254" s="178"/>
      <c r="P254" s="50"/>
      <c r="Q254" s="50"/>
      <c r="R254" s="50"/>
      <c r="S254" s="50"/>
      <c r="T254" s="50"/>
      <c r="U254" s="50"/>
      <c r="V254" s="50"/>
      <c r="W254" s="50"/>
      <c r="X254" s="50"/>
      <c r="Y254" s="50"/>
      <c r="Z254" s="95"/>
      <c r="AA254" s="53"/>
    </row>
    <row r="255" ht="15" customHeight="1">
      <c r="A255" s="116"/>
      <c r="B255" s="279"/>
      <c r="C255" s="280"/>
      <c r="D255" s="281"/>
      <c r="E255" s="282"/>
      <c r="F255" s="283"/>
      <c r="G255" s="281"/>
      <c r="H255" s="285"/>
      <c r="I255" s="285"/>
      <c r="J255" s="285"/>
      <c r="K255" s="285"/>
      <c r="L255" s="286"/>
      <c r="M255" s="286"/>
      <c r="N255" s="295"/>
      <c r="O255" s="178"/>
      <c r="P255" s="50"/>
      <c r="Q255" s="50"/>
      <c r="R255" s="50"/>
      <c r="S255" s="50"/>
      <c r="T255" s="50"/>
      <c r="U255" s="50"/>
      <c r="V255" s="50"/>
      <c r="W255" s="50"/>
      <c r="X255" s="50"/>
      <c r="Y255" s="50"/>
      <c r="Z255" s="95"/>
      <c r="AA255" s="53"/>
    </row>
    <row r="256" ht="15" customHeight="1">
      <c r="A256" s="116"/>
      <c r="B256" s="279"/>
      <c r="C256" s="280"/>
      <c r="D256" s="281"/>
      <c r="E256" s="282"/>
      <c r="F256" s="283"/>
      <c r="G256" s="281"/>
      <c r="H256" s="285"/>
      <c r="I256" s="285"/>
      <c r="J256" s="285"/>
      <c r="K256" s="285"/>
      <c r="L256" s="286"/>
      <c r="M256" s="286"/>
      <c r="N256" s="295"/>
      <c r="O256" s="178"/>
      <c r="P256" s="50"/>
      <c r="Q256" s="50"/>
      <c r="R256" s="50"/>
      <c r="S256" s="50"/>
      <c r="T256" s="50"/>
      <c r="U256" s="50"/>
      <c r="V256" s="50"/>
      <c r="W256" s="50"/>
      <c r="X256" s="50"/>
      <c r="Y256" s="50"/>
      <c r="Z256" s="95"/>
      <c r="AA256" s="53"/>
    </row>
    <row r="257" ht="15" customHeight="1">
      <c r="A257" s="116"/>
      <c r="B257" s="279"/>
      <c r="C257" s="280"/>
      <c r="D257" s="281"/>
      <c r="E257" s="282"/>
      <c r="F257" s="283"/>
      <c r="G257" s="281"/>
      <c r="H257" s="285"/>
      <c r="I257" s="285"/>
      <c r="J257" s="285"/>
      <c r="K257" s="285"/>
      <c r="L257" s="286"/>
      <c r="M257" s="286"/>
      <c r="N257" s="295"/>
      <c r="O257" s="178"/>
      <c r="P257" s="50"/>
      <c r="Q257" s="50"/>
      <c r="R257" s="50"/>
      <c r="S257" s="50"/>
      <c r="T257" s="50"/>
      <c r="U257" s="50"/>
      <c r="V257" s="50"/>
      <c r="W257" s="50"/>
      <c r="X257" s="50"/>
      <c r="Y257" s="50"/>
      <c r="Z257" s="95"/>
      <c r="AA257" s="53"/>
    </row>
    <row r="258" ht="15" customHeight="1">
      <c r="A258" s="116"/>
      <c r="B258" s="279"/>
      <c r="C258" s="280"/>
      <c r="D258" s="281"/>
      <c r="E258" s="282"/>
      <c r="F258" s="283"/>
      <c r="G258" s="281"/>
      <c r="H258" s="285"/>
      <c r="I258" s="285"/>
      <c r="J258" s="285"/>
      <c r="K258" s="285"/>
      <c r="L258" s="286"/>
      <c r="M258" s="286"/>
      <c r="N258" s="295"/>
      <c r="O258" s="178"/>
      <c r="P258" s="50"/>
      <c r="Q258" s="50"/>
      <c r="R258" s="50"/>
      <c r="S258" s="50"/>
      <c r="T258" s="50"/>
      <c r="U258" s="50"/>
      <c r="V258" s="50"/>
      <c r="W258" s="50"/>
      <c r="X258" s="50"/>
      <c r="Y258" s="50"/>
      <c r="Z258" s="95"/>
      <c r="AA258" s="53"/>
    </row>
    <row r="259" ht="15" customHeight="1">
      <c r="A259" s="116"/>
      <c r="B259" s="279"/>
      <c r="C259" s="280"/>
      <c r="D259" s="281"/>
      <c r="E259" s="282"/>
      <c r="F259" s="283"/>
      <c r="G259" s="281"/>
      <c r="H259" s="285"/>
      <c r="I259" s="285"/>
      <c r="J259" s="285"/>
      <c r="K259" s="285"/>
      <c r="L259" s="286"/>
      <c r="M259" s="286"/>
      <c r="N259" s="295"/>
      <c r="O259" s="178"/>
      <c r="P259" s="50"/>
      <c r="Q259" s="50"/>
      <c r="R259" s="50"/>
      <c r="S259" s="50"/>
      <c r="T259" s="50"/>
      <c r="U259" s="50"/>
      <c r="V259" s="50"/>
      <c r="W259" s="50"/>
      <c r="X259" s="50"/>
      <c r="Y259" s="50"/>
      <c r="Z259" s="95"/>
      <c r="AA259" s="53"/>
    </row>
    <row r="260" ht="15" customHeight="1">
      <c r="A260" s="116"/>
      <c r="B260" s="279"/>
      <c r="C260" s="280"/>
      <c r="D260" s="281"/>
      <c r="E260" s="282"/>
      <c r="F260" s="283"/>
      <c r="G260" s="281"/>
      <c r="H260" s="285"/>
      <c r="I260" s="285"/>
      <c r="J260" s="285"/>
      <c r="K260" s="285"/>
      <c r="L260" s="286"/>
      <c r="M260" s="286"/>
      <c r="N260" s="295"/>
      <c r="O260" s="178"/>
      <c r="P260" s="50"/>
      <c r="Q260" s="50"/>
      <c r="R260" s="50"/>
      <c r="S260" s="50"/>
      <c r="T260" s="50"/>
      <c r="U260" s="50"/>
      <c r="V260" s="50"/>
      <c r="W260" s="50"/>
      <c r="X260" s="50"/>
      <c r="Y260" s="50"/>
      <c r="Z260" s="95"/>
      <c r="AA260" s="53"/>
    </row>
    <row r="261" ht="15" customHeight="1">
      <c r="A261" s="116"/>
      <c r="B261" s="279"/>
      <c r="C261" s="280"/>
      <c r="D261" s="281"/>
      <c r="E261" s="282"/>
      <c r="F261" s="283"/>
      <c r="G261" s="281"/>
      <c r="H261" s="285"/>
      <c r="I261" s="285"/>
      <c r="J261" s="285"/>
      <c r="K261" s="285"/>
      <c r="L261" s="286"/>
      <c r="M261" s="286"/>
      <c r="N261" s="295"/>
      <c r="O261" s="178"/>
      <c r="P261" s="50"/>
      <c r="Q261" s="50"/>
      <c r="R261" s="50"/>
      <c r="S261" s="50"/>
      <c r="T261" s="50"/>
      <c r="U261" s="50"/>
      <c r="V261" s="50"/>
      <c r="W261" s="50"/>
      <c r="X261" s="50"/>
      <c r="Y261" s="50"/>
      <c r="Z261" s="95"/>
      <c r="AA261" s="53"/>
    </row>
    <row r="262" ht="15" customHeight="1">
      <c r="A262" s="116"/>
      <c r="B262" s="279"/>
      <c r="C262" s="280"/>
      <c r="D262" s="281"/>
      <c r="E262" s="282"/>
      <c r="F262" s="283"/>
      <c r="G262" s="281"/>
      <c r="H262" s="285"/>
      <c r="I262" s="285"/>
      <c r="J262" s="285"/>
      <c r="K262" s="285"/>
      <c r="L262" s="286"/>
      <c r="M262" s="286"/>
      <c r="N262" s="295"/>
      <c r="O262" s="178"/>
      <c r="P262" s="50"/>
      <c r="Q262" s="50"/>
      <c r="R262" s="50"/>
      <c r="S262" s="50"/>
      <c r="T262" s="50"/>
      <c r="U262" s="50"/>
      <c r="V262" s="50"/>
      <c r="W262" s="50"/>
      <c r="X262" s="50"/>
      <c r="Y262" s="50"/>
      <c r="Z262" s="95"/>
      <c r="AA262" s="53"/>
    </row>
    <row r="263" ht="15" customHeight="1">
      <c r="A263" s="116"/>
      <c r="B263" s="279"/>
      <c r="C263" s="280"/>
      <c r="D263" s="281"/>
      <c r="E263" s="282"/>
      <c r="F263" s="283"/>
      <c r="G263" s="281"/>
      <c r="H263" s="285"/>
      <c r="I263" s="285"/>
      <c r="J263" s="285"/>
      <c r="K263" s="285"/>
      <c r="L263" s="286"/>
      <c r="M263" s="286"/>
      <c r="N263" s="295"/>
      <c r="O263" s="178"/>
      <c r="P263" s="50"/>
      <c r="Q263" s="50"/>
      <c r="R263" s="50"/>
      <c r="S263" s="50"/>
      <c r="T263" s="50"/>
      <c r="U263" s="50"/>
      <c r="V263" s="50"/>
      <c r="W263" s="50"/>
      <c r="X263" s="50"/>
      <c r="Y263" s="50"/>
      <c r="Z263" s="95"/>
      <c r="AA263" s="53"/>
    </row>
    <row r="264" ht="15" customHeight="1">
      <c r="A264" s="116"/>
      <c r="B264" s="279"/>
      <c r="C264" s="280"/>
      <c r="D264" s="281"/>
      <c r="E264" s="282"/>
      <c r="F264" s="283"/>
      <c r="G264" s="281"/>
      <c r="H264" s="285"/>
      <c r="I264" s="285"/>
      <c r="J264" s="285"/>
      <c r="K264" s="285"/>
      <c r="L264" s="286"/>
      <c r="M264" s="286"/>
      <c r="N264" s="295"/>
      <c r="O264" s="178"/>
      <c r="P264" s="50"/>
      <c r="Q264" s="50"/>
      <c r="R264" s="50"/>
      <c r="S264" s="50"/>
      <c r="T264" s="50"/>
      <c r="U264" s="50"/>
      <c r="V264" s="50"/>
      <c r="W264" s="50"/>
      <c r="X264" s="50"/>
      <c r="Y264" s="50"/>
      <c r="Z264" s="95"/>
      <c r="AA264" s="53"/>
    </row>
    <row r="265" ht="15" customHeight="1">
      <c r="A265" s="116"/>
      <c r="B265" s="279"/>
      <c r="C265" s="280"/>
      <c r="D265" s="281"/>
      <c r="E265" s="282"/>
      <c r="F265" s="283"/>
      <c r="G265" s="281"/>
      <c r="H265" s="285"/>
      <c r="I265" s="285"/>
      <c r="J265" s="285"/>
      <c r="K265" s="285"/>
      <c r="L265" s="286"/>
      <c r="M265" s="286"/>
      <c r="N265" s="295"/>
      <c r="O265" s="178"/>
      <c r="P265" s="50"/>
      <c r="Q265" s="50"/>
      <c r="R265" s="50"/>
      <c r="S265" s="50"/>
      <c r="T265" s="50"/>
      <c r="U265" s="50"/>
      <c r="V265" s="50"/>
      <c r="W265" s="50"/>
      <c r="X265" s="50"/>
      <c r="Y265" s="50"/>
      <c r="Z265" s="95"/>
      <c r="AA265" s="53"/>
    </row>
    <row r="266" ht="15" customHeight="1">
      <c r="A266" s="116"/>
      <c r="B266" s="279"/>
      <c r="C266" s="280"/>
      <c r="D266" s="281"/>
      <c r="E266" s="282"/>
      <c r="F266" s="283"/>
      <c r="G266" s="281"/>
      <c r="H266" s="285"/>
      <c r="I266" s="285"/>
      <c r="J266" s="285"/>
      <c r="K266" s="285"/>
      <c r="L266" s="286"/>
      <c r="M266" s="286"/>
      <c r="N266" s="295"/>
      <c r="O266" s="178"/>
      <c r="P266" s="50"/>
      <c r="Q266" s="50"/>
      <c r="R266" s="50"/>
      <c r="S266" s="50"/>
      <c r="T266" s="50"/>
      <c r="U266" s="50"/>
      <c r="V266" s="50"/>
      <c r="W266" s="50"/>
      <c r="X266" s="50"/>
      <c r="Y266" s="50"/>
      <c r="Z266" s="95"/>
      <c r="AA266" s="53"/>
    </row>
    <row r="267" ht="15" customHeight="1">
      <c r="A267" s="116"/>
      <c r="B267" s="279"/>
      <c r="C267" s="280"/>
      <c r="D267" s="281"/>
      <c r="E267" s="282"/>
      <c r="F267" s="283"/>
      <c r="G267" s="281"/>
      <c r="H267" s="285"/>
      <c r="I267" s="285"/>
      <c r="J267" s="285"/>
      <c r="K267" s="285"/>
      <c r="L267" s="286"/>
      <c r="M267" s="286"/>
      <c r="N267" s="295"/>
      <c r="O267" s="178"/>
      <c r="P267" s="50"/>
      <c r="Q267" s="50"/>
      <c r="R267" s="50"/>
      <c r="S267" s="50"/>
      <c r="T267" s="50"/>
      <c r="U267" s="50"/>
      <c r="V267" s="50"/>
      <c r="W267" s="50"/>
      <c r="X267" s="50"/>
      <c r="Y267" s="50"/>
      <c r="Z267" s="95"/>
      <c r="AA267" s="53"/>
    </row>
    <row r="268" ht="15" customHeight="1">
      <c r="A268" s="116"/>
      <c r="B268" s="279"/>
      <c r="C268" s="280"/>
      <c r="D268" s="281"/>
      <c r="E268" s="282"/>
      <c r="F268" s="283"/>
      <c r="G268" s="281"/>
      <c r="H268" s="285"/>
      <c r="I268" s="285"/>
      <c r="J268" s="285"/>
      <c r="K268" s="285"/>
      <c r="L268" s="286"/>
      <c r="M268" s="286"/>
      <c r="N268" s="295"/>
      <c r="O268" s="178"/>
      <c r="P268" s="50"/>
      <c r="Q268" s="50"/>
      <c r="R268" s="50"/>
      <c r="S268" s="50"/>
      <c r="T268" s="50"/>
      <c r="U268" s="50"/>
      <c r="V268" s="50"/>
      <c r="W268" s="50"/>
      <c r="X268" s="50"/>
      <c r="Y268" s="50"/>
      <c r="Z268" s="95"/>
      <c r="AA268" s="53"/>
    </row>
    <row r="269" ht="15" customHeight="1">
      <c r="A269" s="116"/>
      <c r="B269" s="279"/>
      <c r="C269" s="280"/>
      <c r="D269" s="281"/>
      <c r="E269" s="282"/>
      <c r="F269" s="283"/>
      <c r="G269" s="281"/>
      <c r="H269" s="285"/>
      <c r="I269" s="285"/>
      <c r="J269" s="285"/>
      <c r="K269" s="285"/>
      <c r="L269" s="286"/>
      <c r="M269" s="286"/>
      <c r="N269" s="295"/>
      <c r="O269" s="178"/>
      <c r="P269" s="50"/>
      <c r="Q269" s="50"/>
      <c r="R269" s="50"/>
      <c r="S269" s="50"/>
      <c r="T269" s="50"/>
      <c r="U269" s="50"/>
      <c r="V269" s="50"/>
      <c r="W269" s="50"/>
      <c r="X269" s="50"/>
      <c r="Y269" s="50"/>
      <c r="Z269" s="95"/>
      <c r="AA269" s="53"/>
    </row>
    <row r="270" ht="15" customHeight="1">
      <c r="A270" s="116"/>
      <c r="B270" s="279"/>
      <c r="C270" s="280"/>
      <c r="D270" s="281"/>
      <c r="E270" s="282"/>
      <c r="F270" s="283"/>
      <c r="G270" s="281"/>
      <c r="H270" s="285"/>
      <c r="I270" s="285"/>
      <c r="J270" s="285"/>
      <c r="K270" s="285"/>
      <c r="L270" s="286"/>
      <c r="M270" s="286"/>
      <c r="N270" s="295"/>
      <c r="O270" s="178"/>
      <c r="P270" s="50"/>
      <c r="Q270" s="50"/>
      <c r="R270" s="50"/>
      <c r="S270" s="50"/>
      <c r="T270" s="50"/>
      <c r="U270" s="50"/>
      <c r="V270" s="50"/>
      <c r="W270" s="50"/>
      <c r="X270" s="50"/>
      <c r="Y270" s="50"/>
      <c r="Z270" s="95"/>
      <c r="AA270" s="53"/>
    </row>
    <row r="271" ht="15" customHeight="1">
      <c r="A271" s="116"/>
      <c r="B271" s="279"/>
      <c r="C271" s="280"/>
      <c r="D271" s="281"/>
      <c r="E271" s="282"/>
      <c r="F271" s="283"/>
      <c r="G271" s="281"/>
      <c r="H271" s="285"/>
      <c r="I271" s="285"/>
      <c r="J271" s="285"/>
      <c r="K271" s="285"/>
      <c r="L271" s="286"/>
      <c r="M271" s="286"/>
      <c r="N271" s="295"/>
      <c r="O271" s="178"/>
      <c r="P271" s="50"/>
      <c r="Q271" s="50"/>
      <c r="R271" s="50"/>
      <c r="S271" s="50"/>
      <c r="T271" s="50"/>
      <c r="U271" s="50"/>
      <c r="V271" s="50"/>
      <c r="W271" s="50"/>
      <c r="X271" s="50"/>
      <c r="Y271" s="50"/>
      <c r="Z271" s="95"/>
      <c r="AA271" s="53"/>
    </row>
    <row r="272" ht="15" customHeight="1">
      <c r="A272" s="116"/>
      <c r="B272" s="279"/>
      <c r="C272" s="280"/>
      <c r="D272" s="281"/>
      <c r="E272" s="282"/>
      <c r="F272" s="283"/>
      <c r="G272" s="281"/>
      <c r="H272" s="285"/>
      <c r="I272" s="285"/>
      <c r="J272" s="285"/>
      <c r="K272" s="285"/>
      <c r="L272" s="286"/>
      <c r="M272" s="286"/>
      <c r="N272" s="295"/>
      <c r="O272" s="178"/>
      <c r="P272" s="50"/>
      <c r="Q272" s="50"/>
      <c r="R272" s="50"/>
      <c r="S272" s="50"/>
      <c r="T272" s="50"/>
      <c r="U272" s="50"/>
      <c r="V272" s="50"/>
      <c r="W272" s="50"/>
      <c r="X272" s="50"/>
      <c r="Y272" s="50"/>
      <c r="Z272" s="95"/>
      <c r="AA272" s="53"/>
    </row>
    <row r="273" ht="15" customHeight="1">
      <c r="A273" s="116"/>
      <c r="B273" s="279"/>
      <c r="C273" s="280"/>
      <c r="D273" s="281"/>
      <c r="E273" s="282"/>
      <c r="F273" s="283"/>
      <c r="G273" s="281"/>
      <c r="H273" s="285"/>
      <c r="I273" s="285"/>
      <c r="J273" s="285"/>
      <c r="K273" s="285"/>
      <c r="L273" s="286"/>
      <c r="M273" s="286"/>
      <c r="N273" s="295"/>
      <c r="O273" s="178"/>
      <c r="P273" s="50"/>
      <c r="Q273" s="50"/>
      <c r="R273" s="50"/>
      <c r="S273" s="50"/>
      <c r="T273" s="50"/>
      <c r="U273" s="50"/>
      <c r="V273" s="50"/>
      <c r="W273" s="50"/>
      <c r="X273" s="50"/>
      <c r="Y273" s="50"/>
      <c r="Z273" s="95"/>
      <c r="AA273" s="53"/>
    </row>
    <row r="274" ht="15" customHeight="1">
      <c r="A274" s="116"/>
      <c r="B274" s="279"/>
      <c r="C274" s="280"/>
      <c r="D274" s="281"/>
      <c r="E274" s="282"/>
      <c r="F274" s="283"/>
      <c r="G274" s="281"/>
      <c r="H274" s="285"/>
      <c r="I274" s="285"/>
      <c r="J274" s="285"/>
      <c r="K274" s="285"/>
      <c r="L274" s="286"/>
      <c r="M274" s="286"/>
      <c r="N274" s="295"/>
      <c r="O274" s="178"/>
      <c r="P274" s="50"/>
      <c r="Q274" s="50"/>
      <c r="R274" s="50"/>
      <c r="S274" s="50"/>
      <c r="T274" s="50"/>
      <c r="U274" s="50"/>
      <c r="V274" s="50"/>
      <c r="W274" s="50"/>
      <c r="X274" s="50"/>
      <c r="Y274" s="50"/>
      <c r="Z274" s="95"/>
      <c r="AA274" s="53"/>
    </row>
    <row r="275" ht="15" customHeight="1">
      <c r="A275" s="116"/>
      <c r="B275" s="279"/>
      <c r="C275" s="280"/>
      <c r="D275" s="281"/>
      <c r="E275" s="282"/>
      <c r="F275" s="283"/>
      <c r="G275" s="281"/>
      <c r="H275" s="285"/>
      <c r="I275" s="285"/>
      <c r="J275" s="285"/>
      <c r="K275" s="285"/>
      <c r="L275" s="286"/>
      <c r="M275" s="286"/>
      <c r="N275" s="295"/>
      <c r="O275" s="178"/>
      <c r="P275" s="50"/>
      <c r="Q275" s="50"/>
      <c r="R275" s="50"/>
      <c r="S275" s="50"/>
      <c r="T275" s="50"/>
      <c r="U275" s="50"/>
      <c r="V275" s="50"/>
      <c r="W275" s="50"/>
      <c r="X275" s="50"/>
      <c r="Y275" s="50"/>
      <c r="Z275" s="95"/>
      <c r="AA275" s="53"/>
    </row>
    <row r="276" ht="15" customHeight="1">
      <c r="A276" s="116"/>
      <c r="B276" s="279"/>
      <c r="C276" s="280"/>
      <c r="D276" s="281"/>
      <c r="E276" s="282"/>
      <c r="F276" s="283"/>
      <c r="G276" s="281"/>
      <c r="H276" s="285"/>
      <c r="I276" s="285"/>
      <c r="J276" s="285"/>
      <c r="K276" s="285"/>
      <c r="L276" s="286"/>
      <c r="M276" s="286"/>
      <c r="N276" s="295"/>
      <c r="O276" s="178"/>
      <c r="P276" s="50"/>
      <c r="Q276" s="50"/>
      <c r="R276" s="50"/>
      <c r="S276" s="50"/>
      <c r="T276" s="50"/>
      <c r="U276" s="50"/>
      <c r="V276" s="50"/>
      <c r="W276" s="50"/>
      <c r="X276" s="50"/>
      <c r="Y276" s="50"/>
      <c r="Z276" s="95"/>
      <c r="AA276" s="53"/>
    </row>
    <row r="277" ht="15" customHeight="1">
      <c r="A277" s="116"/>
      <c r="B277" s="279"/>
      <c r="C277" s="280"/>
      <c r="D277" s="281"/>
      <c r="E277" s="282"/>
      <c r="F277" s="283"/>
      <c r="G277" s="281"/>
      <c r="H277" s="285"/>
      <c r="I277" s="285"/>
      <c r="J277" s="285"/>
      <c r="K277" s="285"/>
      <c r="L277" s="286"/>
      <c r="M277" s="286"/>
      <c r="N277" s="295"/>
      <c r="O277" s="178"/>
      <c r="P277" s="50"/>
      <c r="Q277" s="50"/>
      <c r="R277" s="50"/>
      <c r="S277" s="50"/>
      <c r="T277" s="50"/>
      <c r="U277" s="50"/>
      <c r="V277" s="50"/>
      <c r="W277" s="50"/>
      <c r="X277" s="50"/>
      <c r="Y277" s="50"/>
      <c r="Z277" s="95"/>
      <c r="AA277" s="53"/>
    </row>
    <row r="278" ht="15" customHeight="1">
      <c r="A278" s="116"/>
      <c r="B278" s="279"/>
      <c r="C278" s="280"/>
      <c r="D278" s="281"/>
      <c r="E278" s="282"/>
      <c r="F278" s="283"/>
      <c r="G278" s="281"/>
      <c r="H278" s="285"/>
      <c r="I278" s="285"/>
      <c r="J278" s="285"/>
      <c r="K278" s="285"/>
      <c r="L278" s="286"/>
      <c r="M278" s="286"/>
      <c r="N278" s="295"/>
      <c r="O278" s="178"/>
      <c r="P278" s="50"/>
      <c r="Q278" s="50"/>
      <c r="R278" s="50"/>
      <c r="S278" s="50"/>
      <c r="T278" s="50"/>
      <c r="U278" s="50"/>
      <c r="V278" s="50"/>
      <c r="W278" s="50"/>
      <c r="X278" s="50"/>
      <c r="Y278" s="50"/>
      <c r="Z278" s="95"/>
      <c r="AA278" s="53"/>
    </row>
    <row r="279" ht="15" customHeight="1">
      <c r="A279" s="116"/>
      <c r="B279" s="279"/>
      <c r="C279" s="280"/>
      <c r="D279" s="281"/>
      <c r="E279" s="282"/>
      <c r="F279" s="283"/>
      <c r="G279" s="281"/>
      <c r="H279" s="285"/>
      <c r="I279" s="285"/>
      <c r="J279" s="285"/>
      <c r="K279" s="285"/>
      <c r="L279" s="286"/>
      <c r="M279" s="286"/>
      <c r="N279" s="295"/>
      <c r="O279" s="178"/>
      <c r="P279" s="50"/>
      <c r="Q279" s="50"/>
      <c r="R279" s="50"/>
      <c r="S279" s="50"/>
      <c r="T279" s="50"/>
      <c r="U279" s="50"/>
      <c r="V279" s="50"/>
      <c r="W279" s="50"/>
      <c r="X279" s="50"/>
      <c r="Y279" s="50"/>
      <c r="Z279" s="95"/>
      <c r="AA279" s="53"/>
    </row>
    <row r="280" ht="15" customHeight="1">
      <c r="A280" s="116"/>
      <c r="B280" s="279"/>
      <c r="C280" s="280"/>
      <c r="D280" s="281"/>
      <c r="E280" s="282"/>
      <c r="F280" s="283"/>
      <c r="G280" s="281"/>
      <c r="H280" s="285"/>
      <c r="I280" s="285"/>
      <c r="J280" s="285"/>
      <c r="K280" s="285"/>
      <c r="L280" s="286"/>
      <c r="M280" s="286"/>
      <c r="N280" s="295"/>
      <c r="O280" s="178"/>
      <c r="P280" s="50"/>
      <c r="Q280" s="50"/>
      <c r="R280" s="50"/>
      <c r="S280" s="50"/>
      <c r="T280" s="50"/>
      <c r="U280" s="50"/>
      <c r="V280" s="50"/>
      <c r="W280" s="50"/>
      <c r="X280" s="50"/>
      <c r="Y280" s="50"/>
      <c r="Z280" s="95"/>
      <c r="AA280" s="53"/>
    </row>
    <row r="281" ht="15" customHeight="1">
      <c r="A281" s="116"/>
      <c r="B281" s="279"/>
      <c r="C281" s="280"/>
      <c r="D281" s="281"/>
      <c r="E281" s="282"/>
      <c r="F281" s="283"/>
      <c r="G281" s="281"/>
      <c r="H281" s="285"/>
      <c r="I281" s="285"/>
      <c r="J281" s="285"/>
      <c r="K281" s="285"/>
      <c r="L281" s="286"/>
      <c r="M281" s="286"/>
      <c r="N281" s="295"/>
      <c r="O281" s="178"/>
      <c r="P281" s="50"/>
      <c r="Q281" s="50"/>
      <c r="R281" s="50"/>
      <c r="S281" s="50"/>
      <c r="T281" s="50"/>
      <c r="U281" s="50"/>
      <c r="V281" s="50"/>
      <c r="W281" s="50"/>
      <c r="X281" s="50"/>
      <c r="Y281" s="50"/>
      <c r="Z281" s="95"/>
      <c r="AA281" s="53"/>
    </row>
    <row r="282" ht="15" customHeight="1">
      <c r="A282" s="116"/>
      <c r="B282" s="279"/>
      <c r="C282" s="280"/>
      <c r="D282" s="281"/>
      <c r="E282" s="282"/>
      <c r="F282" s="283"/>
      <c r="G282" s="281"/>
      <c r="H282" s="285"/>
      <c r="I282" s="285"/>
      <c r="J282" s="285"/>
      <c r="K282" s="285"/>
      <c r="L282" s="286"/>
      <c r="M282" s="286"/>
      <c r="N282" s="295"/>
      <c r="O282" s="178"/>
      <c r="P282" s="50"/>
      <c r="Q282" s="50"/>
      <c r="R282" s="50"/>
      <c r="S282" s="50"/>
      <c r="T282" s="50"/>
      <c r="U282" s="50"/>
      <c r="V282" s="50"/>
      <c r="W282" s="50"/>
      <c r="X282" s="50"/>
      <c r="Y282" s="50"/>
      <c r="Z282" s="95"/>
      <c r="AA282" s="53"/>
    </row>
    <row r="283" ht="15" customHeight="1">
      <c r="A283" s="116"/>
      <c r="B283" s="279"/>
      <c r="C283" s="280"/>
      <c r="D283" s="281"/>
      <c r="E283" s="282"/>
      <c r="F283" s="283"/>
      <c r="G283" s="281"/>
      <c r="H283" s="285"/>
      <c r="I283" s="285"/>
      <c r="J283" s="285"/>
      <c r="K283" s="285"/>
      <c r="L283" s="286"/>
      <c r="M283" s="286"/>
      <c r="N283" s="295"/>
      <c r="O283" s="178"/>
      <c r="P283" s="50"/>
      <c r="Q283" s="50"/>
      <c r="R283" s="50"/>
      <c r="S283" s="50"/>
      <c r="T283" s="50"/>
      <c r="U283" s="50"/>
      <c r="V283" s="50"/>
      <c r="W283" s="50"/>
      <c r="X283" s="50"/>
      <c r="Y283" s="50"/>
      <c r="Z283" s="95"/>
      <c r="AA283" s="53"/>
    </row>
    <row r="284" ht="15" customHeight="1">
      <c r="A284" s="116"/>
      <c r="B284" s="279"/>
      <c r="C284" s="280"/>
      <c r="D284" s="281"/>
      <c r="E284" s="282"/>
      <c r="F284" s="283"/>
      <c r="G284" s="281"/>
      <c r="H284" s="285"/>
      <c r="I284" s="285"/>
      <c r="J284" s="285"/>
      <c r="K284" s="285"/>
      <c r="L284" s="286"/>
      <c r="M284" s="286"/>
      <c r="N284" s="295"/>
      <c r="O284" s="178"/>
      <c r="P284" s="50"/>
      <c r="Q284" s="50"/>
      <c r="R284" s="50"/>
      <c r="S284" s="50"/>
      <c r="T284" s="50"/>
      <c r="U284" s="50"/>
      <c r="V284" s="50"/>
      <c r="W284" s="50"/>
      <c r="X284" s="50"/>
      <c r="Y284" s="50"/>
      <c r="Z284" s="95"/>
      <c r="AA284" s="53"/>
    </row>
    <row r="285" ht="15" customHeight="1">
      <c r="A285" s="116"/>
      <c r="B285" s="279"/>
      <c r="C285" s="280"/>
      <c r="D285" s="281"/>
      <c r="E285" s="282"/>
      <c r="F285" s="283"/>
      <c r="G285" s="281"/>
      <c r="H285" s="285"/>
      <c r="I285" s="285"/>
      <c r="J285" s="285"/>
      <c r="K285" s="285"/>
      <c r="L285" s="286"/>
      <c r="M285" s="286"/>
      <c r="N285" s="295"/>
      <c r="O285" s="178"/>
      <c r="P285" s="50"/>
      <c r="Q285" s="50"/>
      <c r="R285" s="50"/>
      <c r="S285" s="50"/>
      <c r="T285" s="50"/>
      <c r="U285" s="50"/>
      <c r="V285" s="50"/>
      <c r="W285" s="50"/>
      <c r="X285" s="50"/>
      <c r="Y285" s="50"/>
      <c r="Z285" s="95"/>
      <c r="AA285" s="53"/>
    </row>
    <row r="286" ht="15" customHeight="1">
      <c r="A286" s="116"/>
      <c r="B286" s="279"/>
      <c r="C286" s="280"/>
      <c r="D286" s="281"/>
      <c r="E286" s="282"/>
      <c r="F286" s="283"/>
      <c r="G286" s="281"/>
      <c r="H286" s="285"/>
      <c r="I286" s="285"/>
      <c r="J286" s="285"/>
      <c r="K286" s="285"/>
      <c r="L286" s="286"/>
      <c r="M286" s="286"/>
      <c r="N286" s="295"/>
      <c r="O286" s="178"/>
      <c r="P286" s="50"/>
      <c r="Q286" s="50"/>
      <c r="R286" s="50"/>
      <c r="S286" s="50"/>
      <c r="T286" s="50"/>
      <c r="U286" s="50"/>
      <c r="V286" s="50"/>
      <c r="W286" s="50"/>
      <c r="X286" s="50"/>
      <c r="Y286" s="50"/>
      <c r="Z286" s="95"/>
      <c r="AA286" s="53"/>
    </row>
    <row r="287" ht="15" customHeight="1">
      <c r="A287" s="116"/>
      <c r="B287" s="279"/>
      <c r="C287" s="280"/>
      <c r="D287" s="281"/>
      <c r="E287" s="282"/>
      <c r="F287" s="283"/>
      <c r="G287" s="281"/>
      <c r="H287" s="285"/>
      <c r="I287" s="285"/>
      <c r="J287" s="285"/>
      <c r="K287" s="285"/>
      <c r="L287" s="286"/>
      <c r="M287" s="286"/>
      <c r="N287" s="295"/>
      <c r="O287" s="178"/>
      <c r="P287" s="50"/>
      <c r="Q287" s="50"/>
      <c r="R287" s="50"/>
      <c r="S287" s="50"/>
      <c r="T287" s="50"/>
      <c r="U287" s="50"/>
      <c r="V287" s="50"/>
      <c r="W287" s="50"/>
      <c r="X287" s="50"/>
      <c r="Y287" s="50"/>
      <c r="Z287" s="95"/>
      <c r="AA287" s="53"/>
    </row>
    <row r="288" ht="15" customHeight="1">
      <c r="A288" s="116"/>
      <c r="B288" s="279"/>
      <c r="C288" s="280"/>
      <c r="D288" s="281"/>
      <c r="E288" s="282"/>
      <c r="F288" s="283"/>
      <c r="G288" s="281"/>
      <c r="H288" s="285"/>
      <c r="I288" s="285"/>
      <c r="J288" s="285"/>
      <c r="K288" s="285"/>
      <c r="L288" s="286"/>
      <c r="M288" s="286"/>
      <c r="N288" s="295"/>
      <c r="O288" s="178"/>
      <c r="P288" s="50"/>
      <c r="Q288" s="50"/>
      <c r="R288" s="50"/>
      <c r="S288" s="50"/>
      <c r="T288" s="50"/>
      <c r="U288" s="50"/>
      <c r="V288" s="50"/>
      <c r="W288" s="50"/>
      <c r="X288" s="50"/>
      <c r="Y288" s="50"/>
      <c r="Z288" s="95"/>
      <c r="AA288" s="53"/>
    </row>
    <row r="289" ht="15" customHeight="1">
      <c r="A289" s="116"/>
      <c r="B289" s="279"/>
      <c r="C289" s="280"/>
      <c r="D289" s="281"/>
      <c r="E289" s="282"/>
      <c r="F289" s="283"/>
      <c r="G289" s="281"/>
      <c r="H289" s="285"/>
      <c r="I289" s="285"/>
      <c r="J289" s="285"/>
      <c r="K289" s="285"/>
      <c r="L289" s="286"/>
      <c r="M289" s="286"/>
      <c r="N289" s="295"/>
      <c r="O289" s="178"/>
      <c r="P289" s="50"/>
      <c r="Q289" s="50"/>
      <c r="R289" s="50"/>
      <c r="S289" s="50"/>
      <c r="T289" s="50"/>
      <c r="U289" s="50"/>
      <c r="V289" s="50"/>
      <c r="W289" s="50"/>
      <c r="X289" s="50"/>
      <c r="Y289" s="50"/>
      <c r="Z289" s="95"/>
      <c r="AA289" s="53"/>
    </row>
    <row r="290" ht="15" customHeight="1">
      <c r="A290" s="116"/>
      <c r="B290" s="279"/>
      <c r="C290" s="280"/>
      <c r="D290" s="281"/>
      <c r="E290" s="282"/>
      <c r="F290" s="283"/>
      <c r="G290" s="281"/>
      <c r="H290" s="285"/>
      <c r="I290" s="285"/>
      <c r="J290" s="285"/>
      <c r="K290" s="285"/>
      <c r="L290" s="286"/>
      <c r="M290" s="286"/>
      <c r="N290" s="295"/>
      <c r="O290" s="178"/>
      <c r="P290" s="50"/>
      <c r="Q290" s="50"/>
      <c r="R290" s="50"/>
      <c r="S290" s="50"/>
      <c r="T290" s="50"/>
      <c r="U290" s="50"/>
      <c r="V290" s="50"/>
      <c r="W290" s="50"/>
      <c r="X290" s="50"/>
      <c r="Y290" s="50"/>
      <c r="Z290" s="95"/>
      <c r="AA290" s="53"/>
    </row>
    <row r="291" ht="15" customHeight="1">
      <c r="A291" s="116"/>
      <c r="B291" s="279"/>
      <c r="C291" s="280"/>
      <c r="D291" s="281"/>
      <c r="E291" s="282"/>
      <c r="F291" s="283"/>
      <c r="G291" s="281"/>
      <c r="H291" s="285"/>
      <c r="I291" s="285"/>
      <c r="J291" s="285"/>
      <c r="K291" s="285"/>
      <c r="L291" s="286"/>
      <c r="M291" s="286"/>
      <c r="N291" s="295"/>
      <c r="O291" s="178"/>
      <c r="P291" s="50"/>
      <c r="Q291" s="50"/>
      <c r="R291" s="50"/>
      <c r="S291" s="50"/>
      <c r="T291" s="50"/>
      <c r="U291" s="50"/>
      <c r="V291" s="50"/>
      <c r="W291" s="50"/>
      <c r="X291" s="50"/>
      <c r="Y291" s="50"/>
      <c r="Z291" s="95"/>
      <c r="AA291" s="53"/>
    </row>
    <row r="292" ht="15" customHeight="1">
      <c r="A292" s="116"/>
      <c r="B292" s="279"/>
      <c r="C292" s="280"/>
      <c r="D292" s="281"/>
      <c r="E292" s="282"/>
      <c r="F292" s="283"/>
      <c r="G292" s="281"/>
      <c r="H292" s="285"/>
      <c r="I292" s="285"/>
      <c r="J292" s="285"/>
      <c r="K292" s="285"/>
      <c r="L292" s="286"/>
      <c r="M292" s="286"/>
      <c r="N292" s="295"/>
      <c r="O292" s="178"/>
      <c r="P292" s="50"/>
      <c r="Q292" s="50"/>
      <c r="R292" s="50"/>
      <c r="S292" s="50"/>
      <c r="T292" s="50"/>
      <c r="U292" s="50"/>
      <c r="V292" s="50"/>
      <c r="W292" s="50"/>
      <c r="X292" s="50"/>
      <c r="Y292" s="50"/>
      <c r="Z292" s="95"/>
      <c r="AA292" s="53"/>
    </row>
    <row r="293" ht="15" customHeight="1">
      <c r="A293" s="116"/>
      <c r="B293" s="279"/>
      <c r="C293" s="280"/>
      <c r="D293" s="281"/>
      <c r="E293" s="282"/>
      <c r="F293" s="283"/>
      <c r="G293" s="281"/>
      <c r="H293" s="285"/>
      <c r="I293" s="285"/>
      <c r="J293" s="285"/>
      <c r="K293" s="285"/>
      <c r="L293" s="286"/>
      <c r="M293" s="286"/>
      <c r="N293" s="295"/>
      <c r="O293" s="178"/>
      <c r="P293" s="50"/>
      <c r="Q293" s="50"/>
      <c r="R293" s="50"/>
      <c r="S293" s="50"/>
      <c r="T293" s="50"/>
      <c r="U293" s="50"/>
      <c r="V293" s="50"/>
      <c r="W293" s="50"/>
      <c r="X293" s="50"/>
      <c r="Y293" s="50"/>
      <c r="Z293" s="95"/>
      <c r="AA293" s="53"/>
    </row>
    <row r="294" ht="15" customHeight="1">
      <c r="A294" s="116"/>
      <c r="B294" s="279"/>
      <c r="C294" s="280"/>
      <c r="D294" s="281"/>
      <c r="E294" s="282"/>
      <c r="F294" s="283"/>
      <c r="G294" s="281"/>
      <c r="H294" s="285"/>
      <c r="I294" s="285"/>
      <c r="J294" s="285"/>
      <c r="K294" s="285"/>
      <c r="L294" s="286"/>
      <c r="M294" s="286"/>
      <c r="N294" s="295"/>
      <c r="O294" s="178"/>
      <c r="P294" s="50"/>
      <c r="Q294" s="50"/>
      <c r="R294" s="50"/>
      <c r="S294" s="50"/>
      <c r="T294" s="50"/>
      <c r="U294" s="50"/>
      <c r="V294" s="50"/>
      <c r="W294" s="50"/>
      <c r="X294" s="50"/>
      <c r="Y294" s="50"/>
      <c r="Z294" s="95"/>
      <c r="AA294" s="53"/>
    </row>
    <row r="295" ht="15" customHeight="1">
      <c r="A295" s="116"/>
      <c r="B295" s="279"/>
      <c r="C295" s="280"/>
      <c r="D295" s="281"/>
      <c r="E295" s="282"/>
      <c r="F295" s="283"/>
      <c r="G295" s="281"/>
      <c r="H295" s="285"/>
      <c r="I295" s="285"/>
      <c r="J295" s="285"/>
      <c r="K295" s="285"/>
      <c r="L295" s="286"/>
      <c r="M295" s="286"/>
      <c r="N295" s="295"/>
      <c r="O295" s="178"/>
      <c r="P295" s="50"/>
      <c r="Q295" s="50"/>
      <c r="R295" s="50"/>
      <c r="S295" s="50"/>
      <c r="T295" s="50"/>
      <c r="U295" s="50"/>
      <c r="V295" s="50"/>
      <c r="W295" s="50"/>
      <c r="X295" s="50"/>
      <c r="Y295" s="50"/>
      <c r="Z295" s="95"/>
      <c r="AA295" s="53"/>
    </row>
    <row r="296" ht="15" customHeight="1">
      <c r="A296" s="116"/>
      <c r="B296" s="279"/>
      <c r="C296" s="280"/>
      <c r="D296" s="281"/>
      <c r="E296" s="282"/>
      <c r="F296" s="283"/>
      <c r="G296" s="281"/>
      <c r="H296" s="285"/>
      <c r="I296" s="285"/>
      <c r="J296" s="285"/>
      <c r="K296" s="285"/>
      <c r="L296" s="286"/>
      <c r="M296" s="286"/>
      <c r="N296" s="295"/>
      <c r="O296" s="178"/>
      <c r="P296" s="50"/>
      <c r="Q296" s="50"/>
      <c r="R296" s="50"/>
      <c r="S296" s="50"/>
      <c r="T296" s="50"/>
      <c r="U296" s="50"/>
      <c r="V296" s="50"/>
      <c r="W296" s="50"/>
      <c r="X296" s="50"/>
      <c r="Y296" s="50"/>
      <c r="Z296" s="95"/>
      <c r="AA296" s="53"/>
    </row>
    <row r="297" ht="15" customHeight="1">
      <c r="A297" s="116"/>
      <c r="B297" s="279"/>
      <c r="C297" s="280"/>
      <c r="D297" s="281"/>
      <c r="E297" s="282"/>
      <c r="F297" s="283"/>
      <c r="G297" s="281"/>
      <c r="H297" s="285"/>
      <c r="I297" s="285"/>
      <c r="J297" s="285"/>
      <c r="K297" s="285"/>
      <c r="L297" s="286"/>
      <c r="M297" s="286"/>
      <c r="N297" s="295"/>
      <c r="O297" s="178"/>
      <c r="P297" s="50"/>
      <c r="Q297" s="50"/>
      <c r="R297" s="50"/>
      <c r="S297" s="50"/>
      <c r="T297" s="50"/>
      <c r="U297" s="50"/>
      <c r="V297" s="50"/>
      <c r="W297" s="50"/>
      <c r="X297" s="50"/>
      <c r="Y297" s="50"/>
      <c r="Z297" s="95"/>
      <c r="AA297" s="53"/>
    </row>
    <row r="298" ht="15" customHeight="1">
      <c r="A298" s="116"/>
      <c r="B298" s="279"/>
      <c r="C298" s="280"/>
      <c r="D298" s="281"/>
      <c r="E298" s="282"/>
      <c r="F298" s="283"/>
      <c r="G298" s="281"/>
      <c r="H298" s="285"/>
      <c r="I298" s="285"/>
      <c r="J298" s="285"/>
      <c r="K298" s="285"/>
      <c r="L298" s="286"/>
      <c r="M298" s="286"/>
      <c r="N298" s="295"/>
      <c r="O298" s="178"/>
      <c r="P298" s="50"/>
      <c r="Q298" s="50"/>
      <c r="R298" s="50"/>
      <c r="S298" s="50"/>
      <c r="T298" s="50"/>
      <c r="U298" s="50"/>
      <c r="V298" s="50"/>
      <c r="W298" s="50"/>
      <c r="X298" s="50"/>
      <c r="Y298" s="50"/>
      <c r="Z298" s="95"/>
      <c r="AA298" s="53"/>
    </row>
    <row r="299" ht="15" customHeight="1">
      <c r="A299" s="116"/>
      <c r="B299" s="279"/>
      <c r="C299" s="280"/>
      <c r="D299" s="281"/>
      <c r="E299" s="282"/>
      <c r="F299" s="283"/>
      <c r="G299" s="281"/>
      <c r="H299" s="285"/>
      <c r="I299" s="285"/>
      <c r="J299" s="285"/>
      <c r="K299" s="285"/>
      <c r="L299" s="286"/>
      <c r="M299" s="286"/>
      <c r="N299" s="295"/>
      <c r="O299" s="178"/>
      <c r="P299" s="50"/>
      <c r="Q299" s="50"/>
      <c r="R299" s="50"/>
      <c r="S299" s="50"/>
      <c r="T299" s="50"/>
      <c r="U299" s="50"/>
      <c r="V299" s="50"/>
      <c r="W299" s="50"/>
      <c r="X299" s="50"/>
      <c r="Y299" s="50"/>
      <c r="Z299" s="95"/>
      <c r="AA299" s="53"/>
    </row>
    <row r="300" ht="15" customHeight="1">
      <c r="A300" s="116"/>
      <c r="B300" s="279"/>
      <c r="C300" s="280"/>
      <c r="D300" s="281"/>
      <c r="E300" s="282"/>
      <c r="F300" s="283"/>
      <c r="G300" s="281"/>
      <c r="H300" s="285"/>
      <c r="I300" s="285"/>
      <c r="J300" s="285"/>
      <c r="K300" s="285"/>
      <c r="L300" s="286"/>
      <c r="M300" s="286"/>
      <c r="N300" s="295"/>
      <c r="O300" s="178"/>
      <c r="P300" s="50"/>
      <c r="Q300" s="50"/>
      <c r="R300" s="50"/>
      <c r="S300" s="50"/>
      <c r="T300" s="50"/>
      <c r="U300" s="50"/>
      <c r="V300" s="50"/>
      <c r="W300" s="50"/>
      <c r="X300" s="50"/>
      <c r="Y300" s="50"/>
      <c r="Z300" s="95"/>
      <c r="AA300" s="53"/>
    </row>
    <row r="301" ht="15" customHeight="1">
      <c r="A301" s="116"/>
      <c r="B301" s="279"/>
      <c r="C301" s="280"/>
      <c r="D301" s="281"/>
      <c r="E301" s="282"/>
      <c r="F301" s="283"/>
      <c r="G301" s="281"/>
      <c r="H301" s="285"/>
      <c r="I301" s="285"/>
      <c r="J301" s="285"/>
      <c r="K301" s="285"/>
      <c r="L301" s="286"/>
      <c r="M301" s="286"/>
      <c r="N301" s="295"/>
      <c r="O301" s="178"/>
      <c r="P301" s="50"/>
      <c r="Q301" s="50"/>
      <c r="R301" s="50"/>
      <c r="S301" s="50"/>
      <c r="T301" s="50"/>
      <c r="U301" s="50"/>
      <c r="V301" s="50"/>
      <c r="W301" s="50"/>
      <c r="X301" s="50"/>
      <c r="Y301" s="50"/>
      <c r="Z301" s="95"/>
      <c r="AA301" s="53"/>
    </row>
    <row r="302" ht="15" customHeight="1">
      <c r="A302" s="116"/>
      <c r="B302" s="279"/>
      <c r="C302" s="280"/>
      <c r="D302" s="281"/>
      <c r="E302" s="282"/>
      <c r="F302" s="283"/>
      <c r="G302" s="281"/>
      <c r="H302" s="285"/>
      <c r="I302" s="285"/>
      <c r="J302" s="285"/>
      <c r="K302" s="285"/>
      <c r="L302" s="286"/>
      <c r="M302" s="286"/>
      <c r="N302" s="295"/>
      <c r="O302" s="178"/>
      <c r="P302" s="50"/>
      <c r="Q302" s="50"/>
      <c r="R302" s="50"/>
      <c r="S302" s="50"/>
      <c r="T302" s="50"/>
      <c r="U302" s="50"/>
      <c r="V302" s="50"/>
      <c r="W302" s="50"/>
      <c r="X302" s="50"/>
      <c r="Y302" s="50"/>
      <c r="Z302" s="95"/>
      <c r="AA302" s="53"/>
    </row>
    <row r="303" ht="15" customHeight="1">
      <c r="A303" s="116"/>
      <c r="B303" s="279"/>
      <c r="C303" s="280"/>
      <c r="D303" s="281"/>
      <c r="E303" s="282"/>
      <c r="F303" s="283"/>
      <c r="G303" s="281"/>
      <c r="H303" s="285"/>
      <c r="I303" s="285"/>
      <c r="J303" s="285"/>
      <c r="K303" s="285"/>
      <c r="L303" s="286"/>
      <c r="M303" s="286"/>
      <c r="N303" s="295"/>
      <c r="O303" s="178"/>
      <c r="P303" s="50"/>
      <c r="Q303" s="50"/>
      <c r="R303" s="50"/>
      <c r="S303" s="50"/>
      <c r="T303" s="50"/>
      <c r="U303" s="50"/>
      <c r="V303" s="50"/>
      <c r="W303" s="50"/>
      <c r="X303" s="50"/>
      <c r="Y303" s="50"/>
      <c r="Z303" s="95"/>
      <c r="AA303" s="53"/>
    </row>
    <row r="304" ht="15" customHeight="1">
      <c r="A304" s="116"/>
      <c r="B304" s="279"/>
      <c r="C304" s="280"/>
      <c r="D304" s="281"/>
      <c r="E304" s="282"/>
      <c r="F304" s="283"/>
      <c r="G304" s="281"/>
      <c r="H304" s="285"/>
      <c r="I304" s="285"/>
      <c r="J304" s="285"/>
      <c r="K304" s="285"/>
      <c r="L304" s="286"/>
      <c r="M304" s="286"/>
      <c r="N304" s="295"/>
      <c r="O304" s="178"/>
      <c r="P304" s="50"/>
      <c r="Q304" s="50"/>
      <c r="R304" s="50"/>
      <c r="S304" s="50"/>
      <c r="T304" s="50"/>
      <c r="U304" s="50"/>
      <c r="V304" s="50"/>
      <c r="W304" s="50"/>
      <c r="X304" s="50"/>
      <c r="Y304" s="50"/>
      <c r="Z304" s="95"/>
      <c r="AA304" s="53"/>
    </row>
    <row r="305" ht="15" customHeight="1">
      <c r="A305" s="116"/>
      <c r="B305" s="279"/>
      <c r="C305" s="280"/>
      <c r="D305" s="281"/>
      <c r="E305" s="282"/>
      <c r="F305" s="283"/>
      <c r="G305" s="281"/>
      <c r="H305" s="285"/>
      <c r="I305" s="285"/>
      <c r="J305" s="285"/>
      <c r="K305" s="285"/>
      <c r="L305" s="286"/>
      <c r="M305" s="286"/>
      <c r="N305" s="295"/>
      <c r="O305" s="178"/>
      <c r="P305" s="50"/>
      <c r="Q305" s="50"/>
      <c r="R305" s="50"/>
      <c r="S305" s="50"/>
      <c r="T305" s="50"/>
      <c r="U305" s="50"/>
      <c r="V305" s="50"/>
      <c r="W305" s="50"/>
      <c r="X305" s="50"/>
      <c r="Y305" s="50"/>
      <c r="Z305" s="95"/>
      <c r="AA305" s="53"/>
    </row>
    <row r="306" ht="15" customHeight="1">
      <c r="A306" s="116"/>
      <c r="B306" s="279"/>
      <c r="C306" s="280"/>
      <c r="D306" s="281"/>
      <c r="E306" s="282"/>
      <c r="F306" s="283"/>
      <c r="G306" s="281"/>
      <c r="H306" s="285"/>
      <c r="I306" s="285"/>
      <c r="J306" s="285"/>
      <c r="K306" s="285"/>
      <c r="L306" s="286"/>
      <c r="M306" s="286"/>
      <c r="N306" s="295"/>
      <c r="O306" s="178"/>
      <c r="P306" s="50"/>
      <c r="Q306" s="50"/>
      <c r="R306" s="50"/>
      <c r="S306" s="50"/>
      <c r="T306" s="50"/>
      <c r="U306" s="50"/>
      <c r="V306" s="50"/>
      <c r="W306" s="50"/>
      <c r="X306" s="50"/>
      <c r="Y306" s="50"/>
      <c r="Z306" s="95"/>
      <c r="AA306" s="53"/>
    </row>
    <row r="307" ht="15" customHeight="1">
      <c r="A307" s="116"/>
      <c r="B307" s="279"/>
      <c r="C307" s="280"/>
      <c r="D307" s="281"/>
      <c r="E307" s="282"/>
      <c r="F307" s="283"/>
      <c r="G307" s="281"/>
      <c r="H307" s="285"/>
      <c r="I307" s="285"/>
      <c r="J307" s="285"/>
      <c r="K307" s="285"/>
      <c r="L307" s="286"/>
      <c r="M307" s="286"/>
      <c r="N307" s="295"/>
      <c r="O307" s="178"/>
      <c r="P307" s="50"/>
      <c r="Q307" s="50"/>
      <c r="R307" s="50"/>
      <c r="S307" s="50"/>
      <c r="T307" s="50"/>
      <c r="U307" s="50"/>
      <c r="V307" s="50"/>
      <c r="W307" s="50"/>
      <c r="X307" s="50"/>
      <c r="Y307" s="50"/>
      <c r="Z307" s="95"/>
      <c r="AA307" s="53"/>
    </row>
    <row r="308" ht="15" customHeight="1">
      <c r="A308" s="116"/>
      <c r="B308" s="279"/>
      <c r="C308" s="280"/>
      <c r="D308" s="281"/>
      <c r="E308" s="282"/>
      <c r="F308" s="283"/>
      <c r="G308" s="281"/>
      <c r="H308" s="285"/>
      <c r="I308" s="285"/>
      <c r="J308" s="285"/>
      <c r="K308" s="285"/>
      <c r="L308" s="286"/>
      <c r="M308" s="286"/>
      <c r="N308" s="295"/>
      <c r="O308" s="178"/>
      <c r="P308" s="50"/>
      <c r="Q308" s="50"/>
      <c r="R308" s="50"/>
      <c r="S308" s="50"/>
      <c r="T308" s="50"/>
      <c r="U308" s="50"/>
      <c r="V308" s="50"/>
      <c r="W308" s="50"/>
      <c r="X308" s="50"/>
      <c r="Y308" s="50"/>
      <c r="Z308" s="95"/>
      <c r="AA308" s="53"/>
    </row>
    <row r="309" ht="15" customHeight="1">
      <c r="A309" s="116"/>
      <c r="B309" s="279"/>
      <c r="C309" s="280"/>
      <c r="D309" s="281"/>
      <c r="E309" s="282"/>
      <c r="F309" s="283"/>
      <c r="G309" s="281"/>
      <c r="H309" s="285"/>
      <c r="I309" s="285"/>
      <c r="J309" s="285"/>
      <c r="K309" s="285"/>
      <c r="L309" s="286"/>
      <c r="M309" s="286"/>
      <c r="N309" s="295"/>
      <c r="O309" s="178"/>
      <c r="P309" s="50"/>
      <c r="Q309" s="50"/>
      <c r="R309" s="50"/>
      <c r="S309" s="50"/>
      <c r="T309" s="50"/>
      <c r="U309" s="50"/>
      <c r="V309" s="50"/>
      <c r="W309" s="50"/>
      <c r="X309" s="50"/>
      <c r="Y309" s="50"/>
      <c r="Z309" s="95"/>
      <c r="AA309" s="53"/>
    </row>
    <row r="310" ht="15" customHeight="1">
      <c r="A310" s="116"/>
      <c r="B310" s="279"/>
      <c r="C310" s="280"/>
      <c r="D310" s="281"/>
      <c r="E310" s="282"/>
      <c r="F310" s="283"/>
      <c r="G310" s="281"/>
      <c r="H310" s="285"/>
      <c r="I310" s="285"/>
      <c r="J310" s="285"/>
      <c r="K310" s="285"/>
      <c r="L310" s="286"/>
      <c r="M310" s="286"/>
      <c r="N310" s="295"/>
      <c r="O310" s="178"/>
      <c r="P310" s="50"/>
      <c r="Q310" s="50"/>
      <c r="R310" s="50"/>
      <c r="S310" s="50"/>
      <c r="T310" s="50"/>
      <c r="U310" s="50"/>
      <c r="V310" s="50"/>
      <c r="W310" s="50"/>
      <c r="X310" s="50"/>
      <c r="Y310" s="50"/>
      <c r="Z310" s="95"/>
      <c r="AA310" s="53"/>
    </row>
    <row r="311" ht="15" customHeight="1">
      <c r="A311" s="116"/>
      <c r="B311" s="279"/>
      <c r="C311" s="280"/>
      <c r="D311" s="281"/>
      <c r="E311" s="282"/>
      <c r="F311" s="283"/>
      <c r="G311" s="281"/>
      <c r="H311" s="285"/>
      <c r="I311" s="285"/>
      <c r="J311" s="285"/>
      <c r="K311" s="285"/>
      <c r="L311" s="286"/>
      <c r="M311" s="286"/>
      <c r="N311" s="295"/>
      <c r="O311" s="178"/>
      <c r="P311" s="50"/>
      <c r="Q311" s="50"/>
      <c r="R311" s="50"/>
      <c r="S311" s="50"/>
      <c r="T311" s="50"/>
      <c r="U311" s="50"/>
      <c r="V311" s="50"/>
      <c r="W311" s="50"/>
      <c r="X311" s="50"/>
      <c r="Y311" s="50"/>
      <c r="Z311" s="95"/>
      <c r="AA311" s="53"/>
    </row>
    <row r="312" ht="15" customHeight="1">
      <c r="A312" s="116"/>
      <c r="B312" s="279"/>
      <c r="C312" s="280"/>
      <c r="D312" s="281"/>
      <c r="E312" s="282"/>
      <c r="F312" s="283"/>
      <c r="G312" s="281"/>
      <c r="H312" s="285"/>
      <c r="I312" s="285"/>
      <c r="J312" s="285"/>
      <c r="K312" s="285"/>
      <c r="L312" s="286"/>
      <c r="M312" s="286"/>
      <c r="N312" s="295"/>
      <c r="O312" s="178"/>
      <c r="P312" s="50"/>
      <c r="Q312" s="50"/>
      <c r="R312" s="50"/>
      <c r="S312" s="50"/>
      <c r="T312" s="50"/>
      <c r="U312" s="50"/>
      <c r="V312" s="50"/>
      <c r="W312" s="50"/>
      <c r="X312" s="50"/>
      <c r="Y312" s="50"/>
      <c r="Z312" s="95"/>
      <c r="AA312" s="53"/>
    </row>
    <row r="313" ht="15" customHeight="1">
      <c r="A313" s="116"/>
      <c r="B313" s="279"/>
      <c r="C313" s="280"/>
      <c r="D313" s="281"/>
      <c r="E313" s="282"/>
      <c r="F313" s="283"/>
      <c r="G313" s="281"/>
      <c r="H313" s="285"/>
      <c r="I313" s="285"/>
      <c r="J313" s="285"/>
      <c r="K313" s="285"/>
      <c r="L313" s="286"/>
      <c r="M313" s="286"/>
      <c r="N313" s="295"/>
      <c r="O313" s="178"/>
      <c r="P313" s="50"/>
      <c r="Q313" s="50"/>
      <c r="R313" s="50"/>
      <c r="S313" s="50"/>
      <c r="T313" s="50"/>
      <c r="U313" s="50"/>
      <c r="V313" s="50"/>
      <c r="W313" s="50"/>
      <c r="X313" s="50"/>
      <c r="Y313" s="50"/>
      <c r="Z313" s="95"/>
      <c r="AA313" s="53"/>
    </row>
    <row r="314" ht="15" customHeight="1">
      <c r="A314" s="116"/>
      <c r="B314" s="279"/>
      <c r="C314" s="280"/>
      <c r="D314" s="281"/>
      <c r="E314" s="282"/>
      <c r="F314" s="283"/>
      <c r="G314" s="281"/>
      <c r="H314" s="285"/>
      <c r="I314" s="285"/>
      <c r="J314" s="285"/>
      <c r="K314" s="285"/>
      <c r="L314" s="286"/>
      <c r="M314" s="286"/>
      <c r="N314" s="295"/>
      <c r="O314" s="178"/>
      <c r="P314" s="50"/>
      <c r="Q314" s="50"/>
      <c r="R314" s="50"/>
      <c r="S314" s="50"/>
      <c r="T314" s="50"/>
      <c r="U314" s="50"/>
      <c r="V314" s="50"/>
      <c r="W314" s="50"/>
      <c r="X314" s="50"/>
      <c r="Y314" s="50"/>
      <c r="Z314" s="95"/>
      <c r="AA314" s="53"/>
    </row>
    <row r="315" ht="15" customHeight="1">
      <c r="A315" s="116"/>
      <c r="B315" s="279"/>
      <c r="C315" s="280"/>
      <c r="D315" s="281"/>
      <c r="E315" s="282"/>
      <c r="F315" s="283"/>
      <c r="G315" s="281"/>
      <c r="H315" s="285"/>
      <c r="I315" s="285"/>
      <c r="J315" s="285"/>
      <c r="K315" s="285"/>
      <c r="L315" s="286"/>
      <c r="M315" s="286"/>
      <c r="N315" s="295"/>
      <c r="O315" s="178"/>
      <c r="P315" s="50"/>
      <c r="Q315" s="50"/>
      <c r="R315" s="50"/>
      <c r="S315" s="50"/>
      <c r="T315" s="50"/>
      <c r="U315" s="50"/>
      <c r="V315" s="50"/>
      <c r="W315" s="50"/>
      <c r="X315" s="50"/>
      <c r="Y315" s="50"/>
      <c r="Z315" s="95"/>
      <c r="AA315" s="53"/>
    </row>
    <row r="316" ht="15" customHeight="1">
      <c r="A316" s="116"/>
      <c r="B316" s="279"/>
      <c r="C316" s="280"/>
      <c r="D316" s="281"/>
      <c r="E316" s="282"/>
      <c r="F316" s="283"/>
      <c r="G316" s="281"/>
      <c r="H316" s="285"/>
      <c r="I316" s="285"/>
      <c r="J316" s="285"/>
      <c r="K316" s="285"/>
      <c r="L316" s="286"/>
      <c r="M316" s="286"/>
      <c r="N316" s="295"/>
      <c r="O316" s="178"/>
      <c r="P316" s="50"/>
      <c r="Q316" s="50"/>
      <c r="R316" s="50"/>
      <c r="S316" s="50"/>
      <c r="T316" s="50"/>
      <c r="U316" s="50"/>
      <c r="V316" s="50"/>
      <c r="W316" s="50"/>
      <c r="X316" s="50"/>
      <c r="Y316" s="50"/>
      <c r="Z316" s="95"/>
      <c r="AA316" s="53"/>
    </row>
    <row r="317" ht="15" customHeight="1">
      <c r="A317" s="116"/>
      <c r="B317" s="279"/>
      <c r="C317" s="280"/>
      <c r="D317" s="281"/>
      <c r="E317" s="282"/>
      <c r="F317" s="283"/>
      <c r="G317" s="281"/>
      <c r="H317" s="285"/>
      <c r="I317" s="285"/>
      <c r="J317" s="285"/>
      <c r="K317" s="285"/>
      <c r="L317" s="286"/>
      <c r="M317" s="286"/>
      <c r="N317" s="295"/>
      <c r="O317" s="178"/>
      <c r="P317" s="50"/>
      <c r="Q317" s="50"/>
      <c r="R317" s="50"/>
      <c r="S317" s="50"/>
      <c r="T317" s="50"/>
      <c r="U317" s="50"/>
      <c r="V317" s="50"/>
      <c r="W317" s="50"/>
      <c r="X317" s="50"/>
      <c r="Y317" s="50"/>
      <c r="Z317" s="95"/>
      <c r="AA317" s="53"/>
    </row>
    <row r="318" ht="15" customHeight="1">
      <c r="A318" s="116"/>
      <c r="B318" s="279"/>
      <c r="C318" s="280"/>
      <c r="D318" s="281"/>
      <c r="E318" s="282"/>
      <c r="F318" s="283"/>
      <c r="G318" s="281"/>
      <c r="H318" s="285"/>
      <c r="I318" s="285"/>
      <c r="J318" s="285"/>
      <c r="K318" s="285"/>
      <c r="L318" s="286"/>
      <c r="M318" s="286"/>
      <c r="N318" s="295"/>
      <c r="O318" s="178"/>
      <c r="P318" s="50"/>
      <c r="Q318" s="50"/>
      <c r="R318" s="50"/>
      <c r="S318" s="50"/>
      <c r="T318" s="50"/>
      <c r="U318" s="50"/>
      <c r="V318" s="50"/>
      <c r="W318" s="50"/>
      <c r="X318" s="50"/>
      <c r="Y318" s="50"/>
      <c r="Z318" s="95"/>
      <c r="AA318" s="53"/>
    </row>
    <row r="319" ht="15" customHeight="1">
      <c r="A319" s="116"/>
      <c r="B319" s="279"/>
      <c r="C319" s="280"/>
      <c r="D319" s="281"/>
      <c r="E319" s="282"/>
      <c r="F319" s="283"/>
      <c r="G319" s="281"/>
      <c r="H319" s="285"/>
      <c r="I319" s="285"/>
      <c r="J319" s="285"/>
      <c r="K319" s="285"/>
      <c r="L319" s="286"/>
      <c r="M319" s="286"/>
      <c r="N319" s="295"/>
      <c r="O319" s="178"/>
      <c r="P319" s="50"/>
      <c r="Q319" s="50"/>
      <c r="R319" s="50"/>
      <c r="S319" s="50"/>
      <c r="T319" s="50"/>
      <c r="U319" s="50"/>
      <c r="V319" s="50"/>
      <c r="W319" s="50"/>
      <c r="X319" s="50"/>
      <c r="Y319" s="50"/>
      <c r="Z319" s="95"/>
      <c r="AA319" s="53"/>
    </row>
    <row r="320" ht="15" customHeight="1">
      <c r="A320" s="116"/>
      <c r="B320" s="279"/>
      <c r="C320" s="280"/>
      <c r="D320" s="281"/>
      <c r="E320" s="282"/>
      <c r="F320" s="283"/>
      <c r="G320" s="281"/>
      <c r="H320" s="285"/>
      <c r="I320" s="285"/>
      <c r="J320" s="285"/>
      <c r="K320" s="285"/>
      <c r="L320" s="286"/>
      <c r="M320" s="286"/>
      <c r="N320" s="295"/>
      <c r="O320" s="178"/>
      <c r="P320" s="50"/>
      <c r="Q320" s="50"/>
      <c r="R320" s="50"/>
      <c r="S320" s="50"/>
      <c r="T320" s="50"/>
      <c r="U320" s="50"/>
      <c r="V320" s="50"/>
      <c r="W320" s="50"/>
      <c r="X320" s="50"/>
      <c r="Y320" s="50"/>
      <c r="Z320" s="95"/>
      <c r="AA320" s="53"/>
    </row>
    <row r="321" ht="15" customHeight="1">
      <c r="A321" s="116"/>
      <c r="B321" s="279"/>
      <c r="C321" s="280"/>
      <c r="D321" s="281"/>
      <c r="E321" s="282"/>
      <c r="F321" s="283"/>
      <c r="G321" s="281"/>
      <c r="H321" s="285"/>
      <c r="I321" s="285"/>
      <c r="J321" s="285"/>
      <c r="K321" s="285"/>
      <c r="L321" s="286"/>
      <c r="M321" s="286"/>
      <c r="N321" s="295"/>
      <c r="O321" s="178"/>
      <c r="P321" s="50"/>
      <c r="Q321" s="50"/>
      <c r="R321" s="50"/>
      <c r="S321" s="50"/>
      <c r="T321" s="50"/>
      <c r="U321" s="50"/>
      <c r="V321" s="50"/>
      <c r="W321" s="50"/>
      <c r="X321" s="50"/>
      <c r="Y321" s="50"/>
      <c r="Z321" s="95"/>
      <c r="AA321" s="53"/>
    </row>
    <row r="322" ht="15" customHeight="1">
      <c r="A322" s="116"/>
      <c r="B322" s="279"/>
      <c r="C322" s="280"/>
      <c r="D322" s="281"/>
      <c r="E322" s="282"/>
      <c r="F322" s="283"/>
      <c r="G322" s="281"/>
      <c r="H322" s="285"/>
      <c r="I322" s="285"/>
      <c r="J322" s="285"/>
      <c r="K322" s="285"/>
      <c r="L322" s="286"/>
      <c r="M322" s="286"/>
      <c r="N322" s="295"/>
      <c r="O322" s="178"/>
      <c r="P322" s="50"/>
      <c r="Q322" s="50"/>
      <c r="R322" s="50"/>
      <c r="S322" s="50"/>
      <c r="T322" s="50"/>
      <c r="U322" s="50"/>
      <c r="V322" s="50"/>
      <c r="W322" s="50"/>
      <c r="X322" s="50"/>
      <c r="Y322" s="50"/>
      <c r="Z322" s="95"/>
      <c r="AA322" s="53"/>
    </row>
    <row r="323" ht="15" customHeight="1">
      <c r="A323" s="116"/>
      <c r="B323" s="279"/>
      <c r="C323" s="280"/>
      <c r="D323" s="281"/>
      <c r="E323" s="282"/>
      <c r="F323" s="283"/>
      <c r="G323" s="281"/>
      <c r="H323" s="285"/>
      <c r="I323" s="285"/>
      <c r="J323" s="285"/>
      <c r="K323" s="285"/>
      <c r="L323" s="286"/>
      <c r="M323" s="286"/>
      <c r="N323" s="295"/>
      <c r="O323" s="178"/>
      <c r="P323" s="50"/>
      <c r="Q323" s="50"/>
      <c r="R323" s="50"/>
      <c r="S323" s="50"/>
      <c r="T323" s="50"/>
      <c r="U323" s="50"/>
      <c r="V323" s="50"/>
      <c r="W323" s="50"/>
      <c r="X323" s="50"/>
      <c r="Y323" s="50"/>
      <c r="Z323" s="95"/>
      <c r="AA323" s="53"/>
    </row>
    <row r="324" ht="15" customHeight="1">
      <c r="A324" s="116"/>
      <c r="B324" s="279"/>
      <c r="C324" s="280"/>
      <c r="D324" s="281"/>
      <c r="E324" s="282"/>
      <c r="F324" s="283"/>
      <c r="G324" s="281"/>
      <c r="H324" s="285"/>
      <c r="I324" s="285"/>
      <c r="J324" s="285"/>
      <c r="K324" s="285"/>
      <c r="L324" s="286"/>
      <c r="M324" s="286"/>
      <c r="N324" s="295"/>
      <c r="O324" s="178"/>
      <c r="P324" s="50"/>
      <c r="Q324" s="50"/>
      <c r="R324" s="50"/>
      <c r="S324" s="50"/>
      <c r="T324" s="50"/>
      <c r="U324" s="50"/>
      <c r="V324" s="50"/>
      <c r="W324" s="50"/>
      <c r="X324" s="50"/>
      <c r="Y324" s="50"/>
      <c r="Z324" s="95"/>
      <c r="AA324" s="53"/>
    </row>
    <row r="325" ht="15" customHeight="1">
      <c r="A325" s="116"/>
      <c r="B325" s="279"/>
      <c r="C325" s="280"/>
      <c r="D325" s="281"/>
      <c r="E325" s="282"/>
      <c r="F325" s="283"/>
      <c r="G325" s="281"/>
      <c r="H325" s="285"/>
      <c r="I325" s="285"/>
      <c r="J325" s="285"/>
      <c r="K325" s="285"/>
      <c r="L325" s="286"/>
      <c r="M325" s="286"/>
      <c r="N325" s="295"/>
      <c r="O325" s="178"/>
      <c r="P325" s="50"/>
      <c r="Q325" s="50"/>
      <c r="R325" s="50"/>
      <c r="S325" s="50"/>
      <c r="T325" s="50"/>
      <c r="U325" s="50"/>
      <c r="V325" s="50"/>
      <c r="W325" s="50"/>
      <c r="X325" s="50"/>
      <c r="Y325" s="50"/>
      <c r="Z325" s="95"/>
      <c r="AA325" s="53"/>
    </row>
    <row r="326" ht="15" customHeight="1">
      <c r="A326" s="116"/>
      <c r="B326" s="279"/>
      <c r="C326" s="280"/>
      <c r="D326" s="281"/>
      <c r="E326" s="282"/>
      <c r="F326" s="283"/>
      <c r="G326" s="281"/>
      <c r="H326" s="285"/>
      <c r="I326" s="285"/>
      <c r="J326" s="285"/>
      <c r="K326" s="285"/>
      <c r="L326" s="286"/>
      <c r="M326" s="286"/>
      <c r="N326" s="295"/>
      <c r="O326" s="178"/>
      <c r="P326" s="50"/>
      <c r="Q326" s="50"/>
      <c r="R326" s="50"/>
      <c r="S326" s="50"/>
      <c r="T326" s="50"/>
      <c r="U326" s="50"/>
      <c r="V326" s="50"/>
      <c r="W326" s="50"/>
      <c r="X326" s="50"/>
      <c r="Y326" s="50"/>
      <c r="Z326" s="95"/>
      <c r="AA326" s="53"/>
    </row>
    <row r="327" ht="15" customHeight="1">
      <c r="A327" s="116"/>
      <c r="B327" s="279"/>
      <c r="C327" s="280"/>
      <c r="D327" s="281"/>
      <c r="E327" s="282"/>
      <c r="F327" s="283"/>
      <c r="G327" s="281"/>
      <c r="H327" s="285"/>
      <c r="I327" s="285"/>
      <c r="J327" s="285"/>
      <c r="K327" s="285"/>
      <c r="L327" s="286"/>
      <c r="M327" s="286"/>
      <c r="N327" s="295"/>
      <c r="O327" s="178"/>
      <c r="P327" s="50"/>
      <c r="Q327" s="50"/>
      <c r="R327" s="50"/>
      <c r="S327" s="50"/>
      <c r="T327" s="50"/>
      <c r="U327" s="50"/>
      <c r="V327" s="50"/>
      <c r="W327" s="50"/>
      <c r="X327" s="50"/>
      <c r="Y327" s="50"/>
      <c r="Z327" s="95"/>
      <c r="AA327" s="53"/>
    </row>
    <row r="328" ht="15" customHeight="1">
      <c r="A328" s="116"/>
      <c r="B328" s="279"/>
      <c r="C328" s="280"/>
      <c r="D328" s="281"/>
      <c r="E328" s="282"/>
      <c r="F328" s="283"/>
      <c r="G328" s="281"/>
      <c r="H328" s="285"/>
      <c r="I328" s="285"/>
      <c r="J328" s="285"/>
      <c r="K328" s="285"/>
      <c r="L328" s="286"/>
      <c r="M328" s="286"/>
      <c r="N328" s="295"/>
      <c r="O328" s="178"/>
      <c r="P328" s="50"/>
      <c r="Q328" s="50"/>
      <c r="R328" s="50"/>
      <c r="S328" s="50"/>
      <c r="T328" s="50"/>
      <c r="U328" s="50"/>
      <c r="V328" s="50"/>
      <c r="W328" s="50"/>
      <c r="X328" s="50"/>
      <c r="Y328" s="50"/>
      <c r="Z328" s="95"/>
      <c r="AA328" s="53"/>
    </row>
    <row r="329" ht="15" customHeight="1">
      <c r="A329" s="116"/>
      <c r="B329" s="279"/>
      <c r="C329" s="280"/>
      <c r="D329" s="281"/>
      <c r="E329" s="282"/>
      <c r="F329" s="283"/>
      <c r="G329" s="281"/>
      <c r="H329" s="285"/>
      <c r="I329" s="285"/>
      <c r="J329" s="285"/>
      <c r="K329" s="285"/>
      <c r="L329" s="286"/>
      <c r="M329" s="286"/>
      <c r="N329" s="295"/>
      <c r="O329" s="178"/>
      <c r="P329" s="50"/>
      <c r="Q329" s="50"/>
      <c r="R329" s="50"/>
      <c r="S329" s="50"/>
      <c r="T329" s="50"/>
      <c r="U329" s="50"/>
      <c r="V329" s="50"/>
      <c r="W329" s="50"/>
      <c r="X329" s="50"/>
      <c r="Y329" s="50"/>
      <c r="Z329" s="95"/>
      <c r="AA329" s="53"/>
    </row>
    <row r="330" ht="15" customHeight="1">
      <c r="A330" s="116"/>
      <c r="B330" s="279"/>
      <c r="C330" s="280"/>
      <c r="D330" s="281"/>
      <c r="E330" s="282"/>
      <c r="F330" s="283"/>
      <c r="G330" s="281"/>
      <c r="H330" s="285"/>
      <c r="I330" s="285"/>
      <c r="J330" s="285"/>
      <c r="K330" s="285"/>
      <c r="L330" s="286"/>
      <c r="M330" s="286"/>
      <c r="N330" s="295"/>
      <c r="O330" s="178"/>
      <c r="P330" s="50"/>
      <c r="Q330" s="50"/>
      <c r="R330" s="50"/>
      <c r="S330" s="50"/>
      <c r="T330" s="50"/>
      <c r="U330" s="50"/>
      <c r="V330" s="50"/>
      <c r="W330" s="50"/>
      <c r="X330" s="50"/>
      <c r="Y330" s="50"/>
      <c r="Z330" s="95"/>
      <c r="AA330" s="53"/>
    </row>
    <row r="331" ht="15" customHeight="1">
      <c r="A331" s="116"/>
      <c r="B331" s="279"/>
      <c r="C331" s="280"/>
      <c r="D331" s="281"/>
      <c r="E331" s="282"/>
      <c r="F331" s="283"/>
      <c r="G331" s="281"/>
      <c r="H331" s="285"/>
      <c r="I331" s="285"/>
      <c r="J331" s="285"/>
      <c r="K331" s="285"/>
      <c r="L331" s="286"/>
      <c r="M331" s="286"/>
      <c r="N331" s="295"/>
      <c r="O331" s="178"/>
      <c r="P331" s="50"/>
      <c r="Q331" s="50"/>
      <c r="R331" s="50"/>
      <c r="S331" s="50"/>
      <c r="T331" s="50"/>
      <c r="U331" s="50"/>
      <c r="V331" s="50"/>
      <c r="W331" s="50"/>
      <c r="X331" s="50"/>
      <c r="Y331" s="50"/>
      <c r="Z331" s="95"/>
      <c r="AA331" s="53"/>
    </row>
    <row r="332" ht="15" customHeight="1">
      <c r="A332" s="116"/>
      <c r="B332" s="279"/>
      <c r="C332" s="280"/>
      <c r="D332" s="281"/>
      <c r="E332" s="282"/>
      <c r="F332" s="283"/>
      <c r="G332" s="281"/>
      <c r="H332" s="285"/>
      <c r="I332" s="285"/>
      <c r="J332" s="285"/>
      <c r="K332" s="285"/>
      <c r="L332" s="286"/>
      <c r="M332" s="286"/>
      <c r="N332" s="295"/>
      <c r="O332" s="178"/>
      <c r="P332" s="50"/>
      <c r="Q332" s="50"/>
      <c r="R332" s="50"/>
      <c r="S332" s="50"/>
      <c r="T332" s="50"/>
      <c r="U332" s="50"/>
      <c r="V332" s="50"/>
      <c r="W332" s="50"/>
      <c r="X332" s="50"/>
      <c r="Y332" s="50"/>
      <c r="Z332" s="95"/>
      <c r="AA332" s="53"/>
    </row>
    <row r="333" ht="15" customHeight="1">
      <c r="A333" s="116"/>
      <c r="B333" s="279"/>
      <c r="C333" s="280"/>
      <c r="D333" s="281"/>
      <c r="E333" s="282"/>
      <c r="F333" s="283"/>
      <c r="G333" s="281"/>
      <c r="H333" s="285"/>
      <c r="I333" s="285"/>
      <c r="J333" s="285"/>
      <c r="K333" s="285"/>
      <c r="L333" s="286"/>
      <c r="M333" s="286"/>
      <c r="N333" s="295"/>
      <c r="O333" s="178"/>
      <c r="P333" s="50"/>
      <c r="Q333" s="50"/>
      <c r="R333" s="50"/>
      <c r="S333" s="50"/>
      <c r="T333" s="50"/>
      <c r="U333" s="50"/>
      <c r="V333" s="50"/>
      <c r="W333" s="50"/>
      <c r="X333" s="50"/>
      <c r="Y333" s="50"/>
      <c r="Z333" s="95"/>
      <c r="AA333" s="53"/>
    </row>
    <row r="334" ht="15" customHeight="1">
      <c r="A334" s="116"/>
      <c r="B334" s="279"/>
      <c r="C334" s="280"/>
      <c r="D334" s="281"/>
      <c r="E334" s="282"/>
      <c r="F334" s="283"/>
      <c r="G334" s="281"/>
      <c r="H334" s="285"/>
      <c r="I334" s="285"/>
      <c r="J334" s="285"/>
      <c r="K334" s="285"/>
      <c r="L334" s="286"/>
      <c r="M334" s="286"/>
      <c r="N334" s="295"/>
      <c r="O334" s="178"/>
      <c r="P334" s="50"/>
      <c r="Q334" s="50"/>
      <c r="R334" s="50"/>
      <c r="S334" s="50"/>
      <c r="T334" s="50"/>
      <c r="U334" s="50"/>
      <c r="V334" s="50"/>
      <c r="W334" s="50"/>
      <c r="X334" s="50"/>
      <c r="Y334" s="50"/>
      <c r="Z334" s="95"/>
      <c r="AA334" s="53"/>
    </row>
    <row r="335" ht="15" customHeight="1">
      <c r="A335" s="116"/>
      <c r="B335" s="279"/>
      <c r="C335" s="280"/>
      <c r="D335" s="281"/>
      <c r="E335" s="282"/>
      <c r="F335" s="283"/>
      <c r="G335" s="281"/>
      <c r="H335" s="285"/>
      <c r="I335" s="285"/>
      <c r="J335" s="285"/>
      <c r="K335" s="285"/>
      <c r="L335" s="286"/>
      <c r="M335" s="286"/>
      <c r="N335" s="295"/>
      <c r="O335" s="178"/>
      <c r="P335" s="50"/>
      <c r="Q335" s="50"/>
      <c r="R335" s="50"/>
      <c r="S335" s="50"/>
      <c r="T335" s="50"/>
      <c r="U335" s="50"/>
      <c r="V335" s="50"/>
      <c r="W335" s="50"/>
      <c r="X335" s="50"/>
      <c r="Y335" s="50"/>
      <c r="Z335" s="95"/>
      <c r="AA335" s="53"/>
    </row>
    <row r="336" ht="15" customHeight="1">
      <c r="A336" s="116"/>
      <c r="B336" s="279"/>
      <c r="C336" s="280"/>
      <c r="D336" s="281"/>
      <c r="E336" s="282"/>
      <c r="F336" s="283"/>
      <c r="G336" s="281"/>
      <c r="H336" s="285"/>
      <c r="I336" s="285"/>
      <c r="J336" s="285"/>
      <c r="K336" s="285"/>
      <c r="L336" s="286"/>
      <c r="M336" s="286"/>
      <c r="N336" s="295"/>
      <c r="O336" s="178"/>
      <c r="P336" s="50"/>
      <c r="Q336" s="50"/>
      <c r="R336" s="50"/>
      <c r="S336" s="50"/>
      <c r="T336" s="50"/>
      <c r="U336" s="50"/>
      <c r="V336" s="50"/>
      <c r="W336" s="50"/>
      <c r="X336" s="50"/>
      <c r="Y336" s="50"/>
      <c r="Z336" s="95"/>
      <c r="AA336" s="53"/>
    </row>
    <row r="337" ht="15" customHeight="1">
      <c r="A337" s="116"/>
      <c r="B337" s="279"/>
      <c r="C337" s="280"/>
      <c r="D337" s="281"/>
      <c r="E337" s="282"/>
      <c r="F337" s="283"/>
      <c r="G337" s="281"/>
      <c r="H337" s="285"/>
      <c r="I337" s="285"/>
      <c r="J337" s="285"/>
      <c r="K337" s="285"/>
      <c r="L337" s="286"/>
      <c r="M337" s="286"/>
      <c r="N337" s="295"/>
      <c r="O337" s="178"/>
      <c r="P337" s="50"/>
      <c r="Q337" s="50"/>
      <c r="R337" s="50"/>
      <c r="S337" s="50"/>
      <c r="T337" s="50"/>
      <c r="U337" s="50"/>
      <c r="V337" s="50"/>
      <c r="W337" s="50"/>
      <c r="X337" s="50"/>
      <c r="Y337" s="50"/>
      <c r="Z337" s="95"/>
      <c r="AA337" s="53"/>
    </row>
    <row r="338" ht="15" customHeight="1">
      <c r="A338" s="116"/>
      <c r="B338" s="279"/>
      <c r="C338" s="280"/>
      <c r="D338" s="281"/>
      <c r="E338" s="282"/>
      <c r="F338" s="283"/>
      <c r="G338" s="281"/>
      <c r="H338" s="285"/>
      <c r="I338" s="285"/>
      <c r="J338" s="285"/>
      <c r="K338" s="285"/>
      <c r="L338" s="286"/>
      <c r="M338" s="286"/>
      <c r="N338" s="295"/>
      <c r="O338" s="178"/>
      <c r="P338" s="50"/>
      <c r="Q338" s="50"/>
      <c r="R338" s="50"/>
      <c r="S338" s="50"/>
      <c r="T338" s="50"/>
      <c r="U338" s="50"/>
      <c r="V338" s="50"/>
      <c r="W338" s="50"/>
      <c r="X338" s="50"/>
      <c r="Y338" s="50"/>
      <c r="Z338" s="95"/>
      <c r="AA338" s="53"/>
    </row>
    <row r="339" ht="15" customHeight="1">
      <c r="A339" s="116"/>
      <c r="B339" s="279"/>
      <c r="C339" s="280"/>
      <c r="D339" s="281"/>
      <c r="E339" s="282"/>
      <c r="F339" s="283"/>
      <c r="G339" s="281"/>
      <c r="H339" s="285"/>
      <c r="I339" s="285"/>
      <c r="J339" s="285"/>
      <c r="K339" s="285"/>
      <c r="L339" s="286"/>
      <c r="M339" s="286"/>
      <c r="N339" s="295"/>
      <c r="O339" s="178"/>
      <c r="P339" s="50"/>
      <c r="Q339" s="50"/>
      <c r="R339" s="50"/>
      <c r="S339" s="50"/>
      <c r="T339" s="50"/>
      <c r="U339" s="50"/>
      <c r="V339" s="50"/>
      <c r="W339" s="50"/>
      <c r="X339" s="50"/>
      <c r="Y339" s="50"/>
      <c r="Z339" s="95"/>
      <c r="AA339" s="53"/>
    </row>
    <row r="340" ht="15" customHeight="1">
      <c r="A340" s="116"/>
      <c r="B340" s="279"/>
      <c r="C340" s="280"/>
      <c r="D340" s="281"/>
      <c r="E340" s="282"/>
      <c r="F340" s="283"/>
      <c r="G340" s="281"/>
      <c r="H340" s="285"/>
      <c r="I340" s="285"/>
      <c r="J340" s="285"/>
      <c r="K340" s="285"/>
      <c r="L340" s="286"/>
      <c r="M340" s="286"/>
      <c r="N340" s="295"/>
      <c r="O340" s="178"/>
      <c r="P340" s="50"/>
      <c r="Q340" s="50"/>
      <c r="R340" s="50"/>
      <c r="S340" s="50"/>
      <c r="T340" s="50"/>
      <c r="U340" s="50"/>
      <c r="V340" s="50"/>
      <c r="W340" s="50"/>
      <c r="X340" s="50"/>
      <c r="Y340" s="50"/>
      <c r="Z340" s="95"/>
      <c r="AA340" s="53"/>
    </row>
    <row r="341" ht="15" customHeight="1">
      <c r="A341" s="116"/>
      <c r="B341" s="279"/>
      <c r="C341" s="280"/>
      <c r="D341" s="281"/>
      <c r="E341" s="282"/>
      <c r="F341" s="283"/>
      <c r="G341" s="281"/>
      <c r="H341" s="285"/>
      <c r="I341" s="285"/>
      <c r="J341" s="285"/>
      <c r="K341" s="285"/>
      <c r="L341" s="286"/>
      <c r="M341" s="286"/>
      <c r="N341" s="295"/>
      <c r="O341" s="178"/>
      <c r="P341" s="50"/>
      <c r="Q341" s="50"/>
      <c r="R341" s="50"/>
      <c r="S341" s="50"/>
      <c r="T341" s="50"/>
      <c r="U341" s="50"/>
      <c r="V341" s="50"/>
      <c r="W341" s="50"/>
      <c r="X341" s="50"/>
      <c r="Y341" s="50"/>
      <c r="Z341" s="95"/>
      <c r="AA341" s="53"/>
    </row>
    <row r="342" ht="15" customHeight="1">
      <c r="A342" s="116"/>
      <c r="B342" s="279"/>
      <c r="C342" s="280"/>
      <c r="D342" s="281"/>
      <c r="E342" s="282"/>
      <c r="F342" s="283"/>
      <c r="G342" s="281"/>
      <c r="H342" s="285"/>
      <c r="I342" s="285"/>
      <c r="J342" s="285"/>
      <c r="K342" s="285"/>
      <c r="L342" s="286"/>
      <c r="M342" s="286"/>
      <c r="N342" s="295"/>
      <c r="O342" s="178"/>
      <c r="P342" s="50"/>
      <c r="Q342" s="50"/>
      <c r="R342" s="50"/>
      <c r="S342" s="50"/>
      <c r="T342" s="50"/>
      <c r="U342" s="50"/>
      <c r="V342" s="50"/>
      <c r="W342" s="50"/>
      <c r="X342" s="50"/>
      <c r="Y342" s="50"/>
      <c r="Z342" s="95"/>
      <c r="AA342" s="53"/>
    </row>
    <row r="343" ht="15" customHeight="1">
      <c r="A343" s="116"/>
      <c r="B343" s="279"/>
      <c r="C343" s="280"/>
      <c r="D343" s="281"/>
      <c r="E343" s="282"/>
      <c r="F343" s="283"/>
      <c r="G343" s="281"/>
      <c r="H343" s="285"/>
      <c r="I343" s="285"/>
      <c r="J343" s="285"/>
      <c r="K343" s="285"/>
      <c r="L343" s="286"/>
      <c r="M343" s="286"/>
      <c r="N343" s="295"/>
      <c r="O343" s="178"/>
      <c r="P343" s="50"/>
      <c r="Q343" s="50"/>
      <c r="R343" s="50"/>
      <c r="S343" s="50"/>
      <c r="T343" s="50"/>
      <c r="U343" s="50"/>
      <c r="V343" s="50"/>
      <c r="W343" s="50"/>
      <c r="X343" s="50"/>
      <c r="Y343" s="50"/>
      <c r="Z343" s="95"/>
      <c r="AA343" s="53"/>
    </row>
    <row r="344" ht="15" customHeight="1">
      <c r="A344" s="116"/>
      <c r="B344" s="279"/>
      <c r="C344" s="280"/>
      <c r="D344" s="281"/>
      <c r="E344" s="282"/>
      <c r="F344" s="283"/>
      <c r="G344" s="281"/>
      <c r="H344" s="285"/>
      <c r="I344" s="285"/>
      <c r="J344" s="285"/>
      <c r="K344" s="285"/>
      <c r="L344" s="286"/>
      <c r="M344" s="286"/>
      <c r="N344" s="295"/>
      <c r="O344" s="178"/>
      <c r="P344" s="50"/>
      <c r="Q344" s="50"/>
      <c r="R344" s="50"/>
      <c r="S344" s="50"/>
      <c r="T344" s="50"/>
      <c r="U344" s="50"/>
      <c r="V344" s="50"/>
      <c r="W344" s="50"/>
      <c r="X344" s="50"/>
      <c r="Y344" s="50"/>
      <c r="Z344" s="95"/>
      <c r="AA344" s="53"/>
    </row>
    <row r="345" ht="15" customHeight="1">
      <c r="A345" s="116"/>
      <c r="B345" s="279"/>
      <c r="C345" s="280"/>
      <c r="D345" s="281"/>
      <c r="E345" s="282"/>
      <c r="F345" s="283"/>
      <c r="G345" s="281"/>
      <c r="H345" s="285"/>
      <c r="I345" s="285"/>
      <c r="J345" s="285"/>
      <c r="K345" s="285"/>
      <c r="L345" s="286"/>
      <c r="M345" s="286"/>
      <c r="N345" s="295"/>
      <c r="O345" s="178"/>
      <c r="P345" s="50"/>
      <c r="Q345" s="50"/>
      <c r="R345" s="50"/>
      <c r="S345" s="50"/>
      <c r="T345" s="50"/>
      <c r="U345" s="50"/>
      <c r="V345" s="50"/>
      <c r="W345" s="50"/>
      <c r="X345" s="50"/>
      <c r="Y345" s="50"/>
      <c r="Z345" s="95"/>
      <c r="AA345" s="53"/>
    </row>
    <row r="346" ht="15" customHeight="1">
      <c r="A346" s="116"/>
      <c r="B346" s="279"/>
      <c r="C346" s="280"/>
      <c r="D346" s="281"/>
      <c r="E346" s="282"/>
      <c r="F346" s="283"/>
      <c r="G346" s="281"/>
      <c r="H346" s="285"/>
      <c r="I346" s="285"/>
      <c r="J346" s="285"/>
      <c r="K346" s="285"/>
      <c r="L346" s="286"/>
      <c r="M346" s="286"/>
      <c r="N346" s="295"/>
      <c r="O346" s="178"/>
      <c r="P346" s="50"/>
      <c r="Q346" s="50"/>
      <c r="R346" s="50"/>
      <c r="S346" s="50"/>
      <c r="T346" s="50"/>
      <c r="U346" s="50"/>
      <c r="V346" s="50"/>
      <c r="W346" s="50"/>
      <c r="X346" s="50"/>
      <c r="Y346" s="50"/>
      <c r="Z346" s="95"/>
      <c r="AA346" s="53"/>
    </row>
    <row r="347" ht="15" customHeight="1">
      <c r="A347" s="116"/>
      <c r="B347" s="279"/>
      <c r="C347" s="280"/>
      <c r="D347" s="281"/>
      <c r="E347" s="282"/>
      <c r="F347" s="283"/>
      <c r="G347" s="281"/>
      <c r="H347" s="285"/>
      <c r="I347" s="285"/>
      <c r="J347" s="285"/>
      <c r="K347" s="285"/>
      <c r="L347" s="286"/>
      <c r="M347" s="286"/>
      <c r="N347" s="295"/>
      <c r="O347" s="178"/>
      <c r="P347" s="50"/>
      <c r="Q347" s="50"/>
      <c r="R347" s="50"/>
      <c r="S347" s="50"/>
      <c r="T347" s="50"/>
      <c r="U347" s="50"/>
      <c r="V347" s="50"/>
      <c r="W347" s="50"/>
      <c r="X347" s="50"/>
      <c r="Y347" s="50"/>
      <c r="Z347" s="95"/>
      <c r="AA347" s="53"/>
    </row>
    <row r="348" ht="15" customHeight="1">
      <c r="A348" s="116"/>
      <c r="B348" s="279"/>
      <c r="C348" s="280"/>
      <c r="D348" s="281"/>
      <c r="E348" s="282"/>
      <c r="F348" s="283"/>
      <c r="G348" s="281"/>
      <c r="H348" s="285"/>
      <c r="I348" s="285"/>
      <c r="J348" s="285"/>
      <c r="K348" s="285"/>
      <c r="L348" s="286"/>
      <c r="M348" s="286"/>
      <c r="N348" s="295"/>
      <c r="O348" s="178"/>
      <c r="P348" s="50"/>
      <c r="Q348" s="50"/>
      <c r="R348" s="50"/>
      <c r="S348" s="50"/>
      <c r="T348" s="50"/>
      <c r="U348" s="50"/>
      <c r="V348" s="50"/>
      <c r="W348" s="50"/>
      <c r="X348" s="50"/>
      <c r="Y348" s="50"/>
      <c r="Z348" s="95"/>
      <c r="AA348" s="53"/>
    </row>
    <row r="349" ht="15" customHeight="1">
      <c r="A349" s="116"/>
      <c r="B349" s="279"/>
      <c r="C349" s="280"/>
      <c r="D349" s="281"/>
      <c r="E349" s="282"/>
      <c r="F349" s="283"/>
      <c r="G349" s="281"/>
      <c r="H349" s="285"/>
      <c r="I349" s="285"/>
      <c r="J349" s="285"/>
      <c r="K349" s="285"/>
      <c r="L349" s="286"/>
      <c r="M349" s="286"/>
      <c r="N349" s="295"/>
      <c r="O349" s="178"/>
      <c r="P349" s="50"/>
      <c r="Q349" s="50"/>
      <c r="R349" s="50"/>
      <c r="S349" s="50"/>
      <c r="T349" s="50"/>
      <c r="U349" s="50"/>
      <c r="V349" s="50"/>
      <c r="W349" s="50"/>
      <c r="X349" s="50"/>
      <c r="Y349" s="50"/>
      <c r="Z349" s="95"/>
      <c r="AA349" s="53"/>
    </row>
    <row r="350" ht="15" customHeight="1">
      <c r="A350" s="116"/>
      <c r="B350" s="279"/>
      <c r="C350" s="280"/>
      <c r="D350" s="281"/>
      <c r="E350" s="282"/>
      <c r="F350" s="283"/>
      <c r="G350" s="281"/>
      <c r="H350" s="285"/>
      <c r="I350" s="285"/>
      <c r="J350" s="285"/>
      <c r="K350" s="285"/>
      <c r="L350" s="286"/>
      <c r="M350" s="286"/>
      <c r="N350" s="295"/>
      <c r="O350" s="178"/>
      <c r="P350" s="50"/>
      <c r="Q350" s="50"/>
      <c r="R350" s="50"/>
      <c r="S350" s="50"/>
      <c r="T350" s="50"/>
      <c r="U350" s="50"/>
      <c r="V350" s="50"/>
      <c r="W350" s="50"/>
      <c r="X350" s="50"/>
      <c r="Y350" s="50"/>
      <c r="Z350" s="95"/>
      <c r="AA350" s="53"/>
    </row>
    <row r="351" ht="15" customHeight="1">
      <c r="A351" s="116"/>
      <c r="B351" s="279"/>
      <c r="C351" s="280"/>
      <c r="D351" s="281"/>
      <c r="E351" s="282"/>
      <c r="F351" s="283"/>
      <c r="G351" s="281"/>
      <c r="H351" s="285"/>
      <c r="I351" s="285"/>
      <c r="J351" s="285"/>
      <c r="K351" s="285"/>
      <c r="L351" s="286"/>
      <c r="M351" s="286"/>
      <c r="N351" s="295"/>
      <c r="O351" s="178"/>
      <c r="P351" s="50"/>
      <c r="Q351" s="50"/>
      <c r="R351" s="50"/>
      <c r="S351" s="50"/>
      <c r="T351" s="50"/>
      <c r="U351" s="50"/>
      <c r="V351" s="50"/>
      <c r="W351" s="50"/>
      <c r="X351" s="50"/>
      <c r="Y351" s="50"/>
      <c r="Z351" s="95"/>
      <c r="AA351" s="53"/>
    </row>
    <row r="352" ht="15" customHeight="1">
      <c r="A352" s="116"/>
      <c r="B352" s="279"/>
      <c r="C352" s="280"/>
      <c r="D352" s="281"/>
      <c r="E352" s="282"/>
      <c r="F352" s="283"/>
      <c r="G352" s="281"/>
      <c r="H352" s="285"/>
      <c r="I352" s="285"/>
      <c r="J352" s="285"/>
      <c r="K352" s="285"/>
      <c r="L352" s="286"/>
      <c r="M352" s="286"/>
      <c r="N352" s="295"/>
      <c r="O352" s="178"/>
      <c r="P352" s="50"/>
      <c r="Q352" s="50"/>
      <c r="R352" s="50"/>
      <c r="S352" s="50"/>
      <c r="T352" s="50"/>
      <c r="U352" s="50"/>
      <c r="V352" s="50"/>
      <c r="W352" s="50"/>
      <c r="X352" s="50"/>
      <c r="Y352" s="50"/>
      <c r="Z352" s="95"/>
      <c r="AA352" s="53"/>
    </row>
    <row r="353" ht="15" customHeight="1">
      <c r="A353" s="116"/>
      <c r="B353" s="279"/>
      <c r="C353" s="280"/>
      <c r="D353" s="281"/>
      <c r="E353" s="282"/>
      <c r="F353" s="283"/>
      <c r="G353" s="281"/>
      <c r="H353" s="285"/>
      <c r="I353" s="285"/>
      <c r="J353" s="285"/>
      <c r="K353" s="285"/>
      <c r="L353" s="286"/>
      <c r="M353" s="286"/>
      <c r="N353" s="295"/>
      <c r="O353" s="178"/>
      <c r="P353" s="50"/>
      <c r="Q353" s="50"/>
      <c r="R353" s="50"/>
      <c r="S353" s="50"/>
      <c r="T353" s="50"/>
      <c r="U353" s="50"/>
      <c r="V353" s="50"/>
      <c r="W353" s="50"/>
      <c r="X353" s="50"/>
      <c r="Y353" s="50"/>
      <c r="Z353" s="95"/>
      <c r="AA353" s="53"/>
    </row>
    <row r="354" ht="15" customHeight="1">
      <c r="A354" s="116"/>
      <c r="B354" s="279"/>
      <c r="C354" s="280"/>
      <c r="D354" s="281"/>
      <c r="E354" s="282"/>
      <c r="F354" s="283"/>
      <c r="G354" s="281"/>
      <c r="H354" s="285"/>
      <c r="I354" s="285"/>
      <c r="J354" s="285"/>
      <c r="K354" s="285"/>
      <c r="L354" s="286"/>
      <c r="M354" s="286"/>
      <c r="N354" s="295"/>
      <c r="O354" s="178"/>
      <c r="P354" s="50"/>
      <c r="Q354" s="50"/>
      <c r="R354" s="50"/>
      <c r="S354" s="50"/>
      <c r="T354" s="50"/>
      <c r="U354" s="50"/>
      <c r="V354" s="50"/>
      <c r="W354" s="50"/>
      <c r="X354" s="50"/>
      <c r="Y354" s="50"/>
      <c r="Z354" s="95"/>
      <c r="AA354" s="53"/>
    </row>
    <row r="355" ht="15" customHeight="1">
      <c r="A355" s="116"/>
      <c r="B355" s="279"/>
      <c r="C355" s="280"/>
      <c r="D355" s="281"/>
      <c r="E355" s="282"/>
      <c r="F355" s="283"/>
      <c r="G355" s="281"/>
      <c r="H355" s="285"/>
      <c r="I355" s="285"/>
      <c r="J355" s="285"/>
      <c r="K355" s="285"/>
      <c r="L355" s="286"/>
      <c r="M355" s="286"/>
      <c r="N355" s="295"/>
      <c r="O355" s="178"/>
      <c r="P355" s="50"/>
      <c r="Q355" s="50"/>
      <c r="R355" s="50"/>
      <c r="S355" s="50"/>
      <c r="T355" s="50"/>
      <c r="U355" s="50"/>
      <c r="V355" s="50"/>
      <c r="W355" s="50"/>
      <c r="X355" s="50"/>
      <c r="Y355" s="50"/>
      <c r="Z355" s="95"/>
      <c r="AA355" s="53"/>
    </row>
    <row r="356" ht="15" customHeight="1">
      <c r="A356" s="116"/>
      <c r="B356" s="279"/>
      <c r="C356" s="280"/>
      <c r="D356" s="281"/>
      <c r="E356" s="282"/>
      <c r="F356" s="283"/>
      <c r="G356" s="281"/>
      <c r="H356" s="285"/>
      <c r="I356" s="285"/>
      <c r="J356" s="285"/>
      <c r="K356" s="285"/>
      <c r="L356" s="286"/>
      <c r="M356" s="286"/>
      <c r="N356" s="295"/>
      <c r="O356" s="178"/>
      <c r="P356" s="50"/>
      <c r="Q356" s="50"/>
      <c r="R356" s="50"/>
      <c r="S356" s="50"/>
      <c r="T356" s="50"/>
      <c r="U356" s="50"/>
      <c r="V356" s="50"/>
      <c r="W356" s="50"/>
      <c r="X356" s="50"/>
      <c r="Y356" s="50"/>
      <c r="Z356" s="95"/>
      <c r="AA356" s="53"/>
    </row>
    <row r="357" ht="15" customHeight="1">
      <c r="A357" s="116"/>
      <c r="B357" s="279"/>
      <c r="C357" s="280"/>
      <c r="D357" s="281"/>
      <c r="E357" s="282"/>
      <c r="F357" s="283"/>
      <c r="G357" s="281"/>
      <c r="H357" s="285"/>
      <c r="I357" s="285"/>
      <c r="J357" s="285"/>
      <c r="K357" s="285"/>
      <c r="L357" s="286"/>
      <c r="M357" s="286"/>
      <c r="N357" s="295"/>
      <c r="O357" s="178"/>
      <c r="P357" s="50"/>
      <c r="Q357" s="50"/>
      <c r="R357" s="50"/>
      <c r="S357" s="50"/>
      <c r="T357" s="50"/>
      <c r="U357" s="50"/>
      <c r="V357" s="50"/>
      <c r="W357" s="50"/>
      <c r="X357" s="50"/>
      <c r="Y357" s="50"/>
      <c r="Z357" s="95"/>
      <c r="AA357" s="53"/>
    </row>
    <row r="358" ht="15" customHeight="1">
      <c r="A358" s="116"/>
      <c r="B358" s="279"/>
      <c r="C358" s="280"/>
      <c r="D358" s="281"/>
      <c r="E358" s="282"/>
      <c r="F358" s="283"/>
      <c r="G358" s="281"/>
      <c r="H358" s="285"/>
      <c r="I358" s="285"/>
      <c r="J358" s="285"/>
      <c r="K358" s="285"/>
      <c r="L358" s="286"/>
      <c r="M358" s="286"/>
      <c r="N358" s="295"/>
      <c r="O358" s="178"/>
      <c r="P358" s="50"/>
      <c r="Q358" s="50"/>
      <c r="R358" s="50"/>
      <c r="S358" s="50"/>
      <c r="T358" s="50"/>
      <c r="U358" s="50"/>
      <c r="V358" s="50"/>
      <c r="W358" s="50"/>
      <c r="X358" s="50"/>
      <c r="Y358" s="50"/>
      <c r="Z358" s="95"/>
      <c r="AA358" s="53"/>
    </row>
    <row r="359" ht="15" customHeight="1">
      <c r="A359" s="116"/>
      <c r="B359" s="279"/>
      <c r="C359" s="280"/>
      <c r="D359" s="281"/>
      <c r="E359" s="282"/>
      <c r="F359" s="283"/>
      <c r="G359" s="281"/>
      <c r="H359" s="285"/>
      <c r="I359" s="285"/>
      <c r="J359" s="285"/>
      <c r="K359" s="285"/>
      <c r="L359" s="286"/>
      <c r="M359" s="286"/>
      <c r="N359" s="295"/>
      <c r="O359" s="178"/>
      <c r="P359" s="50"/>
      <c r="Q359" s="50"/>
      <c r="R359" s="50"/>
      <c r="S359" s="50"/>
      <c r="T359" s="50"/>
      <c r="U359" s="50"/>
      <c r="V359" s="50"/>
      <c r="W359" s="50"/>
      <c r="X359" s="50"/>
      <c r="Y359" s="50"/>
      <c r="Z359" s="95"/>
      <c r="AA359" s="53"/>
    </row>
    <row r="360" ht="15" customHeight="1">
      <c r="A360" s="116"/>
      <c r="B360" s="279"/>
      <c r="C360" s="280"/>
      <c r="D360" s="281"/>
      <c r="E360" s="282"/>
      <c r="F360" s="283"/>
      <c r="G360" s="281"/>
      <c r="H360" s="285"/>
      <c r="I360" s="285"/>
      <c r="J360" s="285"/>
      <c r="K360" s="285"/>
      <c r="L360" s="286"/>
      <c r="M360" s="286"/>
      <c r="N360" s="295"/>
      <c r="O360" s="178"/>
      <c r="P360" s="50"/>
      <c r="Q360" s="50"/>
      <c r="R360" s="50"/>
      <c r="S360" s="50"/>
      <c r="T360" s="50"/>
      <c r="U360" s="50"/>
      <c r="V360" s="50"/>
      <c r="W360" s="50"/>
      <c r="X360" s="50"/>
      <c r="Y360" s="50"/>
      <c r="Z360" s="95"/>
      <c r="AA360" s="53"/>
    </row>
    <row r="361" ht="15" customHeight="1">
      <c r="A361" s="116"/>
      <c r="B361" s="279"/>
      <c r="C361" s="280"/>
      <c r="D361" s="281"/>
      <c r="E361" s="282"/>
      <c r="F361" s="283"/>
      <c r="G361" s="281"/>
      <c r="H361" s="285"/>
      <c r="I361" s="285"/>
      <c r="J361" s="285"/>
      <c r="K361" s="285"/>
      <c r="L361" s="286"/>
      <c r="M361" s="286"/>
      <c r="N361" s="295"/>
      <c r="O361" s="178"/>
      <c r="P361" s="50"/>
      <c r="Q361" s="50"/>
      <c r="R361" s="50"/>
      <c r="S361" s="50"/>
      <c r="T361" s="50"/>
      <c r="U361" s="50"/>
      <c r="V361" s="50"/>
      <c r="W361" s="50"/>
      <c r="X361" s="50"/>
      <c r="Y361" s="50"/>
      <c r="Z361" s="95"/>
      <c r="AA361" s="53"/>
    </row>
    <row r="362" ht="15" customHeight="1">
      <c r="A362" s="116"/>
      <c r="B362" s="279"/>
      <c r="C362" s="280"/>
      <c r="D362" s="281"/>
      <c r="E362" s="282"/>
      <c r="F362" s="283"/>
      <c r="G362" s="281"/>
      <c r="H362" s="285"/>
      <c r="I362" s="285"/>
      <c r="J362" s="285"/>
      <c r="K362" s="285"/>
      <c r="L362" s="286"/>
      <c r="M362" s="286"/>
      <c r="N362" s="295"/>
      <c r="O362" s="178"/>
      <c r="P362" s="50"/>
      <c r="Q362" s="50"/>
      <c r="R362" s="50"/>
      <c r="S362" s="50"/>
      <c r="T362" s="50"/>
      <c r="U362" s="50"/>
      <c r="V362" s="50"/>
      <c r="W362" s="50"/>
      <c r="X362" s="50"/>
      <c r="Y362" s="50"/>
      <c r="Z362" s="95"/>
      <c r="AA362" s="53"/>
    </row>
    <row r="363" ht="15" customHeight="1">
      <c r="A363" s="116"/>
      <c r="B363" s="279"/>
      <c r="C363" s="280"/>
      <c r="D363" s="281"/>
      <c r="E363" s="282"/>
      <c r="F363" s="283"/>
      <c r="G363" s="281"/>
      <c r="H363" s="285"/>
      <c r="I363" s="285"/>
      <c r="J363" s="285"/>
      <c r="K363" s="285"/>
      <c r="L363" s="286"/>
      <c r="M363" s="286"/>
      <c r="N363" s="295"/>
      <c r="O363" s="178"/>
      <c r="P363" s="50"/>
      <c r="Q363" s="50"/>
      <c r="R363" s="50"/>
      <c r="S363" s="50"/>
      <c r="T363" s="50"/>
      <c r="U363" s="50"/>
      <c r="V363" s="50"/>
      <c r="W363" s="50"/>
      <c r="X363" s="50"/>
      <c r="Y363" s="50"/>
      <c r="Z363" s="95"/>
      <c r="AA363" s="53"/>
    </row>
    <row r="364" ht="15" customHeight="1">
      <c r="A364" s="116"/>
      <c r="B364" s="279"/>
      <c r="C364" s="280"/>
      <c r="D364" s="281"/>
      <c r="E364" s="282"/>
      <c r="F364" s="283"/>
      <c r="G364" s="281"/>
      <c r="H364" s="285"/>
      <c r="I364" s="285"/>
      <c r="J364" s="285"/>
      <c r="K364" s="285"/>
      <c r="L364" s="286"/>
      <c r="M364" s="286"/>
      <c r="N364" s="295"/>
      <c r="O364" s="178"/>
      <c r="P364" s="50"/>
      <c r="Q364" s="50"/>
      <c r="R364" s="50"/>
      <c r="S364" s="50"/>
      <c r="T364" s="50"/>
      <c r="U364" s="50"/>
      <c r="V364" s="50"/>
      <c r="W364" s="50"/>
      <c r="X364" s="50"/>
      <c r="Y364" s="50"/>
      <c r="Z364" s="95"/>
      <c r="AA364" s="53"/>
    </row>
    <row r="365" ht="15" customHeight="1">
      <c r="A365" s="116"/>
      <c r="B365" s="279"/>
      <c r="C365" s="280"/>
      <c r="D365" s="281"/>
      <c r="E365" s="282"/>
      <c r="F365" s="283"/>
      <c r="G365" s="281"/>
      <c r="H365" s="285"/>
      <c r="I365" s="285"/>
      <c r="J365" s="285"/>
      <c r="K365" s="285"/>
      <c r="L365" s="286"/>
      <c r="M365" s="286"/>
      <c r="N365" s="295"/>
      <c r="O365" s="178"/>
      <c r="P365" s="50"/>
      <c r="Q365" s="50"/>
      <c r="R365" s="50"/>
      <c r="S365" s="50"/>
      <c r="T365" s="50"/>
      <c r="U365" s="50"/>
      <c r="V365" s="50"/>
      <c r="W365" s="50"/>
      <c r="X365" s="50"/>
      <c r="Y365" s="50"/>
      <c r="Z365" s="95"/>
      <c r="AA365" s="53"/>
    </row>
    <row r="366" ht="15" customHeight="1">
      <c r="A366" s="116"/>
      <c r="B366" s="279"/>
      <c r="C366" s="280"/>
      <c r="D366" s="281"/>
      <c r="E366" s="282"/>
      <c r="F366" s="283"/>
      <c r="G366" s="281"/>
      <c r="H366" s="285"/>
      <c r="I366" s="285"/>
      <c r="J366" s="285"/>
      <c r="K366" s="285"/>
      <c r="L366" s="286"/>
      <c r="M366" s="286"/>
      <c r="N366" s="295"/>
      <c r="O366" s="178"/>
      <c r="P366" s="50"/>
      <c r="Q366" s="50"/>
      <c r="R366" s="50"/>
      <c r="S366" s="50"/>
      <c r="T366" s="50"/>
      <c r="U366" s="50"/>
      <c r="V366" s="50"/>
      <c r="W366" s="50"/>
      <c r="X366" s="50"/>
      <c r="Y366" s="50"/>
      <c r="Z366" s="95"/>
      <c r="AA366" s="53"/>
    </row>
    <row r="367" ht="15" customHeight="1">
      <c r="A367" s="116"/>
      <c r="B367" s="279"/>
      <c r="C367" s="280"/>
      <c r="D367" s="281"/>
      <c r="E367" s="282"/>
      <c r="F367" s="283"/>
      <c r="G367" s="281"/>
      <c r="H367" s="285"/>
      <c r="I367" s="285"/>
      <c r="J367" s="285"/>
      <c r="K367" s="285"/>
      <c r="L367" s="286"/>
      <c r="M367" s="286"/>
      <c r="N367" s="295"/>
      <c r="O367" s="178"/>
      <c r="P367" s="50"/>
      <c r="Q367" s="50"/>
      <c r="R367" s="50"/>
      <c r="S367" s="50"/>
      <c r="T367" s="50"/>
      <c r="U367" s="50"/>
      <c r="V367" s="50"/>
      <c r="W367" s="50"/>
      <c r="X367" s="50"/>
      <c r="Y367" s="50"/>
      <c r="Z367" s="95"/>
      <c r="AA367" s="53"/>
    </row>
    <row r="368" ht="15" customHeight="1">
      <c r="A368" s="116"/>
      <c r="B368" s="279"/>
      <c r="C368" s="280"/>
      <c r="D368" s="281"/>
      <c r="E368" s="282"/>
      <c r="F368" s="283"/>
      <c r="G368" s="281"/>
      <c r="H368" s="285"/>
      <c r="I368" s="285"/>
      <c r="J368" s="285"/>
      <c r="K368" s="285"/>
      <c r="L368" s="286"/>
      <c r="M368" s="286"/>
      <c r="N368" s="295"/>
      <c r="O368" s="178"/>
      <c r="P368" s="50"/>
      <c r="Q368" s="50"/>
      <c r="R368" s="50"/>
      <c r="S368" s="50"/>
      <c r="T368" s="50"/>
      <c r="U368" s="50"/>
      <c r="V368" s="50"/>
      <c r="W368" s="50"/>
      <c r="X368" s="50"/>
      <c r="Y368" s="50"/>
      <c r="Z368" s="95"/>
      <c r="AA368" s="53"/>
    </row>
    <row r="369" ht="15" customHeight="1">
      <c r="A369" s="116"/>
      <c r="B369" s="279"/>
      <c r="C369" s="280"/>
      <c r="D369" s="281"/>
      <c r="E369" s="282"/>
      <c r="F369" s="283"/>
      <c r="G369" s="281"/>
      <c r="H369" s="285"/>
      <c r="I369" s="285"/>
      <c r="J369" s="285"/>
      <c r="K369" s="285"/>
      <c r="L369" s="286"/>
      <c r="M369" s="286"/>
      <c r="N369" s="295"/>
      <c r="O369" s="178"/>
      <c r="P369" s="50"/>
      <c r="Q369" s="50"/>
      <c r="R369" s="50"/>
      <c r="S369" s="50"/>
      <c r="T369" s="50"/>
      <c r="U369" s="50"/>
      <c r="V369" s="50"/>
      <c r="W369" s="50"/>
      <c r="X369" s="50"/>
      <c r="Y369" s="50"/>
      <c r="Z369" s="95"/>
      <c r="AA369" s="53"/>
    </row>
    <row r="370" ht="15" customHeight="1">
      <c r="A370" s="116"/>
      <c r="B370" s="279"/>
      <c r="C370" s="280"/>
      <c r="D370" s="281"/>
      <c r="E370" s="282"/>
      <c r="F370" s="283"/>
      <c r="G370" s="281"/>
      <c r="H370" s="285"/>
      <c r="I370" s="285"/>
      <c r="J370" s="285"/>
      <c r="K370" s="285"/>
      <c r="L370" s="286"/>
      <c r="M370" s="286"/>
      <c r="N370" s="295"/>
      <c r="O370" s="178"/>
      <c r="P370" s="50"/>
      <c r="Q370" s="50"/>
      <c r="R370" s="50"/>
      <c r="S370" s="50"/>
      <c r="T370" s="50"/>
      <c r="U370" s="50"/>
      <c r="V370" s="50"/>
      <c r="W370" s="50"/>
      <c r="X370" s="50"/>
      <c r="Y370" s="50"/>
      <c r="Z370" s="95"/>
      <c r="AA370" s="53"/>
    </row>
    <row r="371" ht="15" customHeight="1">
      <c r="A371" s="116"/>
      <c r="B371" s="279"/>
      <c r="C371" s="280"/>
      <c r="D371" s="281"/>
      <c r="E371" s="282"/>
      <c r="F371" s="283"/>
      <c r="G371" s="281"/>
      <c r="H371" s="285"/>
      <c r="I371" s="285"/>
      <c r="J371" s="285"/>
      <c r="K371" s="285"/>
      <c r="L371" s="286"/>
      <c r="M371" s="286"/>
      <c r="N371" s="295"/>
      <c r="O371" s="178"/>
      <c r="P371" s="50"/>
      <c r="Q371" s="50"/>
      <c r="R371" s="50"/>
      <c r="S371" s="50"/>
      <c r="T371" s="50"/>
      <c r="U371" s="50"/>
      <c r="V371" s="50"/>
      <c r="W371" s="50"/>
      <c r="X371" s="50"/>
      <c r="Y371" s="50"/>
      <c r="Z371" s="95"/>
      <c r="AA371" s="53"/>
    </row>
    <row r="372" ht="15" customHeight="1">
      <c r="A372" s="116"/>
      <c r="B372" s="279"/>
      <c r="C372" s="280"/>
      <c r="D372" s="281"/>
      <c r="E372" s="282"/>
      <c r="F372" s="283"/>
      <c r="G372" s="281"/>
      <c r="H372" s="285"/>
      <c r="I372" s="285"/>
      <c r="J372" s="285"/>
      <c r="K372" s="285"/>
      <c r="L372" s="286"/>
      <c r="M372" s="286"/>
      <c r="N372" s="295"/>
      <c r="O372" s="178"/>
      <c r="P372" s="50"/>
      <c r="Q372" s="50"/>
      <c r="R372" s="50"/>
      <c r="S372" s="50"/>
      <c r="T372" s="50"/>
      <c r="U372" s="50"/>
      <c r="V372" s="50"/>
      <c r="W372" s="50"/>
      <c r="X372" s="50"/>
      <c r="Y372" s="50"/>
      <c r="Z372" s="95"/>
      <c r="AA372" s="53"/>
    </row>
    <row r="373" ht="15" customHeight="1">
      <c r="A373" s="116"/>
      <c r="B373" s="279"/>
      <c r="C373" s="280"/>
      <c r="D373" s="281"/>
      <c r="E373" s="282"/>
      <c r="F373" s="283"/>
      <c r="G373" s="281"/>
      <c r="H373" s="285"/>
      <c r="I373" s="285"/>
      <c r="J373" s="285"/>
      <c r="K373" s="285"/>
      <c r="L373" s="286"/>
      <c r="M373" s="286"/>
      <c r="N373" s="295"/>
      <c r="O373" s="178"/>
      <c r="P373" s="50"/>
      <c r="Q373" s="50"/>
      <c r="R373" s="50"/>
      <c r="S373" s="50"/>
      <c r="T373" s="50"/>
      <c r="U373" s="50"/>
      <c r="V373" s="50"/>
      <c r="W373" s="50"/>
      <c r="X373" s="50"/>
      <c r="Y373" s="50"/>
      <c r="Z373" s="95"/>
      <c r="AA373" s="53"/>
    </row>
    <row r="374" ht="15" customHeight="1">
      <c r="A374" s="116"/>
      <c r="B374" s="279"/>
      <c r="C374" s="280"/>
      <c r="D374" s="281"/>
      <c r="E374" s="282"/>
      <c r="F374" s="283"/>
      <c r="G374" s="281"/>
      <c r="H374" s="285"/>
      <c r="I374" s="285"/>
      <c r="J374" s="285"/>
      <c r="K374" s="285"/>
      <c r="L374" s="286"/>
      <c r="M374" s="286"/>
      <c r="N374" s="295"/>
      <c r="O374" s="178"/>
      <c r="P374" s="50"/>
      <c r="Q374" s="50"/>
      <c r="R374" s="50"/>
      <c r="S374" s="50"/>
      <c r="T374" s="50"/>
      <c r="U374" s="50"/>
      <c r="V374" s="50"/>
      <c r="W374" s="50"/>
      <c r="X374" s="50"/>
      <c r="Y374" s="50"/>
      <c r="Z374" s="95"/>
      <c r="AA374" s="53"/>
    </row>
    <row r="375" ht="15" customHeight="1">
      <c r="A375" s="116"/>
      <c r="B375" s="279"/>
      <c r="C375" s="280"/>
      <c r="D375" s="281"/>
      <c r="E375" s="282"/>
      <c r="F375" s="283"/>
      <c r="G375" s="281"/>
      <c r="H375" s="285"/>
      <c r="I375" s="285"/>
      <c r="J375" s="285"/>
      <c r="K375" s="285"/>
      <c r="L375" s="286"/>
      <c r="M375" s="286"/>
      <c r="N375" s="295"/>
      <c r="O375" s="178"/>
      <c r="P375" s="50"/>
      <c r="Q375" s="50"/>
      <c r="R375" s="50"/>
      <c r="S375" s="50"/>
      <c r="T375" s="50"/>
      <c r="U375" s="50"/>
      <c r="V375" s="50"/>
      <c r="W375" s="50"/>
      <c r="X375" s="50"/>
      <c r="Y375" s="50"/>
      <c r="Z375" s="95"/>
      <c r="AA375" s="53"/>
    </row>
    <row r="376" ht="15" customHeight="1">
      <c r="A376" s="116"/>
      <c r="B376" s="279"/>
      <c r="C376" s="280"/>
      <c r="D376" s="281"/>
      <c r="E376" s="282"/>
      <c r="F376" s="283"/>
      <c r="G376" s="281"/>
      <c r="H376" s="285"/>
      <c r="I376" s="285"/>
      <c r="J376" s="285"/>
      <c r="K376" s="285"/>
      <c r="L376" s="286"/>
      <c r="M376" s="286"/>
      <c r="N376" s="295"/>
      <c r="O376" s="178"/>
      <c r="P376" s="50"/>
      <c r="Q376" s="50"/>
      <c r="R376" s="50"/>
      <c r="S376" s="50"/>
      <c r="T376" s="50"/>
      <c r="U376" s="50"/>
      <c r="V376" s="50"/>
      <c r="W376" s="50"/>
      <c r="X376" s="50"/>
      <c r="Y376" s="50"/>
      <c r="Z376" s="95"/>
      <c r="AA376" s="53"/>
    </row>
    <row r="377" ht="15" customHeight="1">
      <c r="A377" s="116"/>
      <c r="B377" s="279"/>
      <c r="C377" s="280"/>
      <c r="D377" s="281"/>
      <c r="E377" s="282"/>
      <c r="F377" s="283"/>
      <c r="G377" s="281"/>
      <c r="H377" s="285"/>
      <c r="I377" s="285"/>
      <c r="J377" s="285"/>
      <c r="K377" s="285"/>
      <c r="L377" s="286"/>
      <c r="M377" s="286"/>
      <c r="N377" s="295"/>
      <c r="O377" s="178"/>
      <c r="P377" s="50"/>
      <c r="Q377" s="50"/>
      <c r="R377" s="50"/>
      <c r="S377" s="50"/>
      <c r="T377" s="50"/>
      <c r="U377" s="50"/>
      <c r="V377" s="50"/>
      <c r="W377" s="50"/>
      <c r="X377" s="50"/>
      <c r="Y377" s="50"/>
      <c r="Z377" s="95"/>
      <c r="AA377" s="53"/>
    </row>
    <row r="378" ht="15" customHeight="1">
      <c r="A378" s="116"/>
      <c r="B378" s="279"/>
      <c r="C378" s="280"/>
      <c r="D378" s="281"/>
      <c r="E378" s="282"/>
      <c r="F378" s="283"/>
      <c r="G378" s="281"/>
      <c r="H378" s="285"/>
      <c r="I378" s="285"/>
      <c r="J378" s="285"/>
      <c r="K378" s="285"/>
      <c r="L378" s="286"/>
      <c r="M378" s="286"/>
      <c r="N378" s="295"/>
      <c r="O378" s="178"/>
      <c r="P378" s="50"/>
      <c r="Q378" s="50"/>
      <c r="R378" s="50"/>
      <c r="S378" s="50"/>
      <c r="T378" s="50"/>
      <c r="U378" s="50"/>
      <c r="V378" s="50"/>
      <c r="W378" s="50"/>
      <c r="X378" s="50"/>
      <c r="Y378" s="50"/>
      <c r="Z378" s="95"/>
      <c r="AA378" s="53"/>
    </row>
    <row r="379" ht="15" customHeight="1">
      <c r="A379" s="116"/>
      <c r="B379" s="279"/>
      <c r="C379" s="280"/>
      <c r="D379" s="281"/>
      <c r="E379" s="282"/>
      <c r="F379" s="283"/>
      <c r="G379" s="281"/>
      <c r="H379" s="285"/>
      <c r="I379" s="285"/>
      <c r="J379" s="285"/>
      <c r="K379" s="285"/>
      <c r="L379" s="286"/>
      <c r="M379" s="286"/>
      <c r="N379" s="295"/>
      <c r="O379" s="178"/>
      <c r="P379" s="50"/>
      <c r="Q379" s="50"/>
      <c r="R379" s="50"/>
      <c r="S379" s="50"/>
      <c r="T379" s="50"/>
      <c r="U379" s="50"/>
      <c r="V379" s="50"/>
      <c r="W379" s="50"/>
      <c r="X379" s="50"/>
      <c r="Y379" s="50"/>
      <c r="Z379" s="95"/>
      <c r="AA379" s="53"/>
    </row>
    <row r="380" ht="15" customHeight="1">
      <c r="A380" s="116"/>
      <c r="B380" s="279"/>
      <c r="C380" s="280"/>
      <c r="D380" s="281"/>
      <c r="E380" s="282"/>
      <c r="F380" s="283"/>
      <c r="G380" s="281"/>
      <c r="H380" s="285"/>
      <c r="I380" s="285"/>
      <c r="J380" s="285"/>
      <c r="K380" s="285"/>
      <c r="L380" s="286"/>
      <c r="M380" s="286"/>
      <c r="N380" s="295"/>
      <c r="O380" s="178"/>
      <c r="P380" s="50"/>
      <c r="Q380" s="50"/>
      <c r="R380" s="50"/>
      <c r="S380" s="50"/>
      <c r="T380" s="50"/>
      <c r="U380" s="50"/>
      <c r="V380" s="50"/>
      <c r="W380" s="50"/>
      <c r="X380" s="50"/>
      <c r="Y380" s="50"/>
      <c r="Z380" s="95"/>
      <c r="AA380" s="53"/>
    </row>
    <row r="381" ht="15" customHeight="1">
      <c r="A381" s="116"/>
      <c r="B381" s="279"/>
      <c r="C381" s="280"/>
      <c r="D381" s="281"/>
      <c r="E381" s="282"/>
      <c r="F381" s="283"/>
      <c r="G381" s="281"/>
      <c r="H381" s="285"/>
      <c r="I381" s="285"/>
      <c r="J381" s="285"/>
      <c r="K381" s="285"/>
      <c r="L381" s="286"/>
      <c r="M381" s="286"/>
      <c r="N381" s="295"/>
      <c r="O381" s="178"/>
      <c r="P381" s="50"/>
      <c r="Q381" s="50"/>
      <c r="R381" s="50"/>
      <c r="S381" s="50"/>
      <c r="T381" s="50"/>
      <c r="U381" s="50"/>
      <c r="V381" s="50"/>
      <c r="W381" s="50"/>
      <c r="X381" s="50"/>
      <c r="Y381" s="50"/>
      <c r="Z381" s="95"/>
      <c r="AA381" s="53"/>
    </row>
    <row r="382" ht="15" customHeight="1">
      <c r="A382" s="116"/>
      <c r="B382" s="279"/>
      <c r="C382" s="280"/>
      <c r="D382" s="281"/>
      <c r="E382" s="282"/>
      <c r="F382" s="283"/>
      <c r="G382" s="281"/>
      <c r="H382" s="285"/>
      <c r="I382" s="285"/>
      <c r="J382" s="285"/>
      <c r="K382" s="285"/>
      <c r="L382" s="286"/>
      <c r="M382" s="286"/>
      <c r="N382" s="295"/>
      <c r="O382" s="178"/>
      <c r="P382" s="50"/>
      <c r="Q382" s="50"/>
      <c r="R382" s="50"/>
      <c r="S382" s="50"/>
      <c r="T382" s="50"/>
      <c r="U382" s="50"/>
      <c r="V382" s="50"/>
      <c r="W382" s="50"/>
      <c r="X382" s="50"/>
      <c r="Y382" s="50"/>
      <c r="Z382" s="95"/>
      <c r="AA382" s="53"/>
    </row>
    <row r="383" ht="15" customHeight="1">
      <c r="A383" s="116"/>
      <c r="B383" s="279"/>
      <c r="C383" s="280"/>
      <c r="D383" s="281"/>
      <c r="E383" s="282"/>
      <c r="F383" s="283"/>
      <c r="G383" s="281"/>
      <c r="H383" s="285"/>
      <c r="I383" s="285"/>
      <c r="J383" s="285"/>
      <c r="K383" s="285"/>
      <c r="L383" s="286"/>
      <c r="M383" s="286"/>
      <c r="N383" s="295"/>
      <c r="O383" s="178"/>
      <c r="P383" s="50"/>
      <c r="Q383" s="50"/>
      <c r="R383" s="50"/>
      <c r="S383" s="50"/>
      <c r="T383" s="50"/>
      <c r="U383" s="50"/>
      <c r="V383" s="50"/>
      <c r="W383" s="50"/>
      <c r="X383" s="50"/>
      <c r="Y383" s="50"/>
      <c r="Z383" s="95"/>
      <c r="AA383" s="53"/>
    </row>
    <row r="384" ht="15" customHeight="1">
      <c r="A384" s="116"/>
      <c r="B384" s="279"/>
      <c r="C384" s="280"/>
      <c r="D384" s="281"/>
      <c r="E384" s="282"/>
      <c r="F384" s="283"/>
      <c r="G384" s="281"/>
      <c r="H384" s="285"/>
      <c r="I384" s="285"/>
      <c r="J384" s="285"/>
      <c r="K384" s="285"/>
      <c r="L384" s="286"/>
      <c r="M384" s="286"/>
      <c r="N384" s="295"/>
      <c r="O384" s="178"/>
      <c r="P384" s="50"/>
      <c r="Q384" s="50"/>
      <c r="R384" s="50"/>
      <c r="S384" s="50"/>
      <c r="T384" s="50"/>
      <c r="U384" s="50"/>
      <c r="V384" s="50"/>
      <c r="W384" s="50"/>
      <c r="X384" s="50"/>
      <c r="Y384" s="50"/>
      <c r="Z384" s="95"/>
      <c r="AA384" s="53"/>
    </row>
    <row r="385" ht="15" customHeight="1">
      <c r="A385" s="116"/>
      <c r="B385" s="279"/>
      <c r="C385" s="280"/>
      <c r="D385" s="281"/>
      <c r="E385" s="282"/>
      <c r="F385" s="283"/>
      <c r="G385" s="281"/>
      <c r="H385" s="285"/>
      <c r="I385" s="285"/>
      <c r="J385" s="285"/>
      <c r="K385" s="285"/>
      <c r="L385" s="286"/>
      <c r="M385" s="286"/>
      <c r="N385" s="295"/>
      <c r="O385" s="178"/>
      <c r="P385" s="50"/>
      <c r="Q385" s="50"/>
      <c r="R385" s="50"/>
      <c r="S385" s="50"/>
      <c r="T385" s="50"/>
      <c r="U385" s="50"/>
      <c r="V385" s="50"/>
      <c r="W385" s="50"/>
      <c r="X385" s="50"/>
      <c r="Y385" s="50"/>
      <c r="Z385" s="95"/>
      <c r="AA385" s="53"/>
    </row>
    <row r="386" ht="15" customHeight="1">
      <c r="A386" s="116"/>
      <c r="B386" s="279"/>
      <c r="C386" s="280"/>
      <c r="D386" s="281"/>
      <c r="E386" s="282"/>
      <c r="F386" s="283"/>
      <c r="G386" s="281"/>
      <c r="H386" s="285"/>
      <c r="I386" s="285"/>
      <c r="J386" s="285"/>
      <c r="K386" s="285"/>
      <c r="L386" s="286"/>
      <c r="M386" s="286"/>
      <c r="N386" s="295"/>
      <c r="O386" s="178"/>
      <c r="P386" s="50"/>
      <c r="Q386" s="50"/>
      <c r="R386" s="50"/>
      <c r="S386" s="50"/>
      <c r="T386" s="50"/>
      <c r="U386" s="50"/>
      <c r="V386" s="50"/>
      <c r="W386" s="50"/>
      <c r="X386" s="50"/>
      <c r="Y386" s="50"/>
      <c r="Z386" s="95"/>
      <c r="AA386" s="53"/>
    </row>
    <row r="387" ht="15" customHeight="1">
      <c r="A387" s="116"/>
      <c r="B387" s="279"/>
      <c r="C387" s="280"/>
      <c r="D387" s="281"/>
      <c r="E387" s="282"/>
      <c r="F387" s="283"/>
      <c r="G387" s="281"/>
      <c r="H387" s="285"/>
      <c r="I387" s="285"/>
      <c r="J387" s="285"/>
      <c r="K387" s="285"/>
      <c r="L387" s="286"/>
      <c r="M387" s="286"/>
      <c r="N387" s="295"/>
      <c r="O387" s="178"/>
      <c r="P387" s="50"/>
      <c r="Q387" s="50"/>
      <c r="R387" s="50"/>
      <c r="S387" s="50"/>
      <c r="T387" s="50"/>
      <c r="U387" s="50"/>
      <c r="V387" s="50"/>
      <c r="W387" s="50"/>
      <c r="X387" s="50"/>
      <c r="Y387" s="50"/>
      <c r="Z387" s="95"/>
      <c r="AA387" s="53"/>
    </row>
    <row r="388" ht="15" customHeight="1">
      <c r="A388" s="116"/>
      <c r="B388" s="279"/>
      <c r="C388" s="280"/>
      <c r="D388" s="281"/>
      <c r="E388" s="282"/>
      <c r="F388" s="283"/>
      <c r="G388" s="281"/>
      <c r="H388" s="285"/>
      <c r="I388" s="285"/>
      <c r="J388" s="285"/>
      <c r="K388" s="285"/>
      <c r="L388" s="286"/>
      <c r="M388" s="286"/>
      <c r="N388" s="295"/>
      <c r="O388" s="178"/>
      <c r="P388" s="50"/>
      <c r="Q388" s="50"/>
      <c r="R388" s="50"/>
      <c r="S388" s="50"/>
      <c r="T388" s="50"/>
      <c r="U388" s="50"/>
      <c r="V388" s="50"/>
      <c r="W388" s="50"/>
      <c r="X388" s="50"/>
      <c r="Y388" s="50"/>
      <c r="Z388" s="95"/>
      <c r="AA388" s="53"/>
    </row>
    <row r="389" ht="15" customHeight="1">
      <c r="A389" s="116"/>
      <c r="B389" s="279"/>
      <c r="C389" s="280"/>
      <c r="D389" s="281"/>
      <c r="E389" s="282"/>
      <c r="F389" s="283"/>
      <c r="G389" s="281"/>
      <c r="H389" s="285"/>
      <c r="I389" s="285"/>
      <c r="J389" s="285"/>
      <c r="K389" s="285"/>
      <c r="L389" s="286"/>
      <c r="M389" s="286"/>
      <c r="N389" s="295"/>
      <c r="O389" s="178"/>
      <c r="P389" s="50"/>
      <c r="Q389" s="50"/>
      <c r="R389" s="50"/>
      <c r="S389" s="50"/>
      <c r="T389" s="50"/>
      <c r="U389" s="50"/>
      <c r="V389" s="50"/>
      <c r="W389" s="50"/>
      <c r="X389" s="50"/>
      <c r="Y389" s="50"/>
      <c r="Z389" s="95"/>
      <c r="AA389" s="53"/>
    </row>
    <row r="390" ht="15" customHeight="1">
      <c r="A390" s="116"/>
      <c r="B390" s="279"/>
      <c r="C390" s="280"/>
      <c r="D390" s="281"/>
      <c r="E390" s="282"/>
      <c r="F390" s="283"/>
      <c r="G390" s="281"/>
      <c r="H390" s="285"/>
      <c r="I390" s="285"/>
      <c r="J390" s="285"/>
      <c r="K390" s="285"/>
      <c r="L390" s="286"/>
      <c r="M390" s="286"/>
      <c r="N390" s="295"/>
      <c r="O390" s="178"/>
      <c r="P390" s="50"/>
      <c r="Q390" s="50"/>
      <c r="R390" s="50"/>
      <c r="S390" s="50"/>
      <c r="T390" s="50"/>
      <c r="U390" s="50"/>
      <c r="V390" s="50"/>
      <c r="W390" s="50"/>
      <c r="X390" s="50"/>
      <c r="Y390" s="50"/>
      <c r="Z390" s="95"/>
      <c r="AA390" s="53"/>
    </row>
    <row r="391" ht="15" customHeight="1">
      <c r="A391" s="116"/>
      <c r="B391" s="279"/>
      <c r="C391" s="280"/>
      <c r="D391" s="281"/>
      <c r="E391" s="282"/>
      <c r="F391" s="283"/>
      <c r="G391" s="281"/>
      <c r="H391" s="285"/>
      <c r="I391" s="285"/>
      <c r="J391" s="285"/>
      <c r="K391" s="285"/>
      <c r="L391" s="286"/>
      <c r="M391" s="286"/>
      <c r="N391" s="295"/>
      <c r="O391" s="178"/>
      <c r="P391" s="50"/>
      <c r="Q391" s="50"/>
      <c r="R391" s="50"/>
      <c r="S391" s="50"/>
      <c r="T391" s="50"/>
      <c r="U391" s="50"/>
      <c r="V391" s="50"/>
      <c r="W391" s="50"/>
      <c r="X391" s="50"/>
      <c r="Y391" s="50"/>
      <c r="Z391" s="95"/>
      <c r="AA391" s="53"/>
    </row>
    <row r="392" ht="15" customHeight="1">
      <c r="A392" s="116"/>
      <c r="B392" s="279"/>
      <c r="C392" s="280"/>
      <c r="D392" s="281"/>
      <c r="E392" s="282"/>
      <c r="F392" s="283"/>
      <c r="G392" s="281"/>
      <c r="H392" s="285"/>
      <c r="I392" s="285"/>
      <c r="J392" s="285"/>
      <c r="K392" s="285"/>
      <c r="L392" s="286"/>
      <c r="M392" s="286"/>
      <c r="N392" s="295"/>
      <c r="O392" s="178"/>
      <c r="P392" s="50"/>
      <c r="Q392" s="50"/>
      <c r="R392" s="50"/>
      <c r="S392" s="50"/>
      <c r="T392" s="50"/>
      <c r="U392" s="50"/>
      <c r="V392" s="50"/>
      <c r="W392" s="50"/>
      <c r="X392" s="50"/>
      <c r="Y392" s="50"/>
      <c r="Z392" s="95"/>
      <c r="AA392" s="53"/>
    </row>
    <row r="393" ht="15" customHeight="1">
      <c r="A393" s="116"/>
      <c r="B393" s="279"/>
      <c r="C393" s="280"/>
      <c r="D393" s="281"/>
      <c r="E393" s="282"/>
      <c r="F393" s="283"/>
      <c r="G393" s="281"/>
      <c r="H393" s="285"/>
      <c r="I393" s="285"/>
      <c r="J393" s="285"/>
      <c r="K393" s="285"/>
      <c r="L393" s="286"/>
      <c r="M393" s="286"/>
      <c r="N393" s="295"/>
      <c r="O393" s="178"/>
      <c r="P393" s="50"/>
      <c r="Q393" s="50"/>
      <c r="R393" s="50"/>
      <c r="S393" s="50"/>
      <c r="T393" s="50"/>
      <c r="U393" s="50"/>
      <c r="V393" s="50"/>
      <c r="W393" s="50"/>
      <c r="X393" s="50"/>
      <c r="Y393" s="50"/>
      <c r="Z393" s="95"/>
      <c r="AA393" s="53"/>
    </row>
    <row r="394" ht="15" customHeight="1">
      <c r="A394" s="116"/>
      <c r="B394" s="279"/>
      <c r="C394" s="280"/>
      <c r="D394" s="281"/>
      <c r="E394" s="282"/>
      <c r="F394" s="283"/>
      <c r="G394" s="281"/>
      <c r="H394" s="285"/>
      <c r="I394" s="285"/>
      <c r="J394" s="285"/>
      <c r="K394" s="285"/>
      <c r="L394" s="286"/>
      <c r="M394" s="286"/>
      <c r="N394" s="295"/>
      <c r="O394" s="178"/>
      <c r="P394" s="50"/>
      <c r="Q394" s="50"/>
      <c r="R394" s="50"/>
      <c r="S394" s="50"/>
      <c r="T394" s="50"/>
      <c r="U394" s="50"/>
      <c r="V394" s="50"/>
      <c r="W394" s="50"/>
      <c r="X394" s="50"/>
      <c r="Y394" s="50"/>
      <c r="Z394" s="95"/>
      <c r="AA394" s="53"/>
    </row>
    <row r="395" ht="15" customHeight="1">
      <c r="A395" s="116"/>
      <c r="B395" s="279"/>
      <c r="C395" s="280"/>
      <c r="D395" s="281"/>
      <c r="E395" s="282"/>
      <c r="F395" s="283"/>
      <c r="G395" s="281"/>
      <c r="H395" s="285"/>
      <c r="I395" s="285"/>
      <c r="J395" s="285"/>
      <c r="K395" s="285"/>
      <c r="L395" s="286"/>
      <c r="M395" s="286"/>
      <c r="N395" s="295"/>
      <c r="O395" s="178"/>
      <c r="P395" s="50"/>
      <c r="Q395" s="50"/>
      <c r="R395" s="50"/>
      <c r="S395" s="50"/>
      <c r="T395" s="50"/>
      <c r="U395" s="50"/>
      <c r="V395" s="50"/>
      <c r="W395" s="50"/>
      <c r="X395" s="50"/>
      <c r="Y395" s="50"/>
      <c r="Z395" s="95"/>
      <c r="AA395" s="53"/>
    </row>
    <row r="396" ht="15" customHeight="1">
      <c r="A396" s="116"/>
      <c r="B396" s="279"/>
      <c r="C396" s="280"/>
      <c r="D396" s="281"/>
      <c r="E396" s="282"/>
      <c r="F396" s="283"/>
      <c r="G396" s="281"/>
      <c r="H396" s="285"/>
      <c r="I396" s="285"/>
      <c r="J396" s="285"/>
      <c r="K396" s="285"/>
      <c r="L396" s="286"/>
      <c r="M396" s="286"/>
      <c r="N396" s="295"/>
      <c r="O396" s="178"/>
      <c r="P396" s="50"/>
      <c r="Q396" s="50"/>
      <c r="R396" s="50"/>
      <c r="S396" s="50"/>
      <c r="T396" s="50"/>
      <c r="U396" s="50"/>
      <c r="V396" s="50"/>
      <c r="W396" s="50"/>
      <c r="X396" s="50"/>
      <c r="Y396" s="50"/>
      <c r="Z396" s="95"/>
      <c r="AA396" s="53"/>
    </row>
    <row r="397" ht="15" customHeight="1">
      <c r="A397" s="116"/>
      <c r="B397" s="279"/>
      <c r="C397" s="280"/>
      <c r="D397" s="281"/>
      <c r="E397" s="282"/>
      <c r="F397" s="283"/>
      <c r="G397" s="281"/>
      <c r="H397" s="285"/>
      <c r="I397" s="285"/>
      <c r="J397" s="285"/>
      <c r="K397" s="285"/>
      <c r="L397" s="286"/>
      <c r="M397" s="286"/>
      <c r="N397" s="295"/>
      <c r="O397" s="178"/>
      <c r="P397" s="50"/>
      <c r="Q397" s="50"/>
      <c r="R397" s="50"/>
      <c r="S397" s="50"/>
      <c r="T397" s="50"/>
      <c r="U397" s="50"/>
      <c r="V397" s="50"/>
      <c r="W397" s="50"/>
      <c r="X397" s="50"/>
      <c r="Y397" s="50"/>
      <c r="Z397" s="95"/>
      <c r="AA397" s="53"/>
    </row>
    <row r="398" ht="15" customHeight="1">
      <c r="A398" s="116"/>
      <c r="B398" s="279"/>
      <c r="C398" s="280"/>
      <c r="D398" s="281"/>
      <c r="E398" s="282"/>
      <c r="F398" s="283"/>
      <c r="G398" s="281"/>
      <c r="H398" s="285"/>
      <c r="I398" s="285"/>
      <c r="J398" s="285"/>
      <c r="K398" s="285"/>
      <c r="L398" s="286"/>
      <c r="M398" s="286"/>
      <c r="N398" s="295"/>
      <c r="O398" s="178"/>
      <c r="P398" s="50"/>
      <c r="Q398" s="50"/>
      <c r="R398" s="50"/>
      <c r="S398" s="50"/>
      <c r="T398" s="50"/>
      <c r="U398" s="50"/>
      <c r="V398" s="50"/>
      <c r="W398" s="50"/>
      <c r="X398" s="50"/>
      <c r="Y398" s="50"/>
      <c r="Z398" s="95"/>
      <c r="AA398" s="53"/>
    </row>
    <row r="399" ht="15" customHeight="1">
      <c r="A399" s="116"/>
      <c r="B399" s="279"/>
      <c r="C399" s="280"/>
      <c r="D399" s="281"/>
      <c r="E399" s="282"/>
      <c r="F399" s="283"/>
      <c r="G399" s="281"/>
      <c r="H399" s="285"/>
      <c r="I399" s="285"/>
      <c r="J399" s="285"/>
      <c r="K399" s="285"/>
      <c r="L399" s="286"/>
      <c r="M399" s="286"/>
      <c r="N399" s="295"/>
      <c r="O399" s="178"/>
      <c r="P399" s="50"/>
      <c r="Q399" s="50"/>
      <c r="R399" s="50"/>
      <c r="S399" s="50"/>
      <c r="T399" s="50"/>
      <c r="U399" s="50"/>
      <c r="V399" s="50"/>
      <c r="W399" s="50"/>
      <c r="X399" s="50"/>
      <c r="Y399" s="50"/>
      <c r="Z399" s="95"/>
      <c r="AA399" s="53"/>
    </row>
    <row r="400" ht="15" customHeight="1">
      <c r="A400" s="116"/>
      <c r="B400" s="279"/>
      <c r="C400" s="280"/>
      <c r="D400" s="281"/>
      <c r="E400" s="282"/>
      <c r="F400" s="283"/>
      <c r="G400" s="281"/>
      <c r="H400" s="285"/>
      <c r="I400" s="285"/>
      <c r="J400" s="285"/>
      <c r="K400" s="285"/>
      <c r="L400" s="286"/>
      <c r="M400" s="286"/>
      <c r="N400" s="295"/>
      <c r="O400" s="178"/>
      <c r="P400" s="50"/>
      <c r="Q400" s="50"/>
      <c r="R400" s="50"/>
      <c r="S400" s="50"/>
      <c r="T400" s="50"/>
      <c r="U400" s="50"/>
      <c r="V400" s="50"/>
      <c r="W400" s="50"/>
      <c r="X400" s="50"/>
      <c r="Y400" s="50"/>
      <c r="Z400" s="95"/>
      <c r="AA400" s="53"/>
    </row>
    <row r="401" ht="15" customHeight="1">
      <c r="A401" s="116"/>
      <c r="B401" s="279"/>
      <c r="C401" s="280"/>
      <c r="D401" s="281"/>
      <c r="E401" s="282"/>
      <c r="F401" s="283"/>
      <c r="G401" s="281"/>
      <c r="H401" s="285"/>
      <c r="I401" s="285"/>
      <c r="J401" s="285"/>
      <c r="K401" s="285"/>
      <c r="L401" s="286"/>
      <c r="M401" s="286"/>
      <c r="N401" s="295"/>
      <c r="O401" s="178"/>
      <c r="P401" s="50"/>
      <c r="Q401" s="50"/>
      <c r="R401" s="50"/>
      <c r="S401" s="50"/>
      <c r="T401" s="50"/>
      <c r="U401" s="50"/>
      <c r="V401" s="50"/>
      <c r="W401" s="50"/>
      <c r="X401" s="50"/>
      <c r="Y401" s="50"/>
      <c r="Z401" s="95"/>
      <c r="AA401" s="53"/>
    </row>
    <row r="402" ht="15" customHeight="1">
      <c r="A402" s="116"/>
      <c r="B402" s="279"/>
      <c r="C402" s="280"/>
      <c r="D402" s="281"/>
      <c r="E402" s="282"/>
      <c r="F402" s="283"/>
      <c r="G402" s="281"/>
      <c r="H402" s="285"/>
      <c r="I402" s="285"/>
      <c r="J402" s="285"/>
      <c r="K402" s="285"/>
      <c r="L402" s="286"/>
      <c r="M402" s="286"/>
      <c r="N402" s="295"/>
      <c r="O402" s="178"/>
      <c r="P402" s="50"/>
      <c r="Q402" s="50"/>
      <c r="R402" s="50"/>
      <c r="S402" s="50"/>
      <c r="T402" s="50"/>
      <c r="U402" s="50"/>
      <c r="V402" s="50"/>
      <c r="W402" s="50"/>
      <c r="X402" s="50"/>
      <c r="Y402" s="50"/>
      <c r="Z402" s="95"/>
      <c r="AA402" s="53"/>
    </row>
    <row r="403" ht="15" customHeight="1">
      <c r="A403" s="116"/>
      <c r="B403" s="279"/>
      <c r="C403" s="280"/>
      <c r="D403" s="281"/>
      <c r="E403" s="282"/>
      <c r="F403" s="283"/>
      <c r="G403" s="281"/>
      <c r="H403" s="285"/>
      <c r="I403" s="285"/>
      <c r="J403" s="285"/>
      <c r="K403" s="285"/>
      <c r="L403" s="286"/>
      <c r="M403" s="286"/>
      <c r="N403" s="295"/>
      <c r="O403" s="178"/>
      <c r="P403" s="50"/>
      <c r="Q403" s="50"/>
      <c r="R403" s="50"/>
      <c r="S403" s="50"/>
      <c r="T403" s="50"/>
      <c r="U403" s="50"/>
      <c r="V403" s="50"/>
      <c r="W403" s="50"/>
      <c r="X403" s="50"/>
      <c r="Y403" s="50"/>
      <c r="Z403" s="95"/>
      <c r="AA403" s="53"/>
    </row>
    <row r="404" ht="15" customHeight="1">
      <c r="A404" s="116"/>
      <c r="B404" s="279"/>
      <c r="C404" s="280"/>
      <c r="D404" s="281"/>
      <c r="E404" s="282"/>
      <c r="F404" s="283"/>
      <c r="G404" s="281"/>
      <c r="H404" s="285"/>
      <c r="I404" s="285"/>
      <c r="J404" s="285"/>
      <c r="K404" s="285"/>
      <c r="L404" s="286"/>
      <c r="M404" s="286"/>
      <c r="N404" s="295"/>
      <c r="O404" s="178"/>
      <c r="P404" s="50"/>
      <c r="Q404" s="50"/>
      <c r="R404" s="50"/>
      <c r="S404" s="50"/>
      <c r="T404" s="50"/>
      <c r="U404" s="50"/>
      <c r="V404" s="50"/>
      <c r="W404" s="50"/>
      <c r="X404" s="50"/>
      <c r="Y404" s="50"/>
      <c r="Z404" s="95"/>
      <c r="AA404" s="53"/>
    </row>
    <row r="405" ht="15" customHeight="1">
      <c r="A405" s="116"/>
      <c r="B405" s="279"/>
      <c r="C405" s="280"/>
      <c r="D405" s="281"/>
      <c r="E405" s="282"/>
      <c r="F405" s="283"/>
      <c r="G405" s="281"/>
      <c r="H405" s="285"/>
      <c r="I405" s="285"/>
      <c r="J405" s="285"/>
      <c r="K405" s="285"/>
      <c r="L405" s="286"/>
      <c r="M405" s="286"/>
      <c r="N405" s="295"/>
      <c r="O405" s="178"/>
      <c r="P405" s="50"/>
      <c r="Q405" s="50"/>
      <c r="R405" s="50"/>
      <c r="S405" s="50"/>
      <c r="T405" s="50"/>
      <c r="U405" s="50"/>
      <c r="V405" s="50"/>
      <c r="W405" s="50"/>
      <c r="X405" s="50"/>
      <c r="Y405" s="50"/>
      <c r="Z405" s="95"/>
      <c r="AA405" s="53"/>
    </row>
    <row r="406" ht="15" customHeight="1">
      <c r="A406" s="116"/>
      <c r="B406" s="279"/>
      <c r="C406" s="280"/>
      <c r="D406" s="281"/>
      <c r="E406" s="282"/>
      <c r="F406" s="283"/>
      <c r="G406" s="281"/>
      <c r="H406" s="285"/>
      <c r="I406" s="285"/>
      <c r="J406" s="285"/>
      <c r="K406" s="285"/>
      <c r="L406" s="286"/>
      <c r="M406" s="286"/>
      <c r="N406" s="295"/>
      <c r="O406" s="178"/>
      <c r="P406" s="50"/>
      <c r="Q406" s="50"/>
      <c r="R406" s="50"/>
      <c r="S406" s="50"/>
      <c r="T406" s="50"/>
      <c r="U406" s="50"/>
      <c r="V406" s="50"/>
      <c r="W406" s="50"/>
      <c r="X406" s="50"/>
      <c r="Y406" s="50"/>
      <c r="Z406" s="95"/>
      <c r="AA406" s="53"/>
    </row>
    <row r="407" ht="15" customHeight="1">
      <c r="A407" s="116"/>
      <c r="B407" s="279"/>
      <c r="C407" s="280"/>
      <c r="D407" s="281"/>
      <c r="E407" s="282"/>
      <c r="F407" s="283"/>
      <c r="G407" s="281"/>
      <c r="H407" s="285"/>
      <c r="I407" s="285"/>
      <c r="J407" s="285"/>
      <c r="K407" s="285"/>
      <c r="L407" s="286"/>
      <c r="M407" s="286"/>
      <c r="N407" s="295"/>
      <c r="O407" s="178"/>
      <c r="P407" s="50"/>
      <c r="Q407" s="50"/>
      <c r="R407" s="50"/>
      <c r="S407" s="50"/>
      <c r="T407" s="50"/>
      <c r="U407" s="50"/>
      <c r="V407" s="50"/>
      <c r="W407" s="50"/>
      <c r="X407" s="50"/>
      <c r="Y407" s="50"/>
      <c r="Z407" s="95"/>
      <c r="AA407" s="53"/>
    </row>
    <row r="408" ht="15" customHeight="1">
      <c r="A408" s="116"/>
      <c r="B408" s="279"/>
      <c r="C408" s="280"/>
      <c r="D408" s="281"/>
      <c r="E408" s="282"/>
      <c r="F408" s="283"/>
      <c r="G408" s="281"/>
      <c r="H408" s="285"/>
      <c r="I408" s="285"/>
      <c r="J408" s="285"/>
      <c r="K408" s="285"/>
      <c r="L408" s="286"/>
      <c r="M408" s="286"/>
      <c r="N408" s="295"/>
      <c r="O408" s="178"/>
      <c r="P408" s="50"/>
      <c r="Q408" s="50"/>
      <c r="R408" s="50"/>
      <c r="S408" s="50"/>
      <c r="T408" s="50"/>
      <c r="U408" s="50"/>
      <c r="V408" s="50"/>
      <c r="W408" s="50"/>
      <c r="X408" s="50"/>
      <c r="Y408" s="50"/>
      <c r="Z408" s="95"/>
      <c r="AA408" s="53"/>
    </row>
    <row r="409" ht="15" customHeight="1">
      <c r="A409" s="116"/>
      <c r="B409" s="279"/>
      <c r="C409" s="280"/>
      <c r="D409" s="281"/>
      <c r="E409" s="282"/>
      <c r="F409" s="283"/>
      <c r="G409" s="281"/>
      <c r="H409" s="285"/>
      <c r="I409" s="285"/>
      <c r="J409" s="285"/>
      <c r="K409" s="285"/>
      <c r="L409" s="286"/>
      <c r="M409" s="286"/>
      <c r="N409" s="295"/>
      <c r="O409" s="178"/>
      <c r="P409" s="50"/>
      <c r="Q409" s="50"/>
      <c r="R409" s="50"/>
      <c r="S409" s="50"/>
      <c r="T409" s="50"/>
      <c r="U409" s="50"/>
      <c r="V409" s="50"/>
      <c r="W409" s="50"/>
      <c r="X409" s="50"/>
      <c r="Y409" s="50"/>
      <c r="Z409" s="95"/>
      <c r="AA409" s="53"/>
    </row>
    <row r="410" ht="15" customHeight="1">
      <c r="A410" s="116"/>
      <c r="B410" s="279"/>
      <c r="C410" s="280"/>
      <c r="D410" s="281"/>
      <c r="E410" s="282"/>
      <c r="F410" s="283"/>
      <c r="G410" s="281"/>
      <c r="H410" s="285"/>
      <c r="I410" s="285"/>
      <c r="J410" s="285"/>
      <c r="K410" s="285"/>
      <c r="L410" s="286"/>
      <c r="M410" s="286"/>
      <c r="N410" s="295"/>
      <c r="O410" s="178"/>
      <c r="P410" s="50"/>
      <c r="Q410" s="50"/>
      <c r="R410" s="50"/>
      <c r="S410" s="50"/>
      <c r="T410" s="50"/>
      <c r="U410" s="50"/>
      <c r="V410" s="50"/>
      <c r="W410" s="50"/>
      <c r="X410" s="50"/>
      <c r="Y410" s="50"/>
      <c r="Z410" s="95"/>
      <c r="AA410" s="53"/>
    </row>
    <row r="411" ht="15" customHeight="1">
      <c r="A411" s="116"/>
      <c r="B411" s="279"/>
      <c r="C411" s="280"/>
      <c r="D411" s="281"/>
      <c r="E411" s="282"/>
      <c r="F411" s="283"/>
      <c r="G411" s="281"/>
      <c r="H411" s="285"/>
      <c r="I411" s="285"/>
      <c r="J411" s="285"/>
      <c r="K411" s="285"/>
      <c r="L411" s="286"/>
      <c r="M411" s="286"/>
      <c r="N411" s="295"/>
      <c r="O411" s="178"/>
      <c r="P411" s="50"/>
      <c r="Q411" s="50"/>
      <c r="R411" s="50"/>
      <c r="S411" s="50"/>
      <c r="T411" s="50"/>
      <c r="U411" s="50"/>
      <c r="V411" s="50"/>
      <c r="W411" s="50"/>
      <c r="X411" s="50"/>
      <c r="Y411" s="50"/>
      <c r="Z411" s="95"/>
      <c r="AA411" s="53"/>
    </row>
    <row r="412" ht="15" customHeight="1">
      <c r="A412" s="116"/>
      <c r="B412" s="279"/>
      <c r="C412" s="280"/>
      <c r="D412" s="281"/>
      <c r="E412" s="282"/>
      <c r="F412" s="283"/>
      <c r="G412" s="281"/>
      <c r="H412" s="285"/>
      <c r="I412" s="285"/>
      <c r="J412" s="285"/>
      <c r="K412" s="285"/>
      <c r="L412" s="286"/>
      <c r="M412" s="286"/>
      <c r="N412" s="295"/>
      <c r="O412" s="178"/>
      <c r="P412" s="50"/>
      <c r="Q412" s="50"/>
      <c r="R412" s="50"/>
      <c r="S412" s="50"/>
      <c r="T412" s="50"/>
      <c r="U412" s="50"/>
      <c r="V412" s="50"/>
      <c r="W412" s="50"/>
      <c r="X412" s="50"/>
      <c r="Y412" s="50"/>
      <c r="Z412" s="95"/>
      <c r="AA412" s="53"/>
    </row>
    <row r="413" ht="15" customHeight="1">
      <c r="A413" s="116"/>
      <c r="B413" s="279"/>
      <c r="C413" s="280"/>
      <c r="D413" s="281"/>
      <c r="E413" s="282"/>
      <c r="F413" s="283"/>
      <c r="G413" s="281"/>
      <c r="H413" s="285"/>
      <c r="I413" s="285"/>
      <c r="J413" s="285"/>
      <c r="K413" s="285"/>
      <c r="L413" s="286"/>
      <c r="M413" s="286"/>
      <c r="N413" s="295"/>
      <c r="O413" s="178"/>
      <c r="P413" s="50"/>
      <c r="Q413" s="50"/>
      <c r="R413" s="50"/>
      <c r="S413" s="50"/>
      <c r="T413" s="50"/>
      <c r="U413" s="50"/>
      <c r="V413" s="50"/>
      <c r="W413" s="50"/>
      <c r="X413" s="50"/>
      <c r="Y413" s="50"/>
      <c r="Z413" s="95"/>
      <c r="AA413" s="53"/>
    </row>
    <row r="414" ht="15" customHeight="1">
      <c r="A414" s="116"/>
      <c r="B414" s="279"/>
      <c r="C414" s="280"/>
      <c r="D414" s="281"/>
      <c r="E414" s="282"/>
      <c r="F414" s="283"/>
      <c r="G414" s="281"/>
      <c r="H414" s="285"/>
      <c r="I414" s="285"/>
      <c r="J414" s="285"/>
      <c r="K414" s="285"/>
      <c r="L414" s="286"/>
      <c r="M414" s="286"/>
      <c r="N414" s="295"/>
      <c r="O414" s="178"/>
      <c r="P414" s="50"/>
      <c r="Q414" s="50"/>
      <c r="R414" s="50"/>
      <c r="S414" s="50"/>
      <c r="T414" s="50"/>
      <c r="U414" s="50"/>
      <c r="V414" s="50"/>
      <c r="W414" s="50"/>
      <c r="X414" s="50"/>
      <c r="Y414" s="50"/>
      <c r="Z414" s="95"/>
      <c r="AA414" s="53"/>
    </row>
    <row r="415" ht="15" customHeight="1">
      <c r="A415" s="116"/>
      <c r="B415" s="279"/>
      <c r="C415" s="280"/>
      <c r="D415" s="281"/>
      <c r="E415" s="282"/>
      <c r="F415" s="283"/>
      <c r="G415" s="281"/>
      <c r="H415" s="285"/>
      <c r="I415" s="285"/>
      <c r="J415" s="285"/>
      <c r="K415" s="285"/>
      <c r="L415" s="286"/>
      <c r="M415" s="286"/>
      <c r="N415" s="295"/>
      <c r="O415" s="178"/>
      <c r="P415" s="50"/>
      <c r="Q415" s="50"/>
      <c r="R415" s="50"/>
      <c r="S415" s="50"/>
      <c r="T415" s="50"/>
      <c r="U415" s="50"/>
      <c r="V415" s="50"/>
      <c r="W415" s="50"/>
      <c r="X415" s="50"/>
      <c r="Y415" s="50"/>
      <c r="Z415" s="95"/>
      <c r="AA415" s="53"/>
    </row>
    <row r="416" ht="15" customHeight="1">
      <c r="A416" s="116"/>
      <c r="B416" s="279"/>
      <c r="C416" s="280"/>
      <c r="D416" s="281"/>
      <c r="E416" s="282"/>
      <c r="F416" s="283"/>
      <c r="G416" s="281"/>
      <c r="H416" s="285"/>
      <c r="I416" s="285"/>
      <c r="J416" s="285"/>
      <c r="K416" s="285"/>
      <c r="L416" s="286"/>
      <c r="M416" s="286"/>
      <c r="N416" s="295"/>
      <c r="O416" s="178"/>
      <c r="P416" s="50"/>
      <c r="Q416" s="50"/>
      <c r="R416" s="50"/>
      <c r="S416" s="50"/>
      <c r="T416" s="50"/>
      <c r="U416" s="50"/>
      <c r="V416" s="50"/>
      <c r="W416" s="50"/>
      <c r="X416" s="50"/>
      <c r="Y416" s="50"/>
      <c r="Z416" s="95"/>
      <c r="AA416" s="53"/>
    </row>
    <row r="417" ht="15" customHeight="1">
      <c r="A417" s="116"/>
      <c r="B417" s="279"/>
      <c r="C417" s="280"/>
      <c r="D417" s="281"/>
      <c r="E417" s="282"/>
      <c r="F417" s="283"/>
      <c r="G417" s="281"/>
      <c r="H417" s="285"/>
      <c r="I417" s="285"/>
      <c r="J417" s="285"/>
      <c r="K417" s="285"/>
      <c r="L417" s="286"/>
      <c r="M417" s="286"/>
      <c r="N417" s="295"/>
      <c r="O417" s="178"/>
      <c r="P417" s="50"/>
      <c r="Q417" s="50"/>
      <c r="R417" s="50"/>
      <c r="S417" s="50"/>
      <c r="T417" s="50"/>
      <c r="U417" s="50"/>
      <c r="V417" s="50"/>
      <c r="W417" s="50"/>
      <c r="X417" s="50"/>
      <c r="Y417" s="50"/>
      <c r="Z417" s="95"/>
      <c r="AA417" s="53"/>
    </row>
    <row r="418" ht="15" customHeight="1">
      <c r="A418" s="116"/>
      <c r="B418" s="279"/>
      <c r="C418" s="280"/>
      <c r="D418" s="281"/>
      <c r="E418" s="282"/>
      <c r="F418" s="283"/>
      <c r="G418" s="281"/>
      <c r="H418" s="285"/>
      <c r="I418" s="285"/>
      <c r="J418" s="285"/>
      <c r="K418" s="285"/>
      <c r="L418" s="286"/>
      <c r="M418" s="286"/>
      <c r="N418" s="295"/>
      <c r="O418" s="178"/>
      <c r="P418" s="50"/>
      <c r="Q418" s="50"/>
      <c r="R418" s="50"/>
      <c r="S418" s="50"/>
      <c r="T418" s="50"/>
      <c r="U418" s="50"/>
      <c r="V418" s="50"/>
      <c r="W418" s="50"/>
      <c r="X418" s="50"/>
      <c r="Y418" s="50"/>
      <c r="Z418" s="95"/>
      <c r="AA418" s="53"/>
    </row>
    <row r="419" ht="15" customHeight="1">
      <c r="A419" s="116"/>
      <c r="B419" s="279"/>
      <c r="C419" s="280"/>
      <c r="D419" s="281"/>
      <c r="E419" s="282"/>
      <c r="F419" s="283"/>
      <c r="G419" s="281"/>
      <c r="H419" s="285"/>
      <c r="I419" s="285"/>
      <c r="J419" s="285"/>
      <c r="K419" s="285"/>
      <c r="L419" s="286"/>
      <c r="M419" s="286"/>
      <c r="N419" s="295"/>
      <c r="O419" s="178"/>
      <c r="P419" s="50"/>
      <c r="Q419" s="50"/>
      <c r="R419" s="50"/>
      <c r="S419" s="50"/>
      <c r="T419" s="50"/>
      <c r="U419" s="50"/>
      <c r="V419" s="50"/>
      <c r="W419" s="50"/>
      <c r="X419" s="50"/>
      <c r="Y419" s="50"/>
      <c r="Z419" s="95"/>
      <c r="AA419" s="53"/>
    </row>
    <row r="420" ht="15" customHeight="1">
      <c r="A420" s="116"/>
      <c r="B420" s="279"/>
      <c r="C420" s="280"/>
      <c r="D420" s="281"/>
      <c r="E420" s="282"/>
      <c r="F420" s="283"/>
      <c r="G420" s="281"/>
      <c r="H420" s="285"/>
      <c r="I420" s="285"/>
      <c r="J420" s="285"/>
      <c r="K420" s="285"/>
      <c r="L420" s="286"/>
      <c r="M420" s="286"/>
      <c r="N420" s="295"/>
      <c r="O420" s="178"/>
      <c r="P420" s="50"/>
      <c r="Q420" s="50"/>
      <c r="R420" s="50"/>
      <c r="S420" s="50"/>
      <c r="T420" s="50"/>
      <c r="U420" s="50"/>
      <c r="V420" s="50"/>
      <c r="W420" s="50"/>
      <c r="X420" s="50"/>
      <c r="Y420" s="50"/>
      <c r="Z420" s="95"/>
      <c r="AA420" s="53"/>
    </row>
    <row r="421" ht="15" customHeight="1">
      <c r="A421" s="116"/>
      <c r="B421" s="279"/>
      <c r="C421" s="280"/>
      <c r="D421" s="281"/>
      <c r="E421" s="282"/>
      <c r="F421" s="283"/>
      <c r="G421" s="281"/>
      <c r="H421" s="285"/>
      <c r="I421" s="285"/>
      <c r="J421" s="285"/>
      <c r="K421" s="285"/>
      <c r="L421" s="286"/>
      <c r="M421" s="286"/>
      <c r="N421" s="295"/>
      <c r="O421" s="178"/>
      <c r="P421" s="50"/>
      <c r="Q421" s="50"/>
      <c r="R421" s="50"/>
      <c r="S421" s="50"/>
      <c r="T421" s="50"/>
      <c r="U421" s="50"/>
      <c r="V421" s="50"/>
      <c r="W421" s="50"/>
      <c r="X421" s="50"/>
      <c r="Y421" s="50"/>
      <c r="Z421" s="95"/>
      <c r="AA421" s="53"/>
    </row>
    <row r="422" ht="15" customHeight="1">
      <c r="A422" s="116"/>
      <c r="B422" s="279"/>
      <c r="C422" s="280"/>
      <c r="D422" s="281"/>
      <c r="E422" s="282"/>
      <c r="F422" s="283"/>
      <c r="G422" s="281"/>
      <c r="H422" s="285"/>
      <c r="I422" s="285"/>
      <c r="J422" s="285"/>
      <c r="K422" s="285"/>
      <c r="L422" s="286"/>
      <c r="M422" s="286"/>
      <c r="N422" s="295"/>
      <c r="O422" s="178"/>
      <c r="P422" s="50"/>
      <c r="Q422" s="50"/>
      <c r="R422" s="50"/>
      <c r="S422" s="50"/>
      <c r="T422" s="50"/>
      <c r="U422" s="50"/>
      <c r="V422" s="50"/>
      <c r="W422" s="50"/>
      <c r="X422" s="50"/>
      <c r="Y422" s="50"/>
      <c r="Z422" s="95"/>
      <c r="AA422" s="53"/>
    </row>
    <row r="423" ht="15" customHeight="1">
      <c r="A423" s="116"/>
      <c r="B423" s="279"/>
      <c r="C423" s="280"/>
      <c r="D423" s="281"/>
      <c r="E423" s="282"/>
      <c r="F423" s="283"/>
      <c r="G423" s="281"/>
      <c r="H423" s="285"/>
      <c r="I423" s="285"/>
      <c r="J423" s="285"/>
      <c r="K423" s="285"/>
      <c r="L423" s="286"/>
      <c r="M423" s="286"/>
      <c r="N423" s="295"/>
      <c r="O423" s="178"/>
      <c r="P423" s="50"/>
      <c r="Q423" s="50"/>
      <c r="R423" s="50"/>
      <c r="S423" s="50"/>
      <c r="T423" s="50"/>
      <c r="U423" s="50"/>
      <c r="V423" s="50"/>
      <c r="W423" s="50"/>
      <c r="X423" s="50"/>
      <c r="Y423" s="50"/>
      <c r="Z423" s="95"/>
      <c r="AA423" s="53"/>
    </row>
    <row r="424" ht="15" customHeight="1">
      <c r="A424" s="116"/>
      <c r="B424" s="279"/>
      <c r="C424" s="280"/>
      <c r="D424" s="281"/>
      <c r="E424" s="282"/>
      <c r="F424" s="283"/>
      <c r="G424" s="281"/>
      <c r="H424" s="285"/>
      <c r="I424" s="285"/>
      <c r="J424" s="285"/>
      <c r="K424" s="285"/>
      <c r="L424" s="286"/>
      <c r="M424" s="286"/>
      <c r="N424" s="295"/>
      <c r="O424" s="178"/>
      <c r="P424" s="50"/>
      <c r="Q424" s="50"/>
      <c r="R424" s="50"/>
      <c r="S424" s="50"/>
      <c r="T424" s="50"/>
      <c r="U424" s="50"/>
      <c r="V424" s="50"/>
      <c r="W424" s="50"/>
      <c r="X424" s="50"/>
      <c r="Y424" s="50"/>
      <c r="Z424" s="95"/>
      <c r="AA424" s="53"/>
    </row>
    <row r="425" ht="15" customHeight="1">
      <c r="A425" s="116"/>
      <c r="B425" s="279"/>
      <c r="C425" s="280"/>
      <c r="D425" s="281"/>
      <c r="E425" s="282"/>
      <c r="F425" s="283"/>
      <c r="G425" s="281"/>
      <c r="H425" s="285"/>
      <c r="I425" s="285"/>
      <c r="J425" s="285"/>
      <c r="K425" s="285"/>
      <c r="L425" s="286"/>
      <c r="M425" s="286"/>
      <c r="N425" s="295"/>
      <c r="O425" s="178"/>
      <c r="P425" s="50"/>
      <c r="Q425" s="50"/>
      <c r="R425" s="50"/>
      <c r="S425" s="50"/>
      <c r="T425" s="50"/>
      <c r="U425" s="50"/>
      <c r="V425" s="50"/>
      <c r="W425" s="50"/>
      <c r="X425" s="50"/>
      <c r="Y425" s="50"/>
      <c r="Z425" s="95"/>
      <c r="AA425" s="53"/>
    </row>
    <row r="426" ht="15" customHeight="1">
      <c r="A426" s="116"/>
      <c r="B426" s="279"/>
      <c r="C426" s="280"/>
      <c r="D426" s="281"/>
      <c r="E426" s="282"/>
      <c r="F426" s="283"/>
      <c r="G426" s="281"/>
      <c r="H426" s="285"/>
      <c r="I426" s="285"/>
      <c r="J426" s="285"/>
      <c r="K426" s="285"/>
      <c r="L426" s="286"/>
      <c r="M426" s="286"/>
      <c r="N426" s="295"/>
      <c r="O426" s="178"/>
      <c r="P426" s="50"/>
      <c r="Q426" s="50"/>
      <c r="R426" s="50"/>
      <c r="S426" s="50"/>
      <c r="T426" s="50"/>
      <c r="U426" s="50"/>
      <c r="V426" s="50"/>
      <c r="W426" s="50"/>
      <c r="X426" s="50"/>
      <c r="Y426" s="50"/>
      <c r="Z426" s="95"/>
      <c r="AA426" s="53"/>
    </row>
    <row r="427" ht="15" customHeight="1">
      <c r="A427" s="116"/>
      <c r="B427" s="279"/>
      <c r="C427" s="280"/>
      <c r="D427" s="281"/>
      <c r="E427" s="282"/>
      <c r="F427" s="283"/>
      <c r="G427" s="281"/>
      <c r="H427" s="285"/>
      <c r="I427" s="285"/>
      <c r="J427" s="285"/>
      <c r="K427" s="285"/>
      <c r="L427" s="286"/>
      <c r="M427" s="286"/>
      <c r="N427" s="295"/>
      <c r="O427" s="178"/>
      <c r="P427" s="50"/>
      <c r="Q427" s="50"/>
      <c r="R427" s="50"/>
      <c r="S427" s="50"/>
      <c r="T427" s="50"/>
      <c r="U427" s="50"/>
      <c r="V427" s="50"/>
      <c r="W427" s="50"/>
      <c r="X427" s="50"/>
      <c r="Y427" s="50"/>
      <c r="Z427" s="95"/>
      <c r="AA427" s="53"/>
    </row>
    <row r="428" ht="15" customHeight="1">
      <c r="A428" s="116"/>
      <c r="B428" s="279"/>
      <c r="C428" s="280"/>
      <c r="D428" s="281"/>
      <c r="E428" s="282"/>
      <c r="F428" s="283"/>
      <c r="G428" s="281"/>
      <c r="H428" s="285"/>
      <c r="I428" s="285"/>
      <c r="J428" s="285"/>
      <c r="K428" s="285"/>
      <c r="L428" s="286"/>
      <c r="M428" s="286"/>
      <c r="N428" s="295"/>
      <c r="O428" s="178"/>
      <c r="P428" s="50"/>
      <c r="Q428" s="50"/>
      <c r="R428" s="50"/>
      <c r="S428" s="50"/>
      <c r="T428" s="50"/>
      <c r="U428" s="50"/>
      <c r="V428" s="50"/>
      <c r="W428" s="50"/>
      <c r="X428" s="50"/>
      <c r="Y428" s="50"/>
      <c r="Z428" s="95"/>
      <c r="AA428" s="53"/>
    </row>
    <row r="429" ht="15" customHeight="1">
      <c r="A429" s="116"/>
      <c r="B429" s="279"/>
      <c r="C429" s="280"/>
      <c r="D429" s="281"/>
      <c r="E429" s="282"/>
      <c r="F429" s="283"/>
      <c r="G429" s="281"/>
      <c r="H429" s="285"/>
      <c r="I429" s="285"/>
      <c r="J429" s="285"/>
      <c r="K429" s="285"/>
      <c r="L429" s="286"/>
      <c r="M429" s="286"/>
      <c r="N429" s="295"/>
      <c r="O429" s="178"/>
      <c r="P429" s="50"/>
      <c r="Q429" s="50"/>
      <c r="R429" s="50"/>
      <c r="S429" s="50"/>
      <c r="T429" s="50"/>
      <c r="U429" s="50"/>
      <c r="V429" s="50"/>
      <c r="W429" s="50"/>
      <c r="X429" s="50"/>
      <c r="Y429" s="50"/>
      <c r="Z429" s="95"/>
      <c r="AA429" s="53"/>
    </row>
    <row r="430" ht="15" customHeight="1">
      <c r="A430" s="116"/>
      <c r="B430" s="279"/>
      <c r="C430" s="280"/>
      <c r="D430" s="281"/>
      <c r="E430" s="282"/>
      <c r="F430" s="283"/>
      <c r="G430" s="281"/>
      <c r="H430" s="285"/>
      <c r="I430" s="285"/>
      <c r="J430" s="285"/>
      <c r="K430" s="285"/>
      <c r="L430" s="286"/>
      <c r="M430" s="286"/>
      <c r="N430" s="295"/>
      <c r="O430" s="178"/>
      <c r="P430" s="50"/>
      <c r="Q430" s="50"/>
      <c r="R430" s="50"/>
      <c r="S430" s="50"/>
      <c r="T430" s="50"/>
      <c r="U430" s="50"/>
      <c r="V430" s="50"/>
      <c r="W430" s="50"/>
      <c r="X430" s="50"/>
      <c r="Y430" s="50"/>
      <c r="Z430" s="95"/>
      <c r="AA430" s="53"/>
    </row>
    <row r="431" ht="15" customHeight="1">
      <c r="A431" s="116"/>
      <c r="B431" s="279"/>
      <c r="C431" s="280"/>
      <c r="D431" s="281"/>
      <c r="E431" s="282"/>
      <c r="F431" s="283"/>
      <c r="G431" s="281"/>
      <c r="H431" s="285"/>
      <c r="I431" s="285"/>
      <c r="J431" s="285"/>
      <c r="K431" s="285"/>
      <c r="L431" s="286"/>
      <c r="M431" s="286"/>
      <c r="N431" s="295"/>
      <c r="O431" s="178"/>
      <c r="P431" s="50"/>
      <c r="Q431" s="50"/>
      <c r="R431" s="50"/>
      <c r="S431" s="50"/>
      <c r="T431" s="50"/>
      <c r="U431" s="50"/>
      <c r="V431" s="50"/>
      <c r="W431" s="50"/>
      <c r="X431" s="50"/>
      <c r="Y431" s="50"/>
      <c r="Z431" s="95"/>
      <c r="AA431" s="53"/>
    </row>
    <row r="432" ht="15" customHeight="1">
      <c r="A432" s="116"/>
      <c r="B432" s="279"/>
      <c r="C432" s="280"/>
      <c r="D432" s="281"/>
      <c r="E432" s="282"/>
      <c r="F432" s="283"/>
      <c r="G432" s="281"/>
      <c r="H432" s="285"/>
      <c r="I432" s="285"/>
      <c r="J432" s="285"/>
      <c r="K432" s="285"/>
      <c r="L432" s="286"/>
      <c r="M432" s="286"/>
      <c r="N432" s="295"/>
      <c r="O432" s="178"/>
      <c r="P432" s="50"/>
      <c r="Q432" s="50"/>
      <c r="R432" s="50"/>
      <c r="S432" s="50"/>
      <c r="T432" s="50"/>
      <c r="U432" s="50"/>
      <c r="V432" s="50"/>
      <c r="W432" s="50"/>
      <c r="X432" s="50"/>
      <c r="Y432" s="50"/>
      <c r="Z432" s="95"/>
      <c r="AA432" s="53"/>
    </row>
    <row r="433" ht="15" customHeight="1">
      <c r="A433" s="116"/>
      <c r="B433" s="279"/>
      <c r="C433" s="280"/>
      <c r="D433" s="281"/>
      <c r="E433" s="282"/>
      <c r="F433" s="283"/>
      <c r="G433" s="281"/>
      <c r="H433" s="285"/>
      <c r="I433" s="285"/>
      <c r="J433" s="285"/>
      <c r="K433" s="285"/>
      <c r="L433" s="286"/>
      <c r="M433" s="286"/>
      <c r="N433" s="295"/>
      <c r="O433" s="178"/>
      <c r="P433" s="50"/>
      <c r="Q433" s="50"/>
      <c r="R433" s="50"/>
      <c r="S433" s="50"/>
      <c r="T433" s="50"/>
      <c r="U433" s="50"/>
      <c r="V433" s="50"/>
      <c r="W433" s="50"/>
      <c r="X433" s="50"/>
      <c r="Y433" s="50"/>
      <c r="Z433" s="95"/>
      <c r="AA433" s="53"/>
    </row>
    <row r="434" ht="15" customHeight="1">
      <c r="A434" s="116"/>
      <c r="B434" s="279"/>
      <c r="C434" s="280"/>
      <c r="D434" s="281"/>
      <c r="E434" s="282"/>
      <c r="F434" s="283"/>
      <c r="G434" s="281"/>
      <c r="H434" s="285"/>
      <c r="I434" s="285"/>
      <c r="J434" s="285"/>
      <c r="K434" s="285"/>
      <c r="L434" s="286"/>
      <c r="M434" s="286"/>
      <c r="N434" s="295"/>
      <c r="O434" s="178"/>
      <c r="P434" s="50"/>
      <c r="Q434" s="50"/>
      <c r="R434" s="50"/>
      <c r="S434" s="50"/>
      <c r="T434" s="50"/>
      <c r="U434" s="50"/>
      <c r="V434" s="50"/>
      <c r="W434" s="50"/>
      <c r="X434" s="50"/>
      <c r="Y434" s="50"/>
      <c r="Z434" s="95"/>
      <c r="AA434" s="53"/>
    </row>
    <row r="435" ht="15" customHeight="1">
      <c r="A435" s="116"/>
      <c r="B435" s="279"/>
      <c r="C435" s="280"/>
      <c r="D435" s="281"/>
      <c r="E435" s="282"/>
      <c r="F435" s="283"/>
      <c r="G435" s="281"/>
      <c r="H435" s="285"/>
      <c r="I435" s="285"/>
      <c r="J435" s="285"/>
      <c r="K435" s="285"/>
      <c r="L435" s="286"/>
      <c r="M435" s="286"/>
      <c r="N435" s="295"/>
      <c r="O435" s="178"/>
      <c r="P435" s="50"/>
      <c r="Q435" s="50"/>
      <c r="R435" s="50"/>
      <c r="S435" s="50"/>
      <c r="T435" s="50"/>
      <c r="U435" s="50"/>
      <c r="V435" s="50"/>
      <c r="W435" s="50"/>
      <c r="X435" s="50"/>
      <c r="Y435" s="50"/>
      <c r="Z435" s="95"/>
      <c r="AA435" s="53"/>
    </row>
    <row r="436" ht="15" customHeight="1">
      <c r="A436" s="116"/>
      <c r="B436" s="279"/>
      <c r="C436" s="280"/>
      <c r="D436" s="281"/>
      <c r="E436" s="282"/>
      <c r="F436" s="283"/>
      <c r="G436" s="281"/>
      <c r="H436" s="285"/>
      <c r="I436" s="285"/>
      <c r="J436" s="285"/>
      <c r="K436" s="285"/>
      <c r="L436" s="286"/>
      <c r="M436" s="286"/>
      <c r="N436" s="295"/>
      <c r="O436" s="178"/>
      <c r="P436" s="50"/>
      <c r="Q436" s="50"/>
      <c r="R436" s="50"/>
      <c r="S436" s="50"/>
      <c r="T436" s="50"/>
      <c r="U436" s="50"/>
      <c r="V436" s="50"/>
      <c r="W436" s="50"/>
      <c r="X436" s="50"/>
      <c r="Y436" s="50"/>
      <c r="Z436" s="95"/>
      <c r="AA436" s="53"/>
    </row>
    <row r="437" ht="15" customHeight="1">
      <c r="A437" s="116"/>
      <c r="B437" s="279"/>
      <c r="C437" s="280"/>
      <c r="D437" s="281"/>
      <c r="E437" s="282"/>
      <c r="F437" s="283"/>
      <c r="G437" s="281"/>
      <c r="H437" s="285"/>
      <c r="I437" s="285"/>
      <c r="J437" s="285"/>
      <c r="K437" s="285"/>
      <c r="L437" s="286"/>
      <c r="M437" s="286"/>
      <c r="N437" s="295"/>
      <c r="O437" s="178"/>
      <c r="P437" s="50"/>
      <c r="Q437" s="50"/>
      <c r="R437" s="50"/>
      <c r="S437" s="50"/>
      <c r="T437" s="50"/>
      <c r="U437" s="50"/>
      <c r="V437" s="50"/>
      <c r="W437" s="50"/>
      <c r="X437" s="50"/>
      <c r="Y437" s="50"/>
      <c r="Z437" s="95"/>
      <c r="AA437" s="53"/>
    </row>
    <row r="438" ht="15" customHeight="1">
      <c r="A438" s="116"/>
      <c r="B438" s="279"/>
      <c r="C438" s="280"/>
      <c r="D438" s="281"/>
      <c r="E438" s="282"/>
      <c r="F438" s="283"/>
      <c r="G438" s="281"/>
      <c r="H438" s="285"/>
      <c r="I438" s="285"/>
      <c r="J438" s="285"/>
      <c r="K438" s="285"/>
      <c r="L438" s="286"/>
      <c r="M438" s="286"/>
      <c r="N438" s="295"/>
      <c r="O438" s="178"/>
      <c r="P438" s="50"/>
      <c r="Q438" s="50"/>
      <c r="R438" s="50"/>
      <c r="S438" s="50"/>
      <c r="T438" s="50"/>
      <c r="U438" s="50"/>
      <c r="V438" s="50"/>
      <c r="W438" s="50"/>
      <c r="X438" s="50"/>
      <c r="Y438" s="50"/>
      <c r="Z438" s="95"/>
      <c r="AA438" s="53"/>
    </row>
    <row r="439" ht="15" customHeight="1">
      <c r="A439" s="116"/>
      <c r="B439" s="279"/>
      <c r="C439" s="280"/>
      <c r="D439" s="281"/>
      <c r="E439" s="282"/>
      <c r="F439" s="283"/>
      <c r="G439" s="281"/>
      <c r="H439" s="285"/>
      <c r="I439" s="285"/>
      <c r="J439" s="285"/>
      <c r="K439" s="285"/>
      <c r="L439" s="286"/>
      <c r="M439" s="286"/>
      <c r="N439" s="295"/>
      <c r="O439" s="178"/>
      <c r="P439" s="50"/>
      <c r="Q439" s="50"/>
      <c r="R439" s="50"/>
      <c r="S439" s="50"/>
      <c r="T439" s="50"/>
      <c r="U439" s="50"/>
      <c r="V439" s="50"/>
      <c r="W439" s="50"/>
      <c r="X439" s="50"/>
      <c r="Y439" s="50"/>
      <c r="Z439" s="95"/>
      <c r="AA439" s="53"/>
    </row>
    <row r="440" ht="15" customHeight="1">
      <c r="A440" s="116"/>
      <c r="B440" s="279"/>
      <c r="C440" s="280"/>
      <c r="D440" s="281"/>
      <c r="E440" s="282"/>
      <c r="F440" s="283"/>
      <c r="G440" s="281"/>
      <c r="H440" s="285"/>
      <c r="I440" s="285"/>
      <c r="J440" s="285"/>
      <c r="K440" s="285"/>
      <c r="L440" s="286"/>
      <c r="M440" s="286"/>
      <c r="N440" s="295"/>
      <c r="O440" s="178"/>
      <c r="P440" s="50"/>
      <c r="Q440" s="50"/>
      <c r="R440" s="50"/>
      <c r="S440" s="50"/>
      <c r="T440" s="50"/>
      <c r="U440" s="50"/>
      <c r="V440" s="50"/>
      <c r="W440" s="50"/>
      <c r="X440" s="50"/>
      <c r="Y440" s="50"/>
      <c r="Z440" s="95"/>
      <c r="AA440" s="53"/>
    </row>
    <row r="441" ht="15" customHeight="1">
      <c r="A441" s="116"/>
      <c r="B441" s="279"/>
      <c r="C441" s="280"/>
      <c r="D441" s="281"/>
      <c r="E441" s="282"/>
      <c r="F441" s="283"/>
      <c r="G441" s="281"/>
      <c r="H441" s="285"/>
      <c r="I441" s="285"/>
      <c r="J441" s="285"/>
      <c r="K441" s="285"/>
      <c r="L441" s="286"/>
      <c r="M441" s="286"/>
      <c r="N441" s="295"/>
      <c r="O441" s="178"/>
      <c r="P441" s="50"/>
      <c r="Q441" s="50"/>
      <c r="R441" s="50"/>
      <c r="S441" s="50"/>
      <c r="T441" s="50"/>
      <c r="U441" s="50"/>
      <c r="V441" s="50"/>
      <c r="W441" s="50"/>
      <c r="X441" s="50"/>
      <c r="Y441" s="50"/>
      <c r="Z441" s="95"/>
      <c r="AA441" s="53"/>
    </row>
    <row r="442" ht="15" customHeight="1">
      <c r="A442" s="116"/>
      <c r="B442" s="279"/>
      <c r="C442" s="280"/>
      <c r="D442" s="281"/>
      <c r="E442" s="282"/>
      <c r="F442" s="283"/>
      <c r="G442" s="281"/>
      <c r="H442" s="285"/>
      <c r="I442" s="285"/>
      <c r="J442" s="285"/>
      <c r="K442" s="285"/>
      <c r="L442" s="286"/>
      <c r="M442" s="286"/>
      <c r="N442" s="295"/>
      <c r="O442" s="178"/>
      <c r="P442" s="50"/>
      <c r="Q442" s="50"/>
      <c r="R442" s="50"/>
      <c r="S442" s="50"/>
      <c r="T442" s="50"/>
      <c r="U442" s="50"/>
      <c r="V442" s="50"/>
      <c r="W442" s="50"/>
      <c r="X442" s="50"/>
      <c r="Y442" s="50"/>
      <c r="Z442" s="95"/>
      <c r="AA442" s="53"/>
    </row>
    <row r="443" ht="15" customHeight="1">
      <c r="A443" s="116"/>
      <c r="B443" s="279"/>
      <c r="C443" s="280"/>
      <c r="D443" s="281"/>
      <c r="E443" s="282"/>
      <c r="F443" s="283"/>
      <c r="G443" s="281"/>
      <c r="H443" s="285"/>
      <c r="I443" s="285"/>
      <c r="J443" s="285"/>
      <c r="K443" s="285"/>
      <c r="L443" s="286"/>
      <c r="M443" s="286"/>
      <c r="N443" s="295"/>
      <c r="O443" s="178"/>
      <c r="P443" s="50"/>
      <c r="Q443" s="50"/>
      <c r="R443" s="50"/>
      <c r="S443" s="50"/>
      <c r="T443" s="50"/>
      <c r="U443" s="50"/>
      <c r="V443" s="50"/>
      <c r="W443" s="50"/>
      <c r="X443" s="50"/>
      <c r="Y443" s="50"/>
      <c r="Z443" s="95"/>
      <c r="AA443" s="53"/>
    </row>
    <row r="444" ht="15" customHeight="1">
      <c r="A444" s="116"/>
      <c r="B444" s="279"/>
      <c r="C444" s="280"/>
      <c r="D444" s="281"/>
      <c r="E444" s="282"/>
      <c r="F444" s="283"/>
      <c r="G444" s="281"/>
      <c r="H444" s="285"/>
      <c r="I444" s="285"/>
      <c r="J444" s="285"/>
      <c r="K444" s="285"/>
      <c r="L444" s="286"/>
      <c r="M444" s="286"/>
      <c r="N444" s="295"/>
      <c r="O444" s="178"/>
      <c r="P444" s="50"/>
      <c r="Q444" s="50"/>
      <c r="R444" s="50"/>
      <c r="S444" s="50"/>
      <c r="T444" s="50"/>
      <c r="U444" s="50"/>
      <c r="V444" s="50"/>
      <c r="W444" s="50"/>
      <c r="X444" s="50"/>
      <c r="Y444" s="50"/>
      <c r="Z444" s="95"/>
      <c r="AA444" s="53"/>
    </row>
    <row r="445" ht="15" customHeight="1">
      <c r="A445" s="116"/>
      <c r="B445" s="279"/>
      <c r="C445" s="280"/>
      <c r="D445" s="281"/>
      <c r="E445" s="282"/>
      <c r="F445" s="283"/>
      <c r="G445" s="281"/>
      <c r="H445" s="285"/>
      <c r="I445" s="285"/>
      <c r="J445" s="285"/>
      <c r="K445" s="285"/>
      <c r="L445" s="286"/>
      <c r="M445" s="286"/>
      <c r="N445" s="295"/>
      <c r="O445" s="178"/>
      <c r="P445" s="50"/>
      <c r="Q445" s="50"/>
      <c r="R445" s="50"/>
      <c r="S445" s="50"/>
      <c r="T445" s="50"/>
      <c r="U445" s="50"/>
      <c r="V445" s="50"/>
      <c r="W445" s="50"/>
      <c r="X445" s="50"/>
      <c r="Y445" s="50"/>
      <c r="Z445" s="95"/>
      <c r="AA445" s="53"/>
    </row>
    <row r="446" ht="15" customHeight="1">
      <c r="A446" s="116"/>
      <c r="B446" s="279"/>
      <c r="C446" s="280"/>
      <c r="D446" s="281"/>
      <c r="E446" s="282"/>
      <c r="F446" s="283"/>
      <c r="G446" s="281"/>
      <c r="H446" s="285"/>
      <c r="I446" s="285"/>
      <c r="J446" s="285"/>
      <c r="K446" s="285"/>
      <c r="L446" s="286"/>
      <c r="M446" s="286"/>
      <c r="N446" s="295"/>
      <c r="O446" s="178"/>
      <c r="P446" s="50"/>
      <c r="Q446" s="50"/>
      <c r="R446" s="50"/>
      <c r="S446" s="50"/>
      <c r="T446" s="50"/>
      <c r="U446" s="50"/>
      <c r="V446" s="50"/>
      <c r="W446" s="50"/>
      <c r="X446" s="50"/>
      <c r="Y446" s="50"/>
      <c r="Z446" s="95"/>
      <c r="AA446" s="53"/>
    </row>
    <row r="447" ht="15" customHeight="1">
      <c r="A447" s="116"/>
      <c r="B447" s="279"/>
      <c r="C447" s="280"/>
      <c r="D447" s="281"/>
      <c r="E447" s="282"/>
      <c r="F447" s="283"/>
      <c r="G447" s="281"/>
      <c r="H447" s="285"/>
      <c r="I447" s="285"/>
      <c r="J447" s="285"/>
      <c r="K447" s="285"/>
      <c r="L447" s="286"/>
      <c r="M447" s="286"/>
      <c r="N447" s="295"/>
      <c r="O447" s="178"/>
      <c r="P447" s="50"/>
      <c r="Q447" s="50"/>
      <c r="R447" s="50"/>
      <c r="S447" s="50"/>
      <c r="T447" s="50"/>
      <c r="U447" s="50"/>
      <c r="V447" s="50"/>
      <c r="W447" s="50"/>
      <c r="X447" s="50"/>
      <c r="Y447" s="50"/>
      <c r="Z447" s="95"/>
      <c r="AA447" s="53"/>
    </row>
    <row r="448" ht="15" customHeight="1">
      <c r="A448" s="116"/>
      <c r="B448" s="279"/>
      <c r="C448" s="280"/>
      <c r="D448" s="281"/>
      <c r="E448" s="282"/>
      <c r="F448" s="283"/>
      <c r="G448" s="281"/>
      <c r="H448" s="285"/>
      <c r="I448" s="285"/>
      <c r="J448" s="285"/>
      <c r="K448" s="285"/>
      <c r="L448" s="286"/>
      <c r="M448" s="286"/>
      <c r="N448" s="295"/>
      <c r="O448" s="178"/>
      <c r="P448" s="50"/>
      <c r="Q448" s="50"/>
      <c r="R448" s="50"/>
      <c r="S448" s="50"/>
      <c r="T448" s="50"/>
      <c r="U448" s="50"/>
      <c r="V448" s="50"/>
      <c r="W448" s="50"/>
      <c r="X448" s="50"/>
      <c r="Y448" s="50"/>
      <c r="Z448" s="95"/>
      <c r="AA448" s="53"/>
    </row>
    <row r="449" ht="15" customHeight="1">
      <c r="A449" s="116"/>
      <c r="B449" s="279"/>
      <c r="C449" s="280"/>
      <c r="D449" s="281"/>
      <c r="E449" s="282"/>
      <c r="F449" s="283"/>
      <c r="G449" s="281"/>
      <c r="H449" s="285"/>
      <c r="I449" s="285"/>
      <c r="J449" s="285"/>
      <c r="K449" s="285"/>
      <c r="L449" s="286"/>
      <c r="M449" s="286"/>
      <c r="N449" s="295"/>
      <c r="O449" s="178"/>
      <c r="P449" s="50"/>
      <c r="Q449" s="50"/>
      <c r="R449" s="50"/>
      <c r="S449" s="50"/>
      <c r="T449" s="50"/>
      <c r="U449" s="50"/>
      <c r="V449" s="50"/>
      <c r="W449" s="50"/>
      <c r="X449" s="50"/>
      <c r="Y449" s="50"/>
      <c r="Z449" s="95"/>
      <c r="AA449" s="53"/>
    </row>
    <row r="450" ht="15" customHeight="1">
      <c r="A450" s="116"/>
      <c r="B450" s="279"/>
      <c r="C450" s="280"/>
      <c r="D450" s="281"/>
      <c r="E450" s="282"/>
      <c r="F450" s="283"/>
      <c r="G450" s="281"/>
      <c r="H450" s="285"/>
      <c r="I450" s="285"/>
      <c r="J450" s="285"/>
      <c r="K450" s="285"/>
      <c r="L450" s="286"/>
      <c r="M450" s="286"/>
      <c r="N450" s="295"/>
      <c r="O450" s="178"/>
      <c r="P450" s="50"/>
      <c r="Q450" s="50"/>
      <c r="R450" s="50"/>
      <c r="S450" s="50"/>
      <c r="T450" s="50"/>
      <c r="U450" s="50"/>
      <c r="V450" s="50"/>
      <c r="W450" s="50"/>
      <c r="X450" s="50"/>
      <c r="Y450" s="50"/>
      <c r="Z450" s="95"/>
      <c r="AA450" s="53"/>
    </row>
    <row r="451" ht="15" customHeight="1">
      <c r="A451" s="116"/>
      <c r="B451" s="279"/>
      <c r="C451" s="280"/>
      <c r="D451" s="281"/>
      <c r="E451" s="282"/>
      <c r="F451" s="283"/>
      <c r="G451" s="281"/>
      <c r="H451" s="285"/>
      <c r="I451" s="285"/>
      <c r="J451" s="285"/>
      <c r="K451" s="285"/>
      <c r="L451" s="286"/>
      <c r="M451" s="286"/>
      <c r="N451" s="295"/>
      <c r="O451" s="178"/>
      <c r="P451" s="50"/>
      <c r="Q451" s="50"/>
      <c r="R451" s="50"/>
      <c r="S451" s="50"/>
      <c r="T451" s="50"/>
      <c r="U451" s="50"/>
      <c r="V451" s="50"/>
      <c r="W451" s="50"/>
      <c r="X451" s="50"/>
      <c r="Y451" s="50"/>
      <c r="Z451" s="95"/>
      <c r="AA451" s="53"/>
    </row>
    <row r="452" ht="15" customHeight="1">
      <c r="A452" s="116"/>
      <c r="B452" s="279"/>
      <c r="C452" s="280"/>
      <c r="D452" s="281"/>
      <c r="E452" s="282"/>
      <c r="F452" s="283"/>
      <c r="G452" s="281"/>
      <c r="H452" s="285"/>
      <c r="I452" s="285"/>
      <c r="J452" s="285"/>
      <c r="K452" s="285"/>
      <c r="L452" s="286"/>
      <c r="M452" s="286"/>
      <c r="N452" s="295"/>
      <c r="O452" s="178"/>
      <c r="P452" s="50"/>
      <c r="Q452" s="50"/>
      <c r="R452" s="50"/>
      <c r="S452" s="50"/>
      <c r="T452" s="50"/>
      <c r="U452" s="50"/>
      <c r="V452" s="50"/>
      <c r="W452" s="50"/>
      <c r="X452" s="50"/>
      <c r="Y452" s="50"/>
      <c r="Z452" s="95"/>
      <c r="AA452" s="53"/>
    </row>
    <row r="453" ht="15" customHeight="1">
      <c r="A453" s="116"/>
      <c r="B453" s="279"/>
      <c r="C453" s="280"/>
      <c r="D453" s="281"/>
      <c r="E453" s="282"/>
      <c r="F453" s="283"/>
      <c r="G453" s="281"/>
      <c r="H453" s="285"/>
      <c r="I453" s="285"/>
      <c r="J453" s="285"/>
      <c r="K453" s="285"/>
      <c r="L453" s="286"/>
      <c r="M453" s="286"/>
      <c r="N453" s="295"/>
      <c r="O453" s="178"/>
      <c r="P453" s="50"/>
      <c r="Q453" s="50"/>
      <c r="R453" s="50"/>
      <c r="S453" s="50"/>
      <c r="T453" s="50"/>
      <c r="U453" s="50"/>
      <c r="V453" s="50"/>
      <c r="W453" s="50"/>
      <c r="X453" s="50"/>
      <c r="Y453" s="50"/>
      <c r="Z453" s="95"/>
      <c r="AA453" s="53"/>
    </row>
    <row r="454" ht="15" customHeight="1">
      <c r="A454" s="116"/>
      <c r="B454" s="279"/>
      <c r="C454" s="280"/>
      <c r="D454" s="281"/>
      <c r="E454" s="282"/>
      <c r="F454" s="283"/>
      <c r="G454" s="281"/>
      <c r="H454" s="285"/>
      <c r="I454" s="285"/>
      <c r="J454" s="285"/>
      <c r="K454" s="285"/>
      <c r="L454" s="286"/>
      <c r="M454" s="286"/>
      <c r="N454" s="295"/>
      <c r="O454" s="178"/>
      <c r="P454" s="50"/>
      <c r="Q454" s="50"/>
      <c r="R454" s="50"/>
      <c r="S454" s="50"/>
      <c r="T454" s="50"/>
      <c r="U454" s="50"/>
      <c r="V454" s="50"/>
      <c r="W454" s="50"/>
      <c r="X454" s="50"/>
      <c r="Y454" s="50"/>
      <c r="Z454" s="95"/>
      <c r="AA454" s="53"/>
    </row>
    <row r="455" ht="15" customHeight="1">
      <c r="A455" s="116"/>
      <c r="B455" s="279"/>
      <c r="C455" s="280"/>
      <c r="D455" s="281"/>
      <c r="E455" s="282"/>
      <c r="F455" s="283"/>
      <c r="G455" s="281"/>
      <c r="H455" s="285"/>
      <c r="I455" s="285"/>
      <c r="J455" s="285"/>
      <c r="K455" s="285"/>
      <c r="L455" s="286"/>
      <c r="M455" s="286"/>
      <c r="N455" s="295"/>
      <c r="O455" s="178"/>
      <c r="P455" s="50"/>
      <c r="Q455" s="50"/>
      <c r="R455" s="50"/>
      <c r="S455" s="50"/>
      <c r="T455" s="50"/>
      <c r="U455" s="50"/>
      <c r="V455" s="50"/>
      <c r="W455" s="50"/>
      <c r="X455" s="50"/>
      <c r="Y455" s="50"/>
      <c r="Z455" s="95"/>
      <c r="AA455" s="53"/>
    </row>
    <row r="456" ht="15" customHeight="1">
      <c r="A456" s="116"/>
      <c r="B456" s="279"/>
      <c r="C456" s="280"/>
      <c r="D456" s="281"/>
      <c r="E456" s="282"/>
      <c r="F456" s="283"/>
      <c r="G456" s="281"/>
      <c r="H456" s="285"/>
      <c r="I456" s="285"/>
      <c r="J456" s="285"/>
      <c r="K456" s="285"/>
      <c r="L456" s="286"/>
      <c r="M456" s="286"/>
      <c r="N456" s="295"/>
      <c r="O456" s="178"/>
      <c r="P456" s="50"/>
      <c r="Q456" s="50"/>
      <c r="R456" s="50"/>
      <c r="S456" s="50"/>
      <c r="T456" s="50"/>
      <c r="U456" s="50"/>
      <c r="V456" s="50"/>
      <c r="W456" s="50"/>
      <c r="X456" s="50"/>
      <c r="Y456" s="50"/>
      <c r="Z456" s="95"/>
      <c r="AA456" s="53"/>
    </row>
    <row r="457" ht="15" customHeight="1">
      <c r="A457" s="116"/>
      <c r="B457" s="279"/>
      <c r="C457" s="280"/>
      <c r="D457" s="281"/>
      <c r="E457" s="282"/>
      <c r="F457" s="283"/>
      <c r="G457" s="281"/>
      <c r="H457" s="285"/>
      <c r="I457" s="285"/>
      <c r="J457" s="285"/>
      <c r="K457" s="285"/>
      <c r="L457" s="286"/>
      <c r="M457" s="286"/>
      <c r="N457" s="295"/>
      <c r="O457" s="178"/>
      <c r="P457" s="50"/>
      <c r="Q457" s="50"/>
      <c r="R457" s="50"/>
      <c r="S457" s="50"/>
      <c r="T457" s="50"/>
      <c r="U457" s="50"/>
      <c r="V457" s="50"/>
      <c r="W457" s="50"/>
      <c r="X457" s="50"/>
      <c r="Y457" s="50"/>
      <c r="Z457" s="95"/>
      <c r="AA457" s="53"/>
    </row>
    <row r="458" ht="15" customHeight="1">
      <c r="A458" s="116"/>
      <c r="B458" s="279"/>
      <c r="C458" s="280"/>
      <c r="D458" s="281"/>
      <c r="E458" s="282"/>
      <c r="F458" s="283"/>
      <c r="G458" s="281"/>
      <c r="H458" s="285"/>
      <c r="I458" s="285"/>
      <c r="J458" s="285"/>
      <c r="K458" s="285"/>
      <c r="L458" s="286"/>
      <c r="M458" s="286"/>
      <c r="N458" s="295"/>
      <c r="O458" s="178"/>
      <c r="P458" s="50"/>
      <c r="Q458" s="50"/>
      <c r="R458" s="50"/>
      <c r="S458" s="50"/>
      <c r="T458" s="50"/>
      <c r="U458" s="50"/>
      <c r="V458" s="50"/>
      <c r="W458" s="50"/>
      <c r="X458" s="50"/>
      <c r="Y458" s="50"/>
      <c r="Z458" s="95"/>
      <c r="AA458" s="53"/>
    </row>
    <row r="459" ht="15" customHeight="1">
      <c r="A459" s="116"/>
      <c r="B459" s="279"/>
      <c r="C459" s="280"/>
      <c r="D459" s="281"/>
      <c r="E459" s="282"/>
      <c r="F459" s="283"/>
      <c r="G459" s="281"/>
      <c r="H459" s="285"/>
      <c r="I459" s="285"/>
      <c r="J459" s="285"/>
      <c r="K459" s="285"/>
      <c r="L459" s="286"/>
      <c r="M459" s="286"/>
      <c r="N459" s="295"/>
      <c r="O459" s="178"/>
      <c r="P459" s="50"/>
      <c r="Q459" s="50"/>
      <c r="R459" s="50"/>
      <c r="S459" s="50"/>
      <c r="T459" s="50"/>
      <c r="U459" s="50"/>
      <c r="V459" s="50"/>
      <c r="W459" s="50"/>
      <c r="X459" s="50"/>
      <c r="Y459" s="50"/>
      <c r="Z459" s="95"/>
      <c r="AA459" s="53"/>
    </row>
    <row r="460" ht="15" customHeight="1">
      <c r="A460" s="116"/>
      <c r="B460" s="279"/>
      <c r="C460" s="280"/>
      <c r="D460" s="281"/>
      <c r="E460" s="282"/>
      <c r="F460" s="283"/>
      <c r="G460" s="281"/>
      <c r="H460" s="285"/>
      <c r="I460" s="285"/>
      <c r="J460" s="285"/>
      <c r="K460" s="285"/>
      <c r="L460" s="286"/>
      <c r="M460" s="286"/>
      <c r="N460" s="295"/>
      <c r="O460" s="178"/>
      <c r="P460" s="50"/>
      <c r="Q460" s="50"/>
      <c r="R460" s="50"/>
      <c r="S460" s="50"/>
      <c r="T460" s="50"/>
      <c r="U460" s="50"/>
      <c r="V460" s="50"/>
      <c r="W460" s="50"/>
      <c r="X460" s="50"/>
      <c r="Y460" s="50"/>
      <c r="Z460" s="95"/>
      <c r="AA460" s="53"/>
    </row>
    <row r="461" ht="15" customHeight="1">
      <c r="A461" s="116"/>
      <c r="B461" s="279"/>
      <c r="C461" s="280"/>
      <c r="D461" s="281"/>
      <c r="E461" s="282"/>
      <c r="F461" s="283"/>
      <c r="G461" s="281"/>
      <c r="H461" s="285"/>
      <c r="I461" s="285"/>
      <c r="J461" s="285"/>
      <c r="K461" s="285"/>
      <c r="L461" s="286"/>
      <c r="M461" s="286"/>
      <c r="N461" s="295"/>
      <c r="O461" s="178"/>
      <c r="P461" s="50"/>
      <c r="Q461" s="50"/>
      <c r="R461" s="50"/>
      <c r="S461" s="50"/>
      <c r="T461" s="50"/>
      <c r="U461" s="50"/>
      <c r="V461" s="50"/>
      <c r="W461" s="50"/>
      <c r="X461" s="50"/>
      <c r="Y461" s="50"/>
      <c r="Z461" s="95"/>
      <c r="AA461" s="53"/>
    </row>
    <row r="462" ht="15" customHeight="1">
      <c r="A462" s="116"/>
      <c r="B462" s="279"/>
      <c r="C462" s="280"/>
      <c r="D462" s="281"/>
      <c r="E462" s="282"/>
      <c r="F462" s="283"/>
      <c r="G462" s="281"/>
      <c r="H462" s="285"/>
      <c r="I462" s="285"/>
      <c r="J462" s="285"/>
      <c r="K462" s="285"/>
      <c r="L462" s="286"/>
      <c r="M462" s="286"/>
      <c r="N462" s="295"/>
      <c r="O462" s="178"/>
      <c r="P462" s="50"/>
      <c r="Q462" s="50"/>
      <c r="R462" s="50"/>
      <c r="S462" s="50"/>
      <c r="T462" s="50"/>
      <c r="U462" s="50"/>
      <c r="V462" s="50"/>
      <c r="W462" s="50"/>
      <c r="X462" s="50"/>
      <c r="Y462" s="50"/>
      <c r="Z462" s="95"/>
      <c r="AA462" s="53"/>
    </row>
    <row r="463" ht="15" customHeight="1">
      <c r="A463" s="116"/>
      <c r="B463" s="279"/>
      <c r="C463" s="280"/>
      <c r="D463" s="281"/>
      <c r="E463" s="282"/>
      <c r="F463" s="283"/>
      <c r="G463" s="281"/>
      <c r="H463" s="285"/>
      <c r="I463" s="285"/>
      <c r="J463" s="285"/>
      <c r="K463" s="285"/>
      <c r="L463" s="286"/>
      <c r="M463" s="286"/>
      <c r="N463" s="295"/>
      <c r="O463" s="178"/>
      <c r="P463" s="50"/>
      <c r="Q463" s="50"/>
      <c r="R463" s="50"/>
      <c r="S463" s="50"/>
      <c r="T463" s="50"/>
      <c r="U463" s="50"/>
      <c r="V463" s="50"/>
      <c r="W463" s="50"/>
      <c r="X463" s="50"/>
      <c r="Y463" s="50"/>
      <c r="Z463" s="95"/>
      <c r="AA463" s="53"/>
    </row>
    <row r="464" ht="15" customHeight="1">
      <c r="A464" s="116"/>
      <c r="B464" s="279"/>
      <c r="C464" s="280"/>
      <c r="D464" s="281"/>
      <c r="E464" s="282"/>
      <c r="F464" s="283"/>
      <c r="G464" s="281"/>
      <c r="H464" s="285"/>
      <c r="I464" s="285"/>
      <c r="J464" s="285"/>
      <c r="K464" s="285"/>
      <c r="L464" s="286"/>
      <c r="M464" s="286"/>
      <c r="N464" s="295"/>
      <c r="O464" s="178"/>
      <c r="P464" s="50"/>
      <c r="Q464" s="50"/>
      <c r="R464" s="50"/>
      <c r="S464" s="50"/>
      <c r="T464" s="50"/>
      <c r="U464" s="50"/>
      <c r="V464" s="50"/>
      <c r="W464" s="50"/>
      <c r="X464" s="50"/>
      <c r="Y464" s="50"/>
      <c r="Z464" s="95"/>
      <c r="AA464" s="53"/>
    </row>
    <row r="465" ht="15" customHeight="1">
      <c r="A465" s="116"/>
      <c r="B465" s="279"/>
      <c r="C465" s="280"/>
      <c r="D465" s="281"/>
      <c r="E465" s="282"/>
      <c r="F465" s="283"/>
      <c r="G465" s="281"/>
      <c r="H465" s="285"/>
      <c r="I465" s="285"/>
      <c r="J465" s="285"/>
      <c r="K465" s="285"/>
      <c r="L465" s="286"/>
      <c r="M465" s="286"/>
      <c r="N465" s="295"/>
      <c r="O465" s="178"/>
      <c r="P465" s="50"/>
      <c r="Q465" s="50"/>
      <c r="R465" s="50"/>
      <c r="S465" s="50"/>
      <c r="T465" s="50"/>
      <c r="U465" s="50"/>
      <c r="V465" s="50"/>
      <c r="W465" s="50"/>
      <c r="X465" s="50"/>
      <c r="Y465" s="50"/>
      <c r="Z465" s="95"/>
      <c r="AA465" s="53"/>
    </row>
    <row r="466" ht="15" customHeight="1">
      <c r="A466" s="116"/>
      <c r="B466" s="279"/>
      <c r="C466" s="280"/>
      <c r="D466" s="281"/>
      <c r="E466" s="282"/>
      <c r="F466" s="283"/>
      <c r="G466" s="281"/>
      <c r="H466" s="285"/>
      <c r="I466" s="285"/>
      <c r="J466" s="285"/>
      <c r="K466" s="285"/>
      <c r="L466" s="286"/>
      <c r="M466" s="286"/>
      <c r="N466" s="295"/>
      <c r="O466" s="178"/>
      <c r="P466" s="50"/>
      <c r="Q466" s="50"/>
      <c r="R466" s="50"/>
      <c r="S466" s="50"/>
      <c r="T466" s="50"/>
      <c r="U466" s="50"/>
      <c r="V466" s="50"/>
      <c r="W466" s="50"/>
      <c r="X466" s="50"/>
      <c r="Y466" s="50"/>
      <c r="Z466" s="95"/>
      <c r="AA466" s="53"/>
    </row>
    <row r="467" ht="15" customHeight="1">
      <c r="A467" s="116"/>
      <c r="B467" s="279"/>
      <c r="C467" s="280"/>
      <c r="D467" s="281"/>
      <c r="E467" s="282"/>
      <c r="F467" s="283"/>
      <c r="G467" s="281"/>
      <c r="H467" s="285"/>
      <c r="I467" s="285"/>
      <c r="J467" s="285"/>
      <c r="K467" s="285"/>
      <c r="L467" s="286"/>
      <c r="M467" s="286"/>
      <c r="N467" s="295"/>
      <c r="O467" s="178"/>
      <c r="P467" s="50"/>
      <c r="Q467" s="50"/>
      <c r="R467" s="50"/>
      <c r="S467" s="50"/>
      <c r="T467" s="50"/>
      <c r="U467" s="50"/>
      <c r="V467" s="50"/>
      <c r="W467" s="50"/>
      <c r="X467" s="50"/>
      <c r="Y467" s="50"/>
      <c r="Z467" s="95"/>
      <c r="AA467" s="53"/>
    </row>
    <row r="468" ht="15" customHeight="1">
      <c r="A468" s="116"/>
      <c r="B468" s="279"/>
      <c r="C468" s="280"/>
      <c r="D468" s="281"/>
      <c r="E468" s="282"/>
      <c r="F468" s="283"/>
      <c r="G468" s="281"/>
      <c r="H468" s="285"/>
      <c r="I468" s="285"/>
      <c r="J468" s="285"/>
      <c r="K468" s="285"/>
      <c r="L468" s="286"/>
      <c r="M468" s="286"/>
      <c r="N468" s="295"/>
      <c r="O468" s="178"/>
      <c r="P468" s="50"/>
      <c r="Q468" s="50"/>
      <c r="R468" s="50"/>
      <c r="S468" s="50"/>
      <c r="T468" s="50"/>
      <c r="U468" s="50"/>
      <c r="V468" s="50"/>
      <c r="W468" s="50"/>
      <c r="X468" s="50"/>
      <c r="Y468" s="50"/>
      <c r="Z468" s="95"/>
      <c r="AA468" s="53"/>
    </row>
    <row r="469" ht="15" customHeight="1">
      <c r="A469" s="116"/>
      <c r="B469" s="279"/>
      <c r="C469" s="280"/>
      <c r="D469" s="281"/>
      <c r="E469" s="282"/>
      <c r="F469" s="283"/>
      <c r="G469" s="281"/>
      <c r="H469" s="285"/>
      <c r="I469" s="285"/>
      <c r="J469" s="285"/>
      <c r="K469" s="285"/>
      <c r="L469" s="286"/>
      <c r="M469" s="286"/>
      <c r="N469" s="295"/>
      <c r="O469" s="178"/>
      <c r="P469" s="50"/>
      <c r="Q469" s="50"/>
      <c r="R469" s="50"/>
      <c r="S469" s="50"/>
      <c r="T469" s="50"/>
      <c r="U469" s="50"/>
      <c r="V469" s="50"/>
      <c r="W469" s="50"/>
      <c r="X469" s="50"/>
      <c r="Y469" s="50"/>
      <c r="Z469" s="95"/>
      <c r="AA469" s="53"/>
    </row>
    <row r="470" ht="15" customHeight="1">
      <c r="A470" s="116"/>
      <c r="B470" s="279"/>
      <c r="C470" s="280"/>
      <c r="D470" s="281"/>
      <c r="E470" s="282"/>
      <c r="F470" s="283"/>
      <c r="G470" s="281"/>
      <c r="H470" s="285"/>
      <c r="I470" s="285"/>
      <c r="J470" s="285"/>
      <c r="K470" s="285"/>
      <c r="L470" s="286"/>
      <c r="M470" s="286"/>
      <c r="N470" s="295"/>
      <c r="O470" s="178"/>
      <c r="P470" s="50"/>
      <c r="Q470" s="50"/>
      <c r="R470" s="50"/>
      <c r="S470" s="50"/>
      <c r="T470" s="50"/>
      <c r="U470" s="50"/>
      <c r="V470" s="50"/>
      <c r="W470" s="50"/>
      <c r="X470" s="50"/>
      <c r="Y470" s="50"/>
      <c r="Z470" s="95"/>
      <c r="AA470" s="53"/>
    </row>
    <row r="471" ht="15" customHeight="1">
      <c r="A471" s="116"/>
      <c r="B471" s="279"/>
      <c r="C471" s="280"/>
      <c r="D471" s="281"/>
      <c r="E471" s="282"/>
      <c r="F471" s="283"/>
      <c r="G471" s="281"/>
      <c r="H471" s="285"/>
      <c r="I471" s="285"/>
      <c r="J471" s="285"/>
      <c r="K471" s="285"/>
      <c r="L471" s="286"/>
      <c r="M471" s="286"/>
      <c r="N471" s="295"/>
      <c r="O471" s="178"/>
      <c r="P471" s="50"/>
      <c r="Q471" s="50"/>
      <c r="R471" s="50"/>
      <c r="S471" s="50"/>
      <c r="T471" s="50"/>
      <c r="U471" s="50"/>
      <c r="V471" s="50"/>
      <c r="W471" s="50"/>
      <c r="X471" s="50"/>
      <c r="Y471" s="50"/>
      <c r="Z471" s="95"/>
      <c r="AA471" s="53"/>
    </row>
    <row r="472" ht="15" customHeight="1">
      <c r="A472" s="116"/>
      <c r="B472" s="279"/>
      <c r="C472" s="280"/>
      <c r="D472" s="281"/>
      <c r="E472" s="282"/>
      <c r="F472" s="283"/>
      <c r="G472" s="281"/>
      <c r="H472" s="285"/>
      <c r="I472" s="285"/>
      <c r="J472" s="285"/>
      <c r="K472" s="285"/>
      <c r="L472" s="286"/>
      <c r="M472" s="286"/>
      <c r="N472" s="295"/>
      <c r="O472" s="178"/>
      <c r="P472" s="50"/>
      <c r="Q472" s="50"/>
      <c r="R472" s="50"/>
      <c r="S472" s="50"/>
      <c r="T472" s="50"/>
      <c r="U472" s="50"/>
      <c r="V472" s="50"/>
      <c r="W472" s="50"/>
      <c r="X472" s="50"/>
      <c r="Y472" s="50"/>
      <c r="Z472" s="95"/>
      <c r="AA472" s="53"/>
    </row>
    <row r="473" ht="15" customHeight="1">
      <c r="A473" s="116"/>
      <c r="B473" s="279"/>
      <c r="C473" s="280"/>
      <c r="D473" s="281"/>
      <c r="E473" s="282"/>
      <c r="F473" s="283"/>
      <c r="G473" s="281"/>
      <c r="H473" s="285"/>
      <c r="I473" s="285"/>
      <c r="J473" s="285"/>
      <c r="K473" s="285"/>
      <c r="L473" s="286"/>
      <c r="M473" s="286"/>
      <c r="N473" s="295"/>
      <c r="O473" s="178"/>
      <c r="P473" s="50"/>
      <c r="Q473" s="50"/>
      <c r="R473" s="50"/>
      <c r="S473" s="50"/>
      <c r="T473" s="50"/>
      <c r="U473" s="50"/>
      <c r="V473" s="50"/>
      <c r="W473" s="50"/>
      <c r="X473" s="50"/>
      <c r="Y473" s="50"/>
      <c r="Z473" s="95"/>
      <c r="AA473" s="53"/>
    </row>
    <row r="474" ht="15" customHeight="1">
      <c r="A474" s="116"/>
      <c r="B474" s="279"/>
      <c r="C474" s="280"/>
      <c r="D474" s="281"/>
      <c r="E474" s="282"/>
      <c r="F474" s="283"/>
      <c r="G474" s="281"/>
      <c r="H474" s="285"/>
      <c r="I474" s="285"/>
      <c r="J474" s="285"/>
      <c r="K474" s="285"/>
      <c r="L474" s="286"/>
      <c r="M474" s="286"/>
      <c r="N474" s="295"/>
      <c r="O474" s="178"/>
      <c r="P474" s="50"/>
      <c r="Q474" s="50"/>
      <c r="R474" s="50"/>
      <c r="S474" s="50"/>
      <c r="T474" s="50"/>
      <c r="U474" s="50"/>
      <c r="V474" s="50"/>
      <c r="W474" s="50"/>
      <c r="X474" s="50"/>
      <c r="Y474" s="50"/>
      <c r="Z474" s="95"/>
      <c r="AA474" s="53"/>
    </row>
    <row r="475" ht="15" customHeight="1">
      <c r="A475" s="116"/>
      <c r="B475" s="279"/>
      <c r="C475" s="280"/>
      <c r="D475" s="281"/>
      <c r="E475" s="282"/>
      <c r="F475" s="283"/>
      <c r="G475" s="281"/>
      <c r="H475" s="285"/>
      <c r="I475" s="285"/>
      <c r="J475" s="285"/>
      <c r="K475" s="285"/>
      <c r="L475" s="286"/>
      <c r="M475" s="286"/>
      <c r="N475" s="295"/>
      <c r="O475" s="178"/>
      <c r="P475" s="50"/>
      <c r="Q475" s="50"/>
      <c r="R475" s="50"/>
      <c r="S475" s="50"/>
      <c r="T475" s="50"/>
      <c r="U475" s="50"/>
      <c r="V475" s="50"/>
      <c r="W475" s="50"/>
      <c r="X475" s="50"/>
      <c r="Y475" s="50"/>
      <c r="Z475" s="95"/>
      <c r="AA475" s="53"/>
    </row>
    <row r="476" ht="15" customHeight="1">
      <c r="A476" s="116"/>
      <c r="B476" s="279"/>
      <c r="C476" s="280"/>
      <c r="D476" s="281"/>
      <c r="E476" s="282"/>
      <c r="F476" s="283"/>
      <c r="G476" s="281"/>
      <c r="H476" s="285"/>
      <c r="I476" s="285"/>
      <c r="J476" s="285"/>
      <c r="K476" s="285"/>
      <c r="L476" s="286"/>
      <c r="M476" s="286"/>
      <c r="N476" s="295"/>
      <c r="O476" s="178"/>
      <c r="P476" s="50"/>
      <c r="Q476" s="50"/>
      <c r="R476" s="50"/>
      <c r="S476" s="50"/>
      <c r="T476" s="50"/>
      <c r="U476" s="50"/>
      <c r="V476" s="50"/>
      <c r="W476" s="50"/>
      <c r="X476" s="50"/>
      <c r="Y476" s="50"/>
      <c r="Z476" s="95"/>
      <c r="AA476" s="53"/>
    </row>
    <row r="477" ht="15" customHeight="1">
      <c r="A477" s="116"/>
      <c r="B477" s="279"/>
      <c r="C477" s="280"/>
      <c r="D477" s="281"/>
      <c r="E477" s="282"/>
      <c r="F477" s="283"/>
      <c r="G477" s="281"/>
      <c r="H477" s="285"/>
      <c r="I477" s="285"/>
      <c r="J477" s="285"/>
      <c r="K477" s="285"/>
      <c r="L477" s="286"/>
      <c r="M477" s="286"/>
      <c r="N477" s="295"/>
      <c r="O477" s="178"/>
      <c r="P477" s="50"/>
      <c r="Q477" s="50"/>
      <c r="R477" s="50"/>
      <c r="S477" s="50"/>
      <c r="T477" s="50"/>
      <c r="U477" s="50"/>
      <c r="V477" s="50"/>
      <c r="W477" s="50"/>
      <c r="X477" s="50"/>
      <c r="Y477" s="50"/>
      <c r="Z477" s="95"/>
      <c r="AA477" s="53"/>
    </row>
    <row r="478" ht="15" customHeight="1">
      <c r="A478" s="116"/>
      <c r="B478" s="279"/>
      <c r="C478" s="280"/>
      <c r="D478" s="281"/>
      <c r="E478" s="282"/>
      <c r="F478" s="283"/>
      <c r="G478" s="281"/>
      <c r="H478" s="285"/>
      <c r="I478" s="285"/>
      <c r="J478" s="285"/>
      <c r="K478" s="285"/>
      <c r="L478" s="286"/>
      <c r="M478" s="286"/>
      <c r="N478" s="295"/>
      <c r="O478" s="178"/>
      <c r="P478" s="50"/>
      <c r="Q478" s="50"/>
      <c r="R478" s="50"/>
      <c r="S478" s="50"/>
      <c r="T478" s="50"/>
      <c r="U478" s="50"/>
      <c r="V478" s="50"/>
      <c r="W478" s="50"/>
      <c r="X478" s="50"/>
      <c r="Y478" s="50"/>
      <c r="Z478" s="95"/>
      <c r="AA478" s="53"/>
    </row>
    <row r="479" ht="15" customHeight="1">
      <c r="A479" s="116"/>
      <c r="B479" s="279"/>
      <c r="C479" s="280"/>
      <c r="D479" s="281"/>
      <c r="E479" s="282"/>
      <c r="F479" s="283"/>
      <c r="G479" s="281"/>
      <c r="H479" s="285"/>
      <c r="I479" s="285"/>
      <c r="J479" s="285"/>
      <c r="K479" s="285"/>
      <c r="L479" s="286"/>
      <c r="M479" s="286"/>
      <c r="N479" s="295"/>
      <c r="O479" s="178"/>
      <c r="P479" s="50"/>
      <c r="Q479" s="50"/>
      <c r="R479" s="50"/>
      <c r="S479" s="50"/>
      <c r="T479" s="50"/>
      <c r="U479" s="50"/>
      <c r="V479" s="50"/>
      <c r="W479" s="50"/>
      <c r="X479" s="50"/>
      <c r="Y479" s="50"/>
      <c r="Z479" s="95"/>
      <c r="AA479" s="53"/>
    </row>
    <row r="480" ht="15" customHeight="1">
      <c r="A480" s="116"/>
      <c r="B480" s="279"/>
      <c r="C480" s="280"/>
      <c r="D480" s="281"/>
      <c r="E480" s="282"/>
      <c r="F480" s="283"/>
      <c r="G480" s="281"/>
      <c r="H480" s="285"/>
      <c r="I480" s="285"/>
      <c r="J480" s="285"/>
      <c r="K480" s="285"/>
      <c r="L480" s="286"/>
      <c r="M480" s="286"/>
      <c r="N480" s="295"/>
      <c r="O480" s="178"/>
      <c r="P480" s="50"/>
      <c r="Q480" s="50"/>
      <c r="R480" s="50"/>
      <c r="S480" s="50"/>
      <c r="T480" s="50"/>
      <c r="U480" s="50"/>
      <c r="V480" s="50"/>
      <c r="W480" s="50"/>
      <c r="X480" s="50"/>
      <c r="Y480" s="50"/>
      <c r="Z480" s="95"/>
      <c r="AA480" s="53"/>
    </row>
    <row r="481" ht="15" customHeight="1">
      <c r="A481" s="116"/>
      <c r="B481" s="279"/>
      <c r="C481" s="280"/>
      <c r="D481" s="281"/>
      <c r="E481" s="282"/>
      <c r="F481" s="283"/>
      <c r="G481" s="281"/>
      <c r="H481" s="285"/>
      <c r="I481" s="285"/>
      <c r="J481" s="285"/>
      <c r="K481" s="285"/>
      <c r="L481" s="286"/>
      <c r="M481" s="286"/>
      <c r="N481" s="295"/>
      <c r="O481" s="178"/>
      <c r="P481" s="50"/>
      <c r="Q481" s="50"/>
      <c r="R481" s="50"/>
      <c r="S481" s="50"/>
      <c r="T481" s="50"/>
      <c r="U481" s="50"/>
      <c r="V481" s="50"/>
      <c r="W481" s="50"/>
      <c r="X481" s="50"/>
      <c r="Y481" s="50"/>
      <c r="Z481" s="95"/>
      <c r="AA481" s="53"/>
    </row>
    <row r="482" ht="15" customHeight="1">
      <c r="A482" s="116"/>
      <c r="B482" s="279"/>
      <c r="C482" s="280"/>
      <c r="D482" s="281"/>
      <c r="E482" s="282"/>
      <c r="F482" s="283"/>
      <c r="G482" s="281"/>
      <c r="H482" s="285"/>
      <c r="I482" s="285"/>
      <c r="J482" s="285"/>
      <c r="K482" s="285"/>
      <c r="L482" s="286"/>
      <c r="M482" s="286"/>
      <c r="N482" s="295"/>
      <c r="O482" s="178"/>
      <c r="P482" s="50"/>
      <c r="Q482" s="50"/>
      <c r="R482" s="50"/>
      <c r="S482" s="50"/>
      <c r="T482" s="50"/>
      <c r="U482" s="50"/>
      <c r="V482" s="50"/>
      <c r="W482" s="50"/>
      <c r="X482" s="50"/>
      <c r="Y482" s="50"/>
      <c r="Z482" s="95"/>
      <c r="AA482" s="53"/>
    </row>
    <row r="483" ht="15" customHeight="1">
      <c r="A483" s="116"/>
      <c r="B483" s="279"/>
      <c r="C483" s="280"/>
      <c r="D483" s="281"/>
      <c r="E483" s="282"/>
      <c r="F483" s="283"/>
      <c r="G483" s="281"/>
      <c r="H483" s="285"/>
      <c r="I483" s="285"/>
      <c r="J483" s="285"/>
      <c r="K483" s="285"/>
      <c r="L483" s="286"/>
      <c r="M483" s="286"/>
      <c r="N483" s="295"/>
      <c r="O483" s="178"/>
      <c r="P483" s="50"/>
      <c r="Q483" s="50"/>
      <c r="R483" s="50"/>
      <c r="S483" s="50"/>
      <c r="T483" s="50"/>
      <c r="U483" s="50"/>
      <c r="V483" s="50"/>
      <c r="W483" s="50"/>
      <c r="X483" s="50"/>
      <c r="Y483" s="50"/>
      <c r="Z483" s="95"/>
      <c r="AA483" s="53"/>
    </row>
    <row r="484" ht="15" customHeight="1">
      <c r="A484" s="116"/>
      <c r="B484" s="279"/>
      <c r="C484" s="280"/>
      <c r="D484" s="281"/>
      <c r="E484" s="282"/>
      <c r="F484" s="283"/>
      <c r="G484" s="281"/>
      <c r="H484" s="285"/>
      <c r="I484" s="285"/>
      <c r="J484" s="285"/>
      <c r="K484" s="285"/>
      <c r="L484" s="286"/>
      <c r="M484" s="286"/>
      <c r="N484" s="295"/>
      <c r="O484" s="178"/>
      <c r="P484" s="50"/>
      <c r="Q484" s="50"/>
      <c r="R484" s="50"/>
      <c r="S484" s="50"/>
      <c r="T484" s="50"/>
      <c r="U484" s="50"/>
      <c r="V484" s="50"/>
      <c r="W484" s="50"/>
      <c r="X484" s="50"/>
      <c r="Y484" s="50"/>
      <c r="Z484" s="95"/>
      <c r="AA484" s="53"/>
    </row>
    <row r="485" ht="15" customHeight="1">
      <c r="A485" s="116"/>
      <c r="B485" s="279"/>
      <c r="C485" s="280"/>
      <c r="D485" s="281"/>
      <c r="E485" s="282"/>
      <c r="F485" s="283"/>
      <c r="G485" s="281"/>
      <c r="H485" s="285"/>
      <c r="I485" s="285"/>
      <c r="J485" s="285"/>
      <c r="K485" s="285"/>
      <c r="L485" s="286"/>
      <c r="M485" s="286"/>
      <c r="N485" s="295"/>
      <c r="O485" s="178"/>
      <c r="P485" s="50"/>
      <c r="Q485" s="50"/>
      <c r="R485" s="50"/>
      <c r="S485" s="50"/>
      <c r="T485" s="50"/>
      <c r="U485" s="50"/>
      <c r="V485" s="50"/>
      <c r="W485" s="50"/>
      <c r="X485" s="50"/>
      <c r="Y485" s="50"/>
      <c r="Z485" s="95"/>
      <c r="AA485" s="53"/>
    </row>
    <row r="486" ht="15" customHeight="1">
      <c r="A486" s="116"/>
      <c r="B486" s="279"/>
      <c r="C486" s="280"/>
      <c r="D486" s="281"/>
      <c r="E486" s="282"/>
      <c r="F486" s="283"/>
      <c r="G486" s="281"/>
      <c r="H486" s="285"/>
      <c r="I486" s="285"/>
      <c r="J486" s="285"/>
      <c r="K486" s="285"/>
      <c r="L486" s="286"/>
      <c r="M486" s="286"/>
      <c r="N486" s="295"/>
      <c r="O486" s="178"/>
      <c r="P486" s="50"/>
      <c r="Q486" s="50"/>
      <c r="R486" s="50"/>
      <c r="S486" s="50"/>
      <c r="T486" s="50"/>
      <c r="U486" s="50"/>
      <c r="V486" s="50"/>
      <c r="W486" s="50"/>
      <c r="X486" s="50"/>
      <c r="Y486" s="50"/>
      <c r="Z486" s="95"/>
      <c r="AA486" s="53"/>
    </row>
    <row r="487" ht="15" customHeight="1">
      <c r="A487" s="116"/>
      <c r="B487" s="279"/>
      <c r="C487" s="280"/>
      <c r="D487" s="281"/>
      <c r="E487" s="282"/>
      <c r="F487" s="283"/>
      <c r="G487" s="281"/>
      <c r="H487" s="285"/>
      <c r="I487" s="285"/>
      <c r="J487" s="285"/>
      <c r="K487" s="285"/>
      <c r="L487" s="286"/>
      <c r="M487" s="286"/>
      <c r="N487" s="295"/>
      <c r="O487" s="178"/>
      <c r="P487" s="50"/>
      <c r="Q487" s="50"/>
      <c r="R487" s="50"/>
      <c r="S487" s="50"/>
      <c r="T487" s="50"/>
      <c r="U487" s="50"/>
      <c r="V487" s="50"/>
      <c r="W487" s="50"/>
      <c r="X487" s="50"/>
      <c r="Y487" s="50"/>
      <c r="Z487" s="95"/>
      <c r="AA487" s="53"/>
    </row>
    <row r="488" ht="15" customHeight="1">
      <c r="A488" s="116"/>
      <c r="B488" s="279"/>
      <c r="C488" s="280"/>
      <c r="D488" s="281"/>
      <c r="E488" s="282"/>
      <c r="F488" s="283"/>
      <c r="G488" s="281"/>
      <c r="H488" s="285"/>
      <c r="I488" s="285"/>
      <c r="J488" s="285"/>
      <c r="K488" s="285"/>
      <c r="L488" s="286"/>
      <c r="M488" s="286"/>
      <c r="N488" s="295"/>
      <c r="O488" s="178"/>
      <c r="P488" s="50"/>
      <c r="Q488" s="50"/>
      <c r="R488" s="50"/>
      <c r="S488" s="50"/>
      <c r="T488" s="50"/>
      <c r="U488" s="50"/>
      <c r="V488" s="50"/>
      <c r="W488" s="50"/>
      <c r="X488" s="50"/>
      <c r="Y488" s="50"/>
      <c r="Z488" s="95"/>
      <c r="AA488" s="53"/>
    </row>
    <row r="489" ht="15" customHeight="1">
      <c r="A489" s="116"/>
      <c r="B489" s="279"/>
      <c r="C489" s="280"/>
      <c r="D489" s="281"/>
      <c r="E489" s="282"/>
      <c r="F489" s="283"/>
      <c r="G489" s="281"/>
      <c r="H489" s="285"/>
      <c r="I489" s="285"/>
      <c r="J489" s="285"/>
      <c r="K489" s="285"/>
      <c r="L489" s="286"/>
      <c r="M489" s="286"/>
      <c r="N489" s="295"/>
      <c r="O489" s="178"/>
      <c r="P489" s="50"/>
      <c r="Q489" s="50"/>
      <c r="R489" s="50"/>
      <c r="S489" s="50"/>
      <c r="T489" s="50"/>
      <c r="U489" s="50"/>
      <c r="V489" s="50"/>
      <c r="W489" s="50"/>
      <c r="X489" s="50"/>
      <c r="Y489" s="50"/>
      <c r="Z489" s="95"/>
      <c r="AA489" s="53"/>
    </row>
    <row r="490" ht="15" customHeight="1">
      <c r="A490" s="116"/>
      <c r="B490" s="279"/>
      <c r="C490" s="280"/>
      <c r="D490" s="281"/>
      <c r="E490" s="282"/>
      <c r="F490" s="283"/>
      <c r="G490" s="281"/>
      <c r="H490" s="285"/>
      <c r="I490" s="285"/>
      <c r="J490" s="285"/>
      <c r="K490" s="285"/>
      <c r="L490" s="286"/>
      <c r="M490" s="286"/>
      <c r="N490" s="295"/>
      <c r="O490" s="178"/>
      <c r="P490" s="50"/>
      <c r="Q490" s="50"/>
      <c r="R490" s="50"/>
      <c r="S490" s="50"/>
      <c r="T490" s="50"/>
      <c r="U490" s="50"/>
      <c r="V490" s="50"/>
      <c r="W490" s="50"/>
      <c r="X490" s="50"/>
      <c r="Y490" s="50"/>
      <c r="Z490" s="95"/>
      <c r="AA490" s="53"/>
    </row>
    <row r="491" ht="15" customHeight="1">
      <c r="A491" s="116"/>
      <c r="B491" s="279"/>
      <c r="C491" s="280"/>
      <c r="D491" s="281"/>
      <c r="E491" s="282"/>
      <c r="F491" s="283"/>
      <c r="G491" s="281"/>
      <c r="H491" s="285"/>
      <c r="I491" s="285"/>
      <c r="J491" s="285"/>
      <c r="K491" s="285"/>
      <c r="L491" s="286"/>
      <c r="M491" s="286"/>
      <c r="N491" s="295"/>
      <c r="O491" s="178"/>
      <c r="P491" s="50"/>
      <c r="Q491" s="50"/>
      <c r="R491" s="50"/>
      <c r="S491" s="50"/>
      <c r="T491" s="50"/>
      <c r="U491" s="50"/>
      <c r="V491" s="50"/>
      <c r="W491" s="50"/>
      <c r="X491" s="50"/>
      <c r="Y491" s="50"/>
      <c r="Z491" s="95"/>
      <c r="AA491" s="53"/>
    </row>
    <row r="492" ht="15" customHeight="1">
      <c r="A492" s="116"/>
      <c r="B492" s="279"/>
      <c r="C492" s="280"/>
      <c r="D492" s="281"/>
      <c r="E492" s="282"/>
      <c r="F492" s="283"/>
      <c r="G492" s="281"/>
      <c r="H492" s="285"/>
      <c r="I492" s="285"/>
      <c r="J492" s="285"/>
      <c r="K492" s="285"/>
      <c r="L492" s="286"/>
      <c r="M492" s="286"/>
      <c r="N492" s="295"/>
      <c r="O492" s="178"/>
      <c r="P492" s="50"/>
      <c r="Q492" s="50"/>
      <c r="R492" s="50"/>
      <c r="S492" s="50"/>
      <c r="T492" s="50"/>
      <c r="U492" s="50"/>
      <c r="V492" s="50"/>
      <c r="W492" s="50"/>
      <c r="X492" s="50"/>
      <c r="Y492" s="50"/>
      <c r="Z492" s="95"/>
      <c r="AA492" s="53"/>
    </row>
    <row r="493" ht="15" customHeight="1">
      <c r="A493" s="116"/>
      <c r="B493" s="279"/>
      <c r="C493" s="280"/>
      <c r="D493" s="281"/>
      <c r="E493" s="282"/>
      <c r="F493" s="283"/>
      <c r="G493" s="281"/>
      <c r="H493" s="285"/>
      <c r="I493" s="285"/>
      <c r="J493" s="285"/>
      <c r="K493" s="285"/>
      <c r="L493" s="286"/>
      <c r="M493" s="286"/>
      <c r="N493" s="295"/>
      <c r="O493" s="178"/>
      <c r="P493" s="50"/>
      <c r="Q493" s="50"/>
      <c r="R493" s="50"/>
      <c r="S493" s="50"/>
      <c r="T493" s="50"/>
      <c r="U493" s="50"/>
      <c r="V493" s="50"/>
      <c r="W493" s="50"/>
      <c r="X493" s="50"/>
      <c r="Y493" s="50"/>
      <c r="Z493" s="95"/>
      <c r="AA493" s="53"/>
    </row>
    <row r="494" ht="15" customHeight="1">
      <c r="A494" s="116"/>
      <c r="B494" s="279"/>
      <c r="C494" s="280"/>
      <c r="D494" s="281"/>
      <c r="E494" s="282"/>
      <c r="F494" s="283"/>
      <c r="G494" s="281"/>
      <c r="H494" s="285"/>
      <c r="I494" s="285"/>
      <c r="J494" s="285"/>
      <c r="K494" s="285"/>
      <c r="L494" s="286"/>
      <c r="M494" s="286"/>
      <c r="N494" s="295"/>
      <c r="O494" s="178"/>
      <c r="P494" s="50"/>
      <c r="Q494" s="50"/>
      <c r="R494" s="50"/>
      <c r="S494" s="50"/>
      <c r="T494" s="50"/>
      <c r="U494" s="50"/>
      <c r="V494" s="50"/>
      <c r="W494" s="50"/>
      <c r="X494" s="50"/>
      <c r="Y494" s="50"/>
      <c r="Z494" s="95"/>
      <c r="AA494" s="53"/>
    </row>
    <row r="495" ht="15" customHeight="1">
      <c r="A495" s="116"/>
      <c r="B495" s="279"/>
      <c r="C495" s="280"/>
      <c r="D495" s="281"/>
      <c r="E495" s="282"/>
      <c r="F495" s="283"/>
      <c r="G495" s="281"/>
      <c r="H495" s="285"/>
      <c r="I495" s="285"/>
      <c r="J495" s="285"/>
      <c r="K495" s="285"/>
      <c r="L495" s="286"/>
      <c r="M495" s="286"/>
      <c r="N495" s="295"/>
      <c r="O495" s="178"/>
      <c r="P495" s="50"/>
      <c r="Q495" s="50"/>
      <c r="R495" s="50"/>
      <c r="S495" s="50"/>
      <c r="T495" s="50"/>
      <c r="U495" s="50"/>
      <c r="V495" s="50"/>
      <c r="W495" s="50"/>
      <c r="X495" s="50"/>
      <c r="Y495" s="50"/>
      <c r="Z495" s="95"/>
      <c r="AA495" s="53"/>
    </row>
    <row r="496" ht="15" customHeight="1">
      <c r="A496" s="116"/>
      <c r="B496" s="279"/>
      <c r="C496" s="280"/>
      <c r="D496" s="281"/>
      <c r="E496" s="282"/>
      <c r="F496" s="283"/>
      <c r="G496" s="281"/>
      <c r="H496" s="285"/>
      <c r="I496" s="285"/>
      <c r="J496" s="285"/>
      <c r="K496" s="285"/>
      <c r="L496" s="286"/>
      <c r="M496" s="286"/>
      <c r="N496" s="295"/>
      <c r="O496" s="178"/>
      <c r="P496" s="50"/>
      <c r="Q496" s="50"/>
      <c r="R496" s="50"/>
      <c r="S496" s="50"/>
      <c r="T496" s="50"/>
      <c r="U496" s="50"/>
      <c r="V496" s="50"/>
      <c r="W496" s="50"/>
      <c r="X496" s="50"/>
      <c r="Y496" s="50"/>
      <c r="Z496" s="95"/>
      <c r="AA496" s="53"/>
    </row>
    <row r="497" ht="15" customHeight="1">
      <c r="A497" s="116"/>
      <c r="B497" s="279"/>
      <c r="C497" s="280"/>
      <c r="D497" s="281"/>
      <c r="E497" s="282"/>
      <c r="F497" s="283"/>
      <c r="G497" s="281"/>
      <c r="H497" s="285"/>
      <c r="I497" s="285"/>
      <c r="J497" s="285"/>
      <c r="K497" s="285"/>
      <c r="L497" s="286"/>
      <c r="M497" s="286"/>
      <c r="N497" s="295"/>
      <c r="O497" s="178"/>
      <c r="P497" s="50"/>
      <c r="Q497" s="50"/>
      <c r="R497" s="50"/>
      <c r="S497" s="50"/>
      <c r="T497" s="50"/>
      <c r="U497" s="50"/>
      <c r="V497" s="50"/>
      <c r="W497" s="50"/>
      <c r="X497" s="50"/>
      <c r="Y497" s="50"/>
      <c r="Z497" s="95"/>
      <c r="AA497" s="53"/>
    </row>
    <row r="498" ht="15" customHeight="1">
      <c r="A498" s="116"/>
      <c r="B498" s="279"/>
      <c r="C498" s="280"/>
      <c r="D498" s="281"/>
      <c r="E498" s="282"/>
      <c r="F498" s="283"/>
      <c r="G498" s="281"/>
      <c r="H498" s="285"/>
      <c r="I498" s="285"/>
      <c r="J498" s="285"/>
      <c r="K498" s="285"/>
      <c r="L498" s="286"/>
      <c r="M498" s="286"/>
      <c r="N498" s="295"/>
      <c r="O498" s="178"/>
      <c r="P498" s="50"/>
      <c r="Q498" s="50"/>
      <c r="R498" s="50"/>
      <c r="S498" s="50"/>
      <c r="T498" s="50"/>
      <c r="U498" s="50"/>
      <c r="V498" s="50"/>
      <c r="W498" s="50"/>
      <c r="X498" s="50"/>
      <c r="Y498" s="50"/>
      <c r="Z498" s="95"/>
      <c r="AA498" s="53"/>
    </row>
    <row r="499" ht="15" customHeight="1">
      <c r="A499" s="116"/>
      <c r="B499" s="279"/>
      <c r="C499" s="280"/>
      <c r="D499" s="281"/>
      <c r="E499" s="282"/>
      <c r="F499" s="283"/>
      <c r="G499" s="281"/>
      <c r="H499" s="285"/>
      <c r="I499" s="285"/>
      <c r="J499" s="285"/>
      <c r="K499" s="285"/>
      <c r="L499" s="286"/>
      <c r="M499" s="286"/>
      <c r="N499" s="295"/>
      <c r="O499" s="178"/>
      <c r="P499" s="50"/>
      <c r="Q499" s="50"/>
      <c r="R499" s="50"/>
      <c r="S499" s="50"/>
      <c r="T499" s="50"/>
      <c r="U499" s="50"/>
      <c r="V499" s="50"/>
      <c r="W499" s="50"/>
      <c r="X499" s="50"/>
      <c r="Y499" s="50"/>
      <c r="Z499" s="95"/>
      <c r="AA499" s="53"/>
    </row>
    <row r="500" ht="15" customHeight="1">
      <c r="A500" s="116"/>
      <c r="B500" s="279"/>
      <c r="C500" s="280"/>
      <c r="D500" s="281"/>
      <c r="E500" s="282"/>
      <c r="F500" s="283"/>
      <c r="G500" s="281"/>
      <c r="H500" s="285"/>
      <c r="I500" s="285"/>
      <c r="J500" s="285"/>
      <c r="K500" s="285"/>
      <c r="L500" s="286"/>
      <c r="M500" s="286"/>
      <c r="N500" s="295"/>
      <c r="O500" s="178"/>
      <c r="P500" s="50"/>
      <c r="Q500" s="50"/>
      <c r="R500" s="50"/>
      <c r="S500" s="50"/>
      <c r="T500" s="50"/>
      <c r="U500" s="50"/>
      <c r="V500" s="50"/>
      <c r="W500" s="50"/>
      <c r="X500" s="50"/>
      <c r="Y500" s="50"/>
      <c r="Z500" s="95"/>
      <c r="AA500" s="53"/>
    </row>
    <row r="501" ht="15" customHeight="1">
      <c r="A501" s="116"/>
      <c r="B501" s="279"/>
      <c r="C501" s="280"/>
      <c r="D501" s="281"/>
      <c r="E501" s="282"/>
      <c r="F501" s="283"/>
      <c r="G501" s="281"/>
      <c r="H501" s="285"/>
      <c r="I501" s="285"/>
      <c r="J501" s="285"/>
      <c r="K501" s="285"/>
      <c r="L501" s="286"/>
      <c r="M501" s="286"/>
      <c r="N501" s="295"/>
      <c r="O501" s="178"/>
      <c r="P501" s="50"/>
      <c r="Q501" s="50"/>
      <c r="R501" s="50"/>
      <c r="S501" s="50"/>
      <c r="T501" s="50"/>
      <c r="U501" s="50"/>
      <c r="V501" s="50"/>
      <c r="W501" s="50"/>
      <c r="X501" s="50"/>
      <c r="Y501" s="50"/>
      <c r="Z501" s="95"/>
      <c r="AA501" s="53"/>
    </row>
    <row r="502" ht="15" customHeight="1">
      <c r="A502" s="116"/>
      <c r="B502" s="279"/>
      <c r="C502" s="280"/>
      <c r="D502" s="281"/>
      <c r="E502" s="282"/>
      <c r="F502" s="283"/>
      <c r="G502" s="281"/>
      <c r="H502" s="285"/>
      <c r="I502" s="285"/>
      <c r="J502" s="285"/>
      <c r="K502" s="285"/>
      <c r="L502" s="286"/>
      <c r="M502" s="286"/>
      <c r="N502" s="295"/>
      <c r="O502" s="178"/>
      <c r="P502" s="50"/>
      <c r="Q502" s="50"/>
      <c r="R502" s="50"/>
      <c r="S502" s="50"/>
      <c r="T502" s="50"/>
      <c r="U502" s="50"/>
      <c r="V502" s="50"/>
      <c r="W502" s="50"/>
      <c r="X502" s="50"/>
      <c r="Y502" s="50"/>
      <c r="Z502" s="95"/>
      <c r="AA502" s="53"/>
    </row>
    <row r="503" ht="15" customHeight="1">
      <c r="A503" s="116"/>
      <c r="B503" s="279"/>
      <c r="C503" s="280"/>
      <c r="D503" s="281"/>
      <c r="E503" s="282"/>
      <c r="F503" s="283"/>
      <c r="G503" s="281"/>
      <c r="H503" s="285"/>
      <c r="I503" s="285"/>
      <c r="J503" s="285"/>
      <c r="K503" s="285"/>
      <c r="L503" s="286"/>
      <c r="M503" s="286"/>
      <c r="N503" s="295"/>
      <c r="O503" s="178"/>
      <c r="P503" s="50"/>
      <c r="Q503" s="50"/>
      <c r="R503" s="50"/>
      <c r="S503" s="50"/>
      <c r="T503" s="50"/>
      <c r="U503" s="50"/>
      <c r="V503" s="50"/>
      <c r="W503" s="50"/>
      <c r="X503" s="50"/>
      <c r="Y503" s="50"/>
      <c r="Z503" s="95"/>
      <c r="AA503" s="53"/>
    </row>
    <row r="504" ht="15" customHeight="1">
      <c r="A504" s="116"/>
      <c r="B504" s="279"/>
      <c r="C504" s="280"/>
      <c r="D504" s="281"/>
      <c r="E504" s="282"/>
      <c r="F504" s="283"/>
      <c r="G504" s="281"/>
      <c r="H504" s="285"/>
      <c r="I504" s="285"/>
      <c r="J504" s="285"/>
      <c r="K504" s="285"/>
      <c r="L504" s="286"/>
      <c r="M504" s="286"/>
      <c r="N504" s="295"/>
      <c r="O504" s="178"/>
      <c r="P504" s="50"/>
      <c r="Q504" s="50"/>
      <c r="R504" s="50"/>
      <c r="S504" s="50"/>
      <c r="T504" s="50"/>
      <c r="U504" s="50"/>
      <c r="V504" s="50"/>
      <c r="W504" s="50"/>
      <c r="X504" s="50"/>
      <c r="Y504" s="50"/>
      <c r="Z504" s="95"/>
      <c r="AA504" s="53"/>
    </row>
    <row r="505" ht="15" customHeight="1">
      <c r="A505" s="116"/>
      <c r="B505" s="279"/>
      <c r="C505" s="280"/>
      <c r="D505" s="281"/>
      <c r="E505" s="282"/>
      <c r="F505" s="283"/>
      <c r="G505" s="281"/>
      <c r="H505" s="285"/>
      <c r="I505" s="285"/>
      <c r="J505" s="285"/>
      <c r="K505" s="285"/>
      <c r="L505" s="286"/>
      <c r="M505" s="286"/>
      <c r="N505" s="295"/>
      <c r="O505" s="178"/>
      <c r="P505" s="50"/>
      <c r="Q505" s="50"/>
      <c r="R505" s="50"/>
      <c r="S505" s="50"/>
      <c r="T505" s="50"/>
      <c r="U505" s="50"/>
      <c r="V505" s="50"/>
      <c r="W505" s="50"/>
      <c r="X505" s="50"/>
      <c r="Y505" s="50"/>
      <c r="Z505" s="95"/>
      <c r="AA505" s="53"/>
    </row>
    <row r="506" ht="15" customHeight="1">
      <c r="A506" s="116"/>
      <c r="B506" s="279"/>
      <c r="C506" s="280"/>
      <c r="D506" s="281"/>
      <c r="E506" s="282"/>
      <c r="F506" s="283"/>
      <c r="G506" s="281"/>
      <c r="H506" s="285"/>
      <c r="I506" s="285"/>
      <c r="J506" s="285"/>
      <c r="K506" s="285"/>
      <c r="L506" s="286"/>
      <c r="M506" s="286"/>
      <c r="N506" s="295"/>
      <c r="O506" s="178"/>
      <c r="P506" s="50"/>
      <c r="Q506" s="50"/>
      <c r="R506" s="50"/>
      <c r="S506" s="50"/>
      <c r="T506" s="50"/>
      <c r="U506" s="50"/>
      <c r="V506" s="50"/>
      <c r="W506" s="50"/>
      <c r="X506" s="50"/>
      <c r="Y506" s="50"/>
      <c r="Z506" s="95"/>
      <c r="AA506" s="53"/>
    </row>
    <row r="507" ht="15" customHeight="1">
      <c r="A507" s="116"/>
      <c r="B507" s="279"/>
      <c r="C507" s="280"/>
      <c r="D507" s="281"/>
      <c r="E507" s="282"/>
      <c r="F507" s="283"/>
      <c r="G507" s="281"/>
      <c r="H507" s="285"/>
      <c r="I507" s="285"/>
      <c r="J507" s="285"/>
      <c r="K507" s="285"/>
      <c r="L507" s="286"/>
      <c r="M507" s="286"/>
      <c r="N507" s="295"/>
      <c r="O507" s="178"/>
      <c r="P507" s="50"/>
      <c r="Q507" s="50"/>
      <c r="R507" s="50"/>
      <c r="S507" s="50"/>
      <c r="T507" s="50"/>
      <c r="U507" s="50"/>
      <c r="V507" s="50"/>
      <c r="W507" s="50"/>
      <c r="X507" s="50"/>
      <c r="Y507" s="50"/>
      <c r="Z507" s="95"/>
      <c r="AA507" s="53"/>
    </row>
    <row r="508" ht="15" customHeight="1">
      <c r="A508" s="116"/>
      <c r="B508" s="279"/>
      <c r="C508" s="280"/>
      <c r="D508" s="281"/>
      <c r="E508" s="282"/>
      <c r="F508" s="283"/>
      <c r="G508" s="281"/>
      <c r="H508" s="285"/>
      <c r="I508" s="285"/>
      <c r="J508" s="285"/>
      <c r="K508" s="285"/>
      <c r="L508" s="286"/>
      <c r="M508" s="286"/>
      <c r="N508" s="295"/>
      <c r="O508" s="178"/>
      <c r="P508" s="50"/>
      <c r="Q508" s="50"/>
      <c r="R508" s="50"/>
      <c r="S508" s="50"/>
      <c r="T508" s="50"/>
      <c r="U508" s="50"/>
      <c r="V508" s="50"/>
      <c r="W508" s="50"/>
      <c r="X508" s="50"/>
      <c r="Y508" s="50"/>
      <c r="Z508" s="95"/>
      <c r="AA508" s="53"/>
    </row>
    <row r="509" ht="15" customHeight="1">
      <c r="A509" s="116"/>
      <c r="B509" s="279"/>
      <c r="C509" s="280"/>
      <c r="D509" s="281"/>
      <c r="E509" s="282"/>
      <c r="F509" s="283"/>
      <c r="G509" s="281"/>
      <c r="H509" s="285"/>
      <c r="I509" s="285"/>
      <c r="J509" s="285"/>
      <c r="K509" s="285"/>
      <c r="L509" s="286"/>
      <c r="M509" s="286"/>
      <c r="N509" s="295"/>
      <c r="O509" s="178"/>
      <c r="P509" s="50"/>
      <c r="Q509" s="50"/>
      <c r="R509" s="50"/>
      <c r="S509" s="50"/>
      <c r="T509" s="50"/>
      <c r="U509" s="50"/>
      <c r="V509" s="50"/>
      <c r="W509" s="50"/>
      <c r="X509" s="50"/>
      <c r="Y509" s="50"/>
      <c r="Z509" s="95"/>
      <c r="AA509" s="53"/>
    </row>
    <row r="510" ht="15" customHeight="1">
      <c r="A510" s="116"/>
      <c r="B510" s="279"/>
      <c r="C510" s="280"/>
      <c r="D510" s="281"/>
      <c r="E510" s="282"/>
      <c r="F510" s="283"/>
      <c r="G510" s="281"/>
      <c r="H510" s="285"/>
      <c r="I510" s="285"/>
      <c r="J510" s="285"/>
      <c r="K510" s="285"/>
      <c r="L510" s="286"/>
      <c r="M510" s="286"/>
      <c r="N510" s="295"/>
      <c r="O510" s="178"/>
      <c r="P510" s="50"/>
      <c r="Q510" s="50"/>
      <c r="R510" s="50"/>
      <c r="S510" s="50"/>
      <c r="T510" s="50"/>
      <c r="U510" s="50"/>
      <c r="V510" s="50"/>
      <c r="W510" s="50"/>
      <c r="X510" s="50"/>
      <c r="Y510" s="50"/>
      <c r="Z510" s="95"/>
      <c r="AA510" s="53"/>
    </row>
    <row r="511" ht="15" customHeight="1">
      <c r="A511" s="116"/>
      <c r="B511" s="279"/>
      <c r="C511" s="280"/>
      <c r="D511" s="281"/>
      <c r="E511" s="282"/>
      <c r="F511" s="283"/>
      <c r="G511" s="281"/>
      <c r="H511" s="285"/>
      <c r="I511" s="285"/>
      <c r="J511" s="285"/>
      <c r="K511" s="285"/>
      <c r="L511" s="286"/>
      <c r="M511" s="286"/>
      <c r="N511" s="295"/>
      <c r="O511" s="178"/>
      <c r="P511" s="50"/>
      <c r="Q511" s="50"/>
      <c r="R511" s="50"/>
      <c r="S511" s="50"/>
      <c r="T511" s="50"/>
      <c r="U511" s="50"/>
      <c r="V511" s="50"/>
      <c r="W511" s="50"/>
      <c r="X511" s="50"/>
      <c r="Y511" s="50"/>
      <c r="Z511" s="95"/>
      <c r="AA511" s="53"/>
    </row>
    <row r="512" ht="15" customHeight="1">
      <c r="A512" s="116"/>
      <c r="B512" s="279"/>
      <c r="C512" s="280"/>
      <c r="D512" s="281"/>
      <c r="E512" s="282"/>
      <c r="F512" s="283"/>
      <c r="G512" s="281"/>
      <c r="H512" s="285"/>
      <c r="I512" s="285"/>
      <c r="J512" s="285"/>
      <c r="K512" s="285"/>
      <c r="L512" s="286"/>
      <c r="M512" s="286"/>
      <c r="N512" s="295"/>
      <c r="O512" s="178"/>
      <c r="P512" s="50"/>
      <c r="Q512" s="50"/>
      <c r="R512" s="50"/>
      <c r="S512" s="50"/>
      <c r="T512" s="50"/>
      <c r="U512" s="50"/>
      <c r="V512" s="50"/>
      <c r="W512" s="50"/>
      <c r="X512" s="50"/>
      <c r="Y512" s="50"/>
      <c r="Z512" s="95"/>
      <c r="AA512" s="53"/>
    </row>
    <row r="513" ht="15" customHeight="1">
      <c r="A513" s="116"/>
      <c r="B513" s="279"/>
      <c r="C513" s="280"/>
      <c r="D513" s="281"/>
      <c r="E513" s="282"/>
      <c r="F513" s="283"/>
      <c r="G513" s="281"/>
      <c r="H513" s="285"/>
      <c r="I513" s="285"/>
      <c r="J513" s="285"/>
      <c r="K513" s="285"/>
      <c r="L513" s="286"/>
      <c r="M513" s="286"/>
      <c r="N513" s="295"/>
      <c r="O513" s="178"/>
      <c r="P513" s="50"/>
      <c r="Q513" s="50"/>
      <c r="R513" s="50"/>
      <c r="S513" s="50"/>
      <c r="T513" s="50"/>
      <c r="U513" s="50"/>
      <c r="V513" s="50"/>
      <c r="W513" s="50"/>
      <c r="X513" s="50"/>
      <c r="Y513" s="50"/>
      <c r="Z513" s="95"/>
      <c r="AA513" s="53"/>
    </row>
    <row r="514" ht="15" customHeight="1">
      <c r="A514" s="116"/>
      <c r="B514" s="279"/>
      <c r="C514" s="280"/>
      <c r="D514" s="281"/>
      <c r="E514" s="282"/>
      <c r="F514" s="283"/>
      <c r="G514" s="281"/>
      <c r="H514" s="285"/>
      <c r="I514" s="285"/>
      <c r="J514" s="285"/>
      <c r="K514" s="285"/>
      <c r="L514" s="286"/>
      <c r="M514" s="286"/>
      <c r="N514" s="295"/>
      <c r="O514" s="178"/>
      <c r="P514" s="50"/>
      <c r="Q514" s="50"/>
      <c r="R514" s="50"/>
      <c r="S514" s="50"/>
      <c r="T514" s="50"/>
      <c r="U514" s="50"/>
      <c r="V514" s="50"/>
      <c r="W514" s="50"/>
      <c r="X514" s="50"/>
      <c r="Y514" s="50"/>
      <c r="Z514" s="95"/>
      <c r="AA514" s="53"/>
    </row>
    <row r="515" ht="15" customHeight="1">
      <c r="A515" s="116"/>
      <c r="B515" s="279"/>
      <c r="C515" s="280"/>
      <c r="D515" s="281"/>
      <c r="E515" s="282"/>
      <c r="F515" s="283"/>
      <c r="G515" s="281"/>
      <c r="H515" s="285"/>
      <c r="I515" s="285"/>
      <c r="J515" s="285"/>
      <c r="K515" s="285"/>
      <c r="L515" s="286"/>
      <c r="M515" s="286"/>
      <c r="N515" s="295"/>
      <c r="O515" s="178"/>
      <c r="P515" s="50"/>
      <c r="Q515" s="50"/>
      <c r="R515" s="50"/>
      <c r="S515" s="50"/>
      <c r="T515" s="50"/>
      <c r="U515" s="50"/>
      <c r="V515" s="50"/>
      <c r="W515" s="50"/>
      <c r="X515" s="50"/>
      <c r="Y515" s="50"/>
      <c r="Z515" s="95"/>
      <c r="AA515" s="53"/>
    </row>
    <row r="516" ht="15" customHeight="1">
      <c r="A516" s="116"/>
      <c r="B516" s="279"/>
      <c r="C516" s="280"/>
      <c r="D516" s="281"/>
      <c r="E516" s="282"/>
      <c r="F516" s="283"/>
      <c r="G516" s="281"/>
      <c r="H516" s="285"/>
      <c r="I516" s="285"/>
      <c r="J516" s="285"/>
      <c r="K516" s="285"/>
      <c r="L516" s="286"/>
      <c r="M516" s="286"/>
      <c r="N516" s="295"/>
      <c r="O516" s="178"/>
      <c r="P516" s="50"/>
      <c r="Q516" s="50"/>
      <c r="R516" s="50"/>
      <c r="S516" s="50"/>
      <c r="T516" s="50"/>
      <c r="U516" s="50"/>
      <c r="V516" s="50"/>
      <c r="W516" s="50"/>
      <c r="X516" s="50"/>
      <c r="Y516" s="50"/>
      <c r="Z516" s="95"/>
      <c r="AA516" s="53"/>
    </row>
    <row r="517" ht="15" customHeight="1">
      <c r="A517" s="116"/>
      <c r="B517" s="279"/>
      <c r="C517" s="280"/>
      <c r="D517" s="281"/>
      <c r="E517" s="282"/>
      <c r="F517" s="283"/>
      <c r="G517" s="281"/>
      <c r="H517" s="285"/>
      <c r="I517" s="285"/>
      <c r="J517" s="285"/>
      <c r="K517" s="285"/>
      <c r="L517" s="286"/>
      <c r="M517" s="286"/>
      <c r="N517" s="295"/>
      <c r="O517" s="178"/>
      <c r="P517" s="50"/>
      <c r="Q517" s="50"/>
      <c r="R517" s="50"/>
      <c r="S517" s="50"/>
      <c r="T517" s="50"/>
      <c r="U517" s="50"/>
      <c r="V517" s="50"/>
      <c r="W517" s="50"/>
      <c r="X517" s="50"/>
      <c r="Y517" s="50"/>
      <c r="Z517" s="95"/>
      <c r="AA517" s="53"/>
    </row>
    <row r="518" ht="15" customHeight="1">
      <c r="A518" s="116"/>
      <c r="B518" s="279"/>
      <c r="C518" s="280"/>
      <c r="D518" s="281"/>
      <c r="E518" s="282"/>
      <c r="F518" s="283"/>
      <c r="G518" s="281"/>
      <c r="H518" s="285"/>
      <c r="I518" s="285"/>
      <c r="J518" s="285"/>
      <c r="K518" s="285"/>
      <c r="L518" s="286"/>
      <c r="M518" s="286"/>
      <c r="N518" s="295"/>
      <c r="O518" s="178"/>
      <c r="P518" s="50"/>
      <c r="Q518" s="50"/>
      <c r="R518" s="50"/>
      <c r="S518" s="50"/>
      <c r="T518" s="50"/>
      <c r="U518" s="50"/>
      <c r="V518" s="50"/>
      <c r="W518" s="50"/>
      <c r="X518" s="50"/>
      <c r="Y518" s="50"/>
      <c r="Z518" s="95"/>
      <c r="AA518" s="53"/>
    </row>
    <row r="519" ht="15" customHeight="1">
      <c r="A519" s="116"/>
      <c r="B519" s="279"/>
      <c r="C519" s="280"/>
      <c r="D519" s="281"/>
      <c r="E519" s="282"/>
      <c r="F519" s="283"/>
      <c r="G519" s="281"/>
      <c r="H519" s="285"/>
      <c r="I519" s="285"/>
      <c r="J519" s="285"/>
      <c r="K519" s="285"/>
      <c r="L519" s="286"/>
      <c r="M519" s="286"/>
      <c r="N519" s="295"/>
      <c r="O519" s="178"/>
      <c r="P519" s="50"/>
      <c r="Q519" s="50"/>
      <c r="R519" s="50"/>
      <c r="S519" s="50"/>
      <c r="T519" s="50"/>
      <c r="U519" s="50"/>
      <c r="V519" s="50"/>
      <c r="W519" s="50"/>
      <c r="X519" s="50"/>
      <c r="Y519" s="50"/>
      <c r="Z519" s="95"/>
      <c r="AA519" s="53"/>
    </row>
    <row r="520" ht="15" customHeight="1">
      <c r="A520" s="116"/>
      <c r="B520" s="279"/>
      <c r="C520" s="280"/>
      <c r="D520" s="281"/>
      <c r="E520" s="282"/>
      <c r="F520" s="283"/>
      <c r="G520" s="281"/>
      <c r="H520" s="285"/>
      <c r="I520" s="285"/>
      <c r="J520" s="285"/>
      <c r="K520" s="285"/>
      <c r="L520" s="286"/>
      <c r="M520" s="286"/>
      <c r="N520" s="295"/>
      <c r="O520" s="178"/>
      <c r="P520" s="50"/>
      <c r="Q520" s="50"/>
      <c r="R520" s="50"/>
      <c r="S520" s="50"/>
      <c r="T520" s="50"/>
      <c r="U520" s="50"/>
      <c r="V520" s="50"/>
      <c r="W520" s="50"/>
      <c r="X520" s="50"/>
      <c r="Y520" s="50"/>
      <c r="Z520" s="95"/>
      <c r="AA520" s="53"/>
    </row>
    <row r="521" ht="15" customHeight="1">
      <c r="A521" s="116"/>
      <c r="B521" s="279"/>
      <c r="C521" s="280"/>
      <c r="D521" s="281"/>
      <c r="E521" s="282"/>
      <c r="F521" s="283"/>
      <c r="G521" s="281"/>
      <c r="H521" s="285"/>
      <c r="I521" s="285"/>
      <c r="J521" s="285"/>
      <c r="K521" s="285"/>
      <c r="L521" s="286"/>
      <c r="M521" s="286"/>
      <c r="N521" s="295"/>
      <c r="O521" s="178"/>
      <c r="P521" s="50"/>
      <c r="Q521" s="50"/>
      <c r="R521" s="50"/>
      <c r="S521" s="50"/>
      <c r="T521" s="50"/>
      <c r="U521" s="50"/>
      <c r="V521" s="50"/>
      <c r="W521" s="50"/>
      <c r="X521" s="50"/>
      <c r="Y521" s="50"/>
      <c r="Z521" s="95"/>
      <c r="AA521" s="53"/>
    </row>
    <row r="522" ht="15" customHeight="1">
      <c r="A522" s="116"/>
      <c r="B522" s="279"/>
      <c r="C522" s="280"/>
      <c r="D522" s="281"/>
      <c r="E522" s="282"/>
      <c r="F522" s="283"/>
      <c r="G522" s="281"/>
      <c r="H522" s="285"/>
      <c r="I522" s="285"/>
      <c r="J522" s="285"/>
      <c r="K522" s="285"/>
      <c r="L522" s="286"/>
      <c r="M522" s="286"/>
      <c r="N522" s="295"/>
      <c r="O522" s="178"/>
      <c r="P522" s="50"/>
      <c r="Q522" s="50"/>
      <c r="R522" s="50"/>
      <c r="S522" s="50"/>
      <c r="T522" s="50"/>
      <c r="U522" s="50"/>
      <c r="V522" s="50"/>
      <c r="W522" s="50"/>
      <c r="X522" s="50"/>
      <c r="Y522" s="50"/>
      <c r="Z522" s="95"/>
      <c r="AA522" s="53"/>
    </row>
    <row r="523" ht="15" customHeight="1">
      <c r="A523" s="116"/>
      <c r="B523" s="279"/>
      <c r="C523" s="280"/>
      <c r="D523" s="281"/>
      <c r="E523" s="282"/>
      <c r="F523" s="283"/>
      <c r="G523" s="281"/>
      <c r="H523" s="285"/>
      <c r="I523" s="285"/>
      <c r="J523" s="285"/>
      <c r="K523" s="285"/>
      <c r="L523" s="286"/>
      <c r="M523" s="286"/>
      <c r="N523" s="295"/>
      <c r="O523" s="178"/>
      <c r="P523" s="50"/>
      <c r="Q523" s="50"/>
      <c r="R523" s="50"/>
      <c r="S523" s="50"/>
      <c r="T523" s="50"/>
      <c r="U523" s="50"/>
      <c r="V523" s="50"/>
      <c r="W523" s="50"/>
      <c r="X523" s="50"/>
      <c r="Y523" s="50"/>
      <c r="Z523" s="95"/>
      <c r="AA523" s="53"/>
    </row>
    <row r="524" ht="15" customHeight="1">
      <c r="A524" s="116"/>
      <c r="B524" s="279"/>
      <c r="C524" s="280"/>
      <c r="D524" s="281"/>
      <c r="E524" s="282"/>
      <c r="F524" s="283"/>
      <c r="G524" s="281"/>
      <c r="H524" s="285"/>
      <c r="I524" s="285"/>
      <c r="J524" s="285"/>
      <c r="K524" s="285"/>
      <c r="L524" s="286"/>
      <c r="M524" s="286"/>
      <c r="N524" s="295"/>
      <c r="O524" s="178"/>
      <c r="P524" s="50"/>
      <c r="Q524" s="50"/>
      <c r="R524" s="50"/>
      <c r="S524" s="50"/>
      <c r="T524" s="50"/>
      <c r="U524" s="50"/>
      <c r="V524" s="50"/>
      <c r="W524" s="50"/>
      <c r="X524" s="50"/>
      <c r="Y524" s="50"/>
      <c r="Z524" s="95"/>
      <c r="AA524" s="53"/>
    </row>
    <row r="525" ht="15" customHeight="1">
      <c r="A525" s="116"/>
      <c r="B525" s="279"/>
      <c r="C525" s="280"/>
      <c r="D525" s="281"/>
      <c r="E525" s="282"/>
      <c r="F525" s="283"/>
      <c r="G525" s="281"/>
      <c r="H525" s="285"/>
      <c r="I525" s="285"/>
      <c r="J525" s="285"/>
      <c r="K525" s="285"/>
      <c r="L525" s="286"/>
      <c r="M525" s="286"/>
      <c r="N525" s="295"/>
      <c r="O525" s="178"/>
      <c r="P525" s="50"/>
      <c r="Q525" s="50"/>
      <c r="R525" s="50"/>
      <c r="S525" s="50"/>
      <c r="T525" s="50"/>
      <c r="U525" s="50"/>
      <c r="V525" s="50"/>
      <c r="W525" s="50"/>
      <c r="X525" s="50"/>
      <c r="Y525" s="50"/>
      <c r="Z525" s="95"/>
      <c r="AA525" s="53"/>
    </row>
    <row r="526" ht="15" customHeight="1">
      <c r="A526" s="116"/>
      <c r="B526" s="279"/>
      <c r="C526" s="280"/>
      <c r="D526" s="281"/>
      <c r="E526" s="282"/>
      <c r="F526" s="283"/>
      <c r="G526" s="281"/>
      <c r="H526" s="285"/>
      <c r="I526" s="285"/>
      <c r="J526" s="285"/>
      <c r="K526" s="285"/>
      <c r="L526" s="286"/>
      <c r="M526" s="286"/>
      <c r="N526" s="295"/>
      <c r="O526" s="178"/>
      <c r="P526" s="50"/>
      <c r="Q526" s="50"/>
      <c r="R526" s="50"/>
      <c r="S526" s="50"/>
      <c r="T526" s="50"/>
      <c r="U526" s="50"/>
      <c r="V526" s="50"/>
      <c r="W526" s="50"/>
      <c r="X526" s="50"/>
      <c r="Y526" s="50"/>
      <c r="Z526" s="95"/>
      <c r="AA526" s="53"/>
    </row>
    <row r="527" ht="15" customHeight="1">
      <c r="A527" s="116"/>
      <c r="B527" s="279"/>
      <c r="C527" s="280"/>
      <c r="D527" s="281"/>
      <c r="E527" s="282"/>
      <c r="F527" s="283"/>
      <c r="G527" s="281"/>
      <c r="H527" s="285"/>
      <c r="I527" s="285"/>
      <c r="J527" s="285"/>
      <c r="K527" s="285"/>
      <c r="L527" s="286"/>
      <c r="M527" s="286"/>
      <c r="N527" s="295"/>
      <c r="O527" s="178"/>
      <c r="P527" s="50"/>
      <c r="Q527" s="50"/>
      <c r="R527" s="50"/>
      <c r="S527" s="50"/>
      <c r="T527" s="50"/>
      <c r="U527" s="50"/>
      <c r="V527" s="50"/>
      <c r="W527" s="50"/>
      <c r="X527" s="50"/>
      <c r="Y527" s="50"/>
      <c r="Z527" s="95"/>
      <c r="AA527" s="53"/>
    </row>
    <row r="528" ht="15" customHeight="1">
      <c r="A528" s="116"/>
      <c r="B528" s="279"/>
      <c r="C528" s="280"/>
      <c r="D528" s="281"/>
      <c r="E528" s="282"/>
      <c r="F528" s="283"/>
      <c r="G528" s="281"/>
      <c r="H528" s="285"/>
      <c r="I528" s="285"/>
      <c r="J528" s="285"/>
      <c r="K528" s="285"/>
      <c r="L528" s="286"/>
      <c r="M528" s="286"/>
      <c r="N528" s="295"/>
      <c r="O528" s="178"/>
      <c r="P528" s="50"/>
      <c r="Q528" s="50"/>
      <c r="R528" s="50"/>
      <c r="S528" s="50"/>
      <c r="T528" s="50"/>
      <c r="U528" s="50"/>
      <c r="V528" s="50"/>
      <c r="W528" s="50"/>
      <c r="X528" s="50"/>
      <c r="Y528" s="50"/>
      <c r="Z528" s="95"/>
      <c r="AA528" s="53"/>
    </row>
    <row r="529" ht="15" customHeight="1">
      <c r="A529" s="116"/>
      <c r="B529" s="279"/>
      <c r="C529" s="280"/>
      <c r="D529" s="281"/>
      <c r="E529" s="282"/>
      <c r="F529" s="283"/>
      <c r="G529" s="281"/>
      <c r="H529" s="285"/>
      <c r="I529" s="285"/>
      <c r="J529" s="285"/>
      <c r="K529" s="285"/>
      <c r="L529" s="286"/>
      <c r="M529" s="286"/>
      <c r="N529" s="295"/>
      <c r="O529" s="178"/>
      <c r="P529" s="50"/>
      <c r="Q529" s="50"/>
      <c r="R529" s="50"/>
      <c r="S529" s="50"/>
      <c r="T529" s="50"/>
      <c r="U529" s="50"/>
      <c r="V529" s="50"/>
      <c r="W529" s="50"/>
      <c r="X529" s="50"/>
      <c r="Y529" s="50"/>
      <c r="Z529" s="95"/>
      <c r="AA529" s="53"/>
    </row>
    <row r="530" ht="15" customHeight="1">
      <c r="A530" s="116"/>
      <c r="B530" s="279"/>
      <c r="C530" s="280"/>
      <c r="D530" s="281"/>
      <c r="E530" s="282"/>
      <c r="F530" s="283"/>
      <c r="G530" s="281"/>
      <c r="H530" s="285"/>
      <c r="I530" s="285"/>
      <c r="J530" s="285"/>
      <c r="K530" s="285"/>
      <c r="L530" s="286"/>
      <c r="M530" s="286"/>
      <c r="N530" s="295"/>
      <c r="O530" s="178"/>
      <c r="P530" s="50"/>
      <c r="Q530" s="50"/>
      <c r="R530" s="50"/>
      <c r="S530" s="50"/>
      <c r="T530" s="50"/>
      <c r="U530" s="50"/>
      <c r="V530" s="50"/>
      <c r="W530" s="50"/>
      <c r="X530" s="50"/>
      <c r="Y530" s="50"/>
      <c r="Z530" s="95"/>
      <c r="AA530" s="53"/>
    </row>
    <row r="531" ht="15" customHeight="1">
      <c r="A531" s="116"/>
      <c r="B531" s="279"/>
      <c r="C531" s="280"/>
      <c r="D531" s="281"/>
      <c r="E531" s="282"/>
      <c r="F531" s="283"/>
      <c r="G531" s="281"/>
      <c r="H531" s="285"/>
      <c r="I531" s="285"/>
      <c r="J531" s="285"/>
      <c r="K531" s="285"/>
      <c r="L531" s="286"/>
      <c r="M531" s="286"/>
      <c r="N531" s="295"/>
      <c r="O531" s="178"/>
      <c r="P531" s="50"/>
      <c r="Q531" s="50"/>
      <c r="R531" s="50"/>
      <c r="S531" s="50"/>
      <c r="T531" s="50"/>
      <c r="U531" s="50"/>
      <c r="V531" s="50"/>
      <c r="W531" s="50"/>
      <c r="X531" s="50"/>
      <c r="Y531" s="50"/>
      <c r="Z531" s="95"/>
      <c r="AA531" s="53"/>
    </row>
    <row r="532" ht="15" customHeight="1">
      <c r="A532" s="116"/>
      <c r="B532" s="279"/>
      <c r="C532" s="280"/>
      <c r="D532" s="281"/>
      <c r="E532" s="282"/>
      <c r="F532" s="283"/>
      <c r="G532" s="281"/>
      <c r="H532" s="285"/>
      <c r="I532" s="285"/>
      <c r="J532" s="285"/>
      <c r="K532" s="285"/>
      <c r="L532" s="286"/>
      <c r="M532" s="286"/>
      <c r="N532" s="295"/>
      <c r="O532" s="178"/>
      <c r="P532" s="50"/>
      <c r="Q532" s="50"/>
      <c r="R532" s="50"/>
      <c r="S532" s="50"/>
      <c r="T532" s="50"/>
      <c r="U532" s="50"/>
      <c r="V532" s="50"/>
      <c r="W532" s="50"/>
      <c r="X532" s="50"/>
      <c r="Y532" s="50"/>
      <c r="Z532" s="95"/>
      <c r="AA532" s="53"/>
    </row>
    <row r="533" ht="15" customHeight="1">
      <c r="A533" s="116"/>
      <c r="B533" s="279"/>
      <c r="C533" s="280"/>
      <c r="D533" s="281"/>
      <c r="E533" s="282"/>
      <c r="F533" s="283"/>
      <c r="G533" s="281"/>
      <c r="H533" s="285"/>
      <c r="I533" s="285"/>
      <c r="J533" s="285"/>
      <c r="K533" s="285"/>
      <c r="L533" s="286"/>
      <c r="M533" s="286"/>
      <c r="N533" s="295"/>
      <c r="O533" s="178"/>
      <c r="P533" s="50"/>
      <c r="Q533" s="50"/>
      <c r="R533" s="50"/>
      <c r="S533" s="50"/>
      <c r="T533" s="50"/>
      <c r="U533" s="50"/>
      <c r="V533" s="50"/>
      <c r="W533" s="50"/>
      <c r="X533" s="50"/>
      <c r="Y533" s="50"/>
      <c r="Z533" s="95"/>
      <c r="AA533" s="53"/>
    </row>
    <row r="534" ht="15" customHeight="1">
      <c r="A534" s="116"/>
      <c r="B534" s="279"/>
      <c r="C534" s="280"/>
      <c r="D534" s="281"/>
      <c r="E534" s="282"/>
      <c r="F534" s="283"/>
      <c r="G534" s="281"/>
      <c r="H534" s="285"/>
      <c r="I534" s="285"/>
      <c r="J534" s="285"/>
      <c r="K534" s="285"/>
      <c r="L534" s="286"/>
      <c r="M534" s="286"/>
      <c r="N534" s="295"/>
      <c r="O534" s="178"/>
      <c r="P534" s="50"/>
      <c r="Q534" s="50"/>
      <c r="R534" s="50"/>
      <c r="S534" s="50"/>
      <c r="T534" s="50"/>
      <c r="U534" s="50"/>
      <c r="V534" s="50"/>
      <c r="W534" s="50"/>
      <c r="X534" s="50"/>
      <c r="Y534" s="50"/>
      <c r="Z534" s="95"/>
      <c r="AA534" s="53"/>
    </row>
    <row r="535" ht="15" customHeight="1">
      <c r="A535" s="116"/>
      <c r="B535" s="279"/>
      <c r="C535" s="280"/>
      <c r="D535" s="281"/>
      <c r="E535" s="282"/>
      <c r="F535" s="283"/>
      <c r="G535" s="281"/>
      <c r="H535" s="285"/>
      <c r="I535" s="285"/>
      <c r="J535" s="285"/>
      <c r="K535" s="285"/>
      <c r="L535" s="286"/>
      <c r="M535" s="286"/>
      <c r="N535" s="295"/>
      <c r="O535" s="178"/>
      <c r="P535" s="50"/>
      <c r="Q535" s="50"/>
      <c r="R535" s="50"/>
      <c r="S535" s="50"/>
      <c r="T535" s="50"/>
      <c r="U535" s="50"/>
      <c r="V535" s="50"/>
      <c r="W535" s="50"/>
      <c r="X535" s="50"/>
      <c r="Y535" s="50"/>
      <c r="Z535" s="95"/>
      <c r="AA535" s="53"/>
    </row>
    <row r="536" ht="15" customHeight="1">
      <c r="A536" s="116"/>
      <c r="B536" s="279"/>
      <c r="C536" s="280"/>
      <c r="D536" s="281"/>
      <c r="E536" s="282"/>
      <c r="F536" s="283"/>
      <c r="G536" s="281"/>
      <c r="H536" s="285"/>
      <c r="I536" s="285"/>
      <c r="J536" s="285"/>
      <c r="K536" s="285"/>
      <c r="L536" s="286"/>
      <c r="M536" s="286"/>
      <c r="N536" s="295"/>
      <c r="O536" s="178"/>
      <c r="P536" s="50"/>
      <c r="Q536" s="50"/>
      <c r="R536" s="50"/>
      <c r="S536" s="50"/>
      <c r="T536" s="50"/>
      <c r="U536" s="50"/>
      <c r="V536" s="50"/>
      <c r="W536" s="50"/>
      <c r="X536" s="50"/>
      <c r="Y536" s="50"/>
      <c r="Z536" s="95"/>
      <c r="AA536" s="53"/>
    </row>
    <row r="537" ht="15" customHeight="1">
      <c r="A537" s="116"/>
      <c r="B537" s="279"/>
      <c r="C537" s="280"/>
      <c r="D537" s="281"/>
      <c r="E537" s="282"/>
      <c r="F537" s="283"/>
      <c r="G537" s="281"/>
      <c r="H537" s="285"/>
      <c r="I537" s="285"/>
      <c r="J537" s="285"/>
      <c r="K537" s="285"/>
      <c r="L537" s="286"/>
      <c r="M537" s="286"/>
      <c r="N537" s="295"/>
      <c r="O537" s="178"/>
      <c r="P537" s="50"/>
      <c r="Q537" s="50"/>
      <c r="R537" s="50"/>
      <c r="S537" s="50"/>
      <c r="T537" s="50"/>
      <c r="U537" s="50"/>
      <c r="V537" s="50"/>
      <c r="W537" s="50"/>
      <c r="X537" s="50"/>
      <c r="Y537" s="50"/>
      <c r="Z537" s="95"/>
      <c r="AA537" s="53"/>
    </row>
    <row r="538" ht="15" customHeight="1">
      <c r="A538" s="116"/>
      <c r="B538" s="279"/>
      <c r="C538" s="280"/>
      <c r="D538" s="281"/>
      <c r="E538" s="282"/>
      <c r="F538" s="283"/>
      <c r="G538" s="281"/>
      <c r="H538" s="285"/>
      <c r="I538" s="285"/>
      <c r="J538" s="285"/>
      <c r="K538" s="285"/>
      <c r="L538" s="286"/>
      <c r="M538" s="286"/>
      <c r="N538" s="295"/>
      <c r="O538" s="178"/>
      <c r="P538" s="50"/>
      <c r="Q538" s="50"/>
      <c r="R538" s="50"/>
      <c r="S538" s="50"/>
      <c r="T538" s="50"/>
      <c r="U538" s="50"/>
      <c r="V538" s="50"/>
      <c r="W538" s="50"/>
      <c r="X538" s="50"/>
      <c r="Y538" s="50"/>
      <c r="Z538" s="95"/>
      <c r="AA538" s="53"/>
    </row>
    <row r="539" ht="15" customHeight="1">
      <c r="A539" s="116"/>
      <c r="B539" s="279"/>
      <c r="C539" s="280"/>
      <c r="D539" s="281"/>
      <c r="E539" s="282"/>
      <c r="F539" s="283"/>
      <c r="G539" s="281"/>
      <c r="H539" s="285"/>
      <c r="I539" s="285"/>
      <c r="J539" s="285"/>
      <c r="K539" s="285"/>
      <c r="L539" s="286"/>
      <c r="M539" s="286"/>
      <c r="N539" s="295"/>
      <c r="O539" s="178"/>
      <c r="P539" s="50"/>
      <c r="Q539" s="50"/>
      <c r="R539" s="50"/>
      <c r="S539" s="50"/>
      <c r="T539" s="50"/>
      <c r="U539" s="50"/>
      <c r="V539" s="50"/>
      <c r="W539" s="50"/>
      <c r="X539" s="50"/>
      <c r="Y539" s="50"/>
      <c r="Z539" s="95"/>
      <c r="AA539" s="53"/>
    </row>
    <row r="540" ht="15" customHeight="1">
      <c r="A540" s="116"/>
      <c r="B540" s="279"/>
      <c r="C540" s="280"/>
      <c r="D540" s="281"/>
      <c r="E540" s="282"/>
      <c r="F540" s="283"/>
      <c r="G540" s="281"/>
      <c r="H540" s="285"/>
      <c r="I540" s="285"/>
      <c r="J540" s="285"/>
      <c r="K540" s="285"/>
      <c r="L540" s="286"/>
      <c r="M540" s="286"/>
      <c r="N540" s="295"/>
      <c r="O540" s="178"/>
      <c r="P540" s="50"/>
      <c r="Q540" s="50"/>
      <c r="R540" s="50"/>
      <c r="S540" s="50"/>
      <c r="T540" s="50"/>
      <c r="U540" s="50"/>
      <c r="V540" s="50"/>
      <c r="W540" s="50"/>
      <c r="X540" s="50"/>
      <c r="Y540" s="50"/>
      <c r="Z540" s="95"/>
      <c r="AA540" s="53"/>
    </row>
    <row r="541" ht="15" customHeight="1">
      <c r="A541" s="116"/>
      <c r="B541" s="279"/>
      <c r="C541" s="280"/>
      <c r="D541" s="281"/>
      <c r="E541" s="282"/>
      <c r="F541" s="283"/>
      <c r="G541" s="281"/>
      <c r="H541" s="285"/>
      <c r="I541" s="285"/>
      <c r="J541" s="285"/>
      <c r="K541" s="285"/>
      <c r="L541" s="286"/>
      <c r="M541" s="286"/>
      <c r="N541" s="295"/>
      <c r="O541" s="178"/>
      <c r="P541" s="50"/>
      <c r="Q541" s="50"/>
      <c r="R541" s="50"/>
      <c r="S541" s="50"/>
      <c r="T541" s="50"/>
      <c r="U541" s="50"/>
      <c r="V541" s="50"/>
      <c r="W541" s="50"/>
      <c r="X541" s="50"/>
      <c r="Y541" s="50"/>
      <c r="Z541" s="95"/>
      <c r="AA541" s="53"/>
    </row>
    <row r="542" ht="15" customHeight="1">
      <c r="A542" s="116"/>
      <c r="B542" s="279"/>
      <c r="C542" s="280"/>
      <c r="D542" s="281"/>
      <c r="E542" s="282"/>
      <c r="F542" s="283"/>
      <c r="G542" s="281"/>
      <c r="H542" s="285"/>
      <c r="I542" s="285"/>
      <c r="J542" s="285"/>
      <c r="K542" s="285"/>
      <c r="L542" s="286"/>
      <c r="M542" s="286"/>
      <c r="N542" s="295"/>
      <c r="O542" s="178"/>
      <c r="P542" s="50"/>
      <c r="Q542" s="50"/>
      <c r="R542" s="50"/>
      <c r="S542" s="50"/>
      <c r="T542" s="50"/>
      <c r="U542" s="50"/>
      <c r="V542" s="50"/>
      <c r="W542" s="50"/>
      <c r="X542" s="50"/>
      <c r="Y542" s="50"/>
      <c r="Z542" s="95"/>
      <c r="AA542" s="53"/>
    </row>
    <row r="543" ht="15" customHeight="1">
      <c r="A543" s="116"/>
      <c r="B543" s="279"/>
      <c r="C543" s="280"/>
      <c r="D543" s="281"/>
      <c r="E543" s="282"/>
      <c r="F543" s="283"/>
      <c r="G543" s="281"/>
      <c r="H543" s="285"/>
      <c r="I543" s="285"/>
      <c r="J543" s="285"/>
      <c r="K543" s="285"/>
      <c r="L543" s="286"/>
      <c r="M543" s="286"/>
      <c r="N543" s="295"/>
      <c r="O543" s="178"/>
      <c r="P543" s="50"/>
      <c r="Q543" s="50"/>
      <c r="R543" s="50"/>
      <c r="S543" s="50"/>
      <c r="T543" s="50"/>
      <c r="U543" s="50"/>
      <c r="V543" s="50"/>
      <c r="W543" s="50"/>
      <c r="X543" s="50"/>
      <c r="Y543" s="50"/>
      <c r="Z543" s="95"/>
      <c r="AA543" s="53"/>
    </row>
    <row r="544" ht="15" customHeight="1">
      <c r="A544" s="116"/>
      <c r="B544" s="279"/>
      <c r="C544" s="280"/>
      <c r="D544" s="281"/>
      <c r="E544" s="282"/>
      <c r="F544" s="283"/>
      <c r="G544" s="281"/>
      <c r="H544" s="285"/>
      <c r="I544" s="285"/>
      <c r="J544" s="285"/>
      <c r="K544" s="285"/>
      <c r="L544" s="286"/>
      <c r="M544" s="286"/>
      <c r="N544" s="295"/>
      <c r="O544" s="178"/>
      <c r="P544" s="50"/>
      <c r="Q544" s="50"/>
      <c r="R544" s="50"/>
      <c r="S544" s="50"/>
      <c r="T544" s="50"/>
      <c r="U544" s="50"/>
      <c r="V544" s="50"/>
      <c r="W544" s="50"/>
      <c r="X544" s="50"/>
      <c r="Y544" s="50"/>
      <c r="Z544" s="95"/>
      <c r="AA544" s="53"/>
    </row>
    <row r="545" ht="15" customHeight="1">
      <c r="A545" s="116"/>
      <c r="B545" s="279"/>
      <c r="C545" s="280"/>
      <c r="D545" s="281"/>
      <c r="E545" s="282"/>
      <c r="F545" s="283"/>
      <c r="G545" s="281"/>
      <c r="H545" s="285"/>
      <c r="I545" s="285"/>
      <c r="J545" s="285"/>
      <c r="K545" s="285"/>
      <c r="L545" s="286"/>
      <c r="M545" s="286"/>
      <c r="N545" s="295"/>
      <c r="O545" s="178"/>
      <c r="P545" s="50"/>
      <c r="Q545" s="50"/>
      <c r="R545" s="50"/>
      <c r="S545" s="50"/>
      <c r="T545" s="50"/>
      <c r="U545" s="50"/>
      <c r="V545" s="50"/>
      <c r="W545" s="50"/>
      <c r="X545" s="50"/>
      <c r="Y545" s="50"/>
      <c r="Z545" s="95"/>
      <c r="AA545" s="53"/>
    </row>
    <row r="546" ht="15" customHeight="1">
      <c r="A546" s="116"/>
      <c r="B546" s="279"/>
      <c r="C546" s="280"/>
      <c r="D546" s="281"/>
      <c r="E546" s="282"/>
      <c r="F546" s="283"/>
      <c r="G546" s="281"/>
      <c r="H546" s="285"/>
      <c r="I546" s="285"/>
      <c r="J546" s="285"/>
      <c r="K546" s="285"/>
      <c r="L546" s="286"/>
      <c r="M546" s="286"/>
      <c r="N546" s="295"/>
      <c r="O546" s="178"/>
      <c r="P546" s="50"/>
      <c r="Q546" s="50"/>
      <c r="R546" s="50"/>
      <c r="S546" s="50"/>
      <c r="T546" s="50"/>
      <c r="U546" s="50"/>
      <c r="V546" s="50"/>
      <c r="W546" s="50"/>
      <c r="X546" s="50"/>
      <c r="Y546" s="50"/>
      <c r="Z546" s="95"/>
      <c r="AA546" s="53"/>
    </row>
    <row r="547" ht="15" customHeight="1">
      <c r="A547" s="116"/>
      <c r="B547" s="279"/>
      <c r="C547" s="280"/>
      <c r="D547" s="281"/>
      <c r="E547" s="282"/>
      <c r="F547" s="283"/>
      <c r="G547" s="281"/>
      <c r="H547" s="285"/>
      <c r="I547" s="285"/>
      <c r="J547" s="285"/>
      <c r="K547" s="285"/>
      <c r="L547" s="286"/>
      <c r="M547" s="286"/>
      <c r="N547" s="295"/>
      <c r="O547" s="178"/>
      <c r="P547" s="50"/>
      <c r="Q547" s="50"/>
      <c r="R547" s="50"/>
      <c r="S547" s="50"/>
      <c r="T547" s="50"/>
      <c r="U547" s="50"/>
      <c r="V547" s="50"/>
      <c r="W547" s="50"/>
      <c r="X547" s="50"/>
      <c r="Y547" s="50"/>
      <c r="Z547" s="95"/>
      <c r="AA547" s="53"/>
    </row>
    <row r="548" ht="15" customHeight="1">
      <c r="A548" s="116"/>
      <c r="B548" s="279"/>
      <c r="C548" s="280"/>
      <c r="D548" s="281"/>
      <c r="E548" s="282"/>
      <c r="F548" s="283"/>
      <c r="G548" s="281"/>
      <c r="H548" s="285"/>
      <c r="I548" s="285"/>
      <c r="J548" s="285"/>
      <c r="K548" s="285"/>
      <c r="L548" s="286"/>
      <c r="M548" s="286"/>
      <c r="N548" s="295"/>
      <c r="O548" s="178"/>
      <c r="P548" s="50"/>
      <c r="Q548" s="50"/>
      <c r="R548" s="50"/>
      <c r="S548" s="50"/>
      <c r="T548" s="50"/>
      <c r="U548" s="50"/>
      <c r="V548" s="50"/>
      <c r="W548" s="50"/>
      <c r="X548" s="50"/>
      <c r="Y548" s="50"/>
      <c r="Z548" s="95"/>
      <c r="AA548" s="53"/>
    </row>
    <row r="549" ht="15" customHeight="1">
      <c r="A549" s="116"/>
      <c r="B549" s="279"/>
      <c r="C549" s="280"/>
      <c r="D549" s="281"/>
      <c r="E549" s="282"/>
      <c r="F549" s="283"/>
      <c r="G549" s="281"/>
      <c r="H549" s="285"/>
      <c r="I549" s="285"/>
      <c r="J549" s="285"/>
      <c r="K549" s="285"/>
      <c r="L549" s="286"/>
      <c r="M549" s="286"/>
      <c r="N549" s="295"/>
      <c r="O549" s="178"/>
      <c r="P549" s="50"/>
      <c r="Q549" s="50"/>
      <c r="R549" s="50"/>
      <c r="S549" s="50"/>
      <c r="T549" s="50"/>
      <c r="U549" s="50"/>
      <c r="V549" s="50"/>
      <c r="W549" s="50"/>
      <c r="X549" s="50"/>
      <c r="Y549" s="50"/>
      <c r="Z549" s="95"/>
      <c r="AA549" s="53"/>
    </row>
    <row r="550" ht="15" customHeight="1">
      <c r="A550" s="116"/>
      <c r="B550" s="279"/>
      <c r="C550" s="280"/>
      <c r="D550" s="281"/>
      <c r="E550" s="282"/>
      <c r="F550" s="283"/>
      <c r="G550" s="281"/>
      <c r="H550" s="285"/>
      <c r="I550" s="285"/>
      <c r="J550" s="285"/>
      <c r="K550" s="285"/>
      <c r="L550" s="286"/>
      <c r="M550" s="286"/>
      <c r="N550" s="295"/>
      <c r="O550" s="178"/>
      <c r="P550" s="50"/>
      <c r="Q550" s="50"/>
      <c r="R550" s="50"/>
      <c r="S550" s="50"/>
      <c r="T550" s="50"/>
      <c r="U550" s="50"/>
      <c r="V550" s="50"/>
      <c r="W550" s="50"/>
      <c r="X550" s="50"/>
      <c r="Y550" s="50"/>
      <c r="Z550" s="95"/>
      <c r="AA550" s="53"/>
    </row>
    <row r="551" ht="15" customHeight="1">
      <c r="A551" s="116"/>
      <c r="B551" s="279"/>
      <c r="C551" s="280"/>
      <c r="D551" s="281"/>
      <c r="E551" s="282"/>
      <c r="F551" s="283"/>
      <c r="G551" s="281"/>
      <c r="H551" s="285"/>
      <c r="I551" s="285"/>
      <c r="J551" s="285"/>
      <c r="K551" s="285"/>
      <c r="L551" s="286"/>
      <c r="M551" s="286"/>
      <c r="N551" s="295"/>
      <c r="O551" s="178"/>
      <c r="P551" s="50"/>
      <c r="Q551" s="50"/>
      <c r="R551" s="50"/>
      <c r="S551" s="50"/>
      <c r="T551" s="50"/>
      <c r="U551" s="50"/>
      <c r="V551" s="50"/>
      <c r="W551" s="50"/>
      <c r="X551" s="50"/>
      <c r="Y551" s="50"/>
      <c r="Z551" s="95"/>
      <c r="AA551" s="53"/>
    </row>
    <row r="552" ht="15" customHeight="1">
      <c r="A552" s="116"/>
      <c r="B552" s="279"/>
      <c r="C552" s="280"/>
      <c r="D552" s="281"/>
      <c r="E552" s="282"/>
      <c r="F552" s="283"/>
      <c r="G552" s="281"/>
      <c r="H552" s="285"/>
      <c r="I552" s="285"/>
      <c r="J552" s="285"/>
      <c r="K552" s="285"/>
      <c r="L552" s="286"/>
      <c r="M552" s="286"/>
      <c r="N552" s="295"/>
      <c r="O552" s="178"/>
      <c r="P552" s="50"/>
      <c r="Q552" s="50"/>
      <c r="R552" s="50"/>
      <c r="S552" s="50"/>
      <c r="T552" s="50"/>
      <c r="U552" s="50"/>
      <c r="V552" s="50"/>
      <c r="W552" s="50"/>
      <c r="X552" s="50"/>
      <c r="Y552" s="50"/>
      <c r="Z552" s="95"/>
      <c r="AA552" s="53"/>
    </row>
    <row r="553" ht="15" customHeight="1">
      <c r="A553" s="116"/>
      <c r="B553" s="279"/>
      <c r="C553" s="280"/>
      <c r="D553" s="281"/>
      <c r="E553" s="282"/>
      <c r="F553" s="283"/>
      <c r="G553" s="281"/>
      <c r="H553" s="285"/>
      <c r="I553" s="285"/>
      <c r="J553" s="285"/>
      <c r="K553" s="285"/>
      <c r="L553" s="286"/>
      <c r="M553" s="286"/>
      <c r="N553" s="295"/>
      <c r="O553" s="178"/>
      <c r="P553" s="50"/>
      <c r="Q553" s="50"/>
      <c r="R553" s="50"/>
      <c r="S553" s="50"/>
      <c r="T553" s="50"/>
      <c r="U553" s="50"/>
      <c r="V553" s="50"/>
      <c r="W553" s="50"/>
      <c r="X553" s="50"/>
      <c r="Y553" s="50"/>
      <c r="Z553" s="95"/>
      <c r="AA553" s="53"/>
    </row>
    <row r="554" ht="15" customHeight="1">
      <c r="A554" s="116"/>
      <c r="B554" s="279"/>
      <c r="C554" s="280"/>
      <c r="D554" s="281"/>
      <c r="E554" s="282"/>
      <c r="F554" s="283"/>
      <c r="G554" s="281"/>
      <c r="H554" s="285"/>
      <c r="I554" s="285"/>
      <c r="J554" s="285"/>
      <c r="K554" s="285"/>
      <c r="L554" s="286"/>
      <c r="M554" s="286"/>
      <c r="N554" s="295"/>
      <c r="O554" s="178"/>
      <c r="P554" s="50"/>
      <c r="Q554" s="50"/>
      <c r="R554" s="50"/>
      <c r="S554" s="50"/>
      <c r="T554" s="50"/>
      <c r="U554" s="50"/>
      <c r="V554" s="50"/>
      <c r="W554" s="50"/>
      <c r="X554" s="50"/>
      <c r="Y554" s="50"/>
      <c r="Z554" s="95"/>
      <c r="AA554" s="53"/>
    </row>
    <row r="555" ht="15" customHeight="1">
      <c r="A555" s="116"/>
      <c r="B555" s="279"/>
      <c r="C555" s="280"/>
      <c r="D555" s="281"/>
      <c r="E555" s="282"/>
      <c r="F555" s="283"/>
      <c r="G555" s="281"/>
      <c r="H555" s="285"/>
      <c r="I555" s="285"/>
      <c r="J555" s="285"/>
      <c r="K555" s="285"/>
      <c r="L555" s="286"/>
      <c r="M555" s="286"/>
      <c r="N555" s="295"/>
      <c r="O555" s="178"/>
      <c r="P555" s="50"/>
      <c r="Q555" s="50"/>
      <c r="R555" s="50"/>
      <c r="S555" s="50"/>
      <c r="T555" s="50"/>
      <c r="U555" s="50"/>
      <c r="V555" s="50"/>
      <c r="W555" s="50"/>
      <c r="X555" s="50"/>
      <c r="Y555" s="50"/>
      <c r="Z555" s="95"/>
      <c r="AA555" s="53"/>
    </row>
    <row r="556" ht="15" customHeight="1">
      <c r="A556" s="116"/>
      <c r="B556" s="279"/>
      <c r="C556" s="280"/>
      <c r="D556" s="281"/>
      <c r="E556" s="282"/>
      <c r="F556" s="283"/>
      <c r="G556" s="281"/>
      <c r="H556" s="285"/>
      <c r="I556" s="285"/>
      <c r="J556" s="285"/>
      <c r="K556" s="285"/>
      <c r="L556" s="286"/>
      <c r="M556" s="286"/>
      <c r="N556" s="295"/>
      <c r="O556" s="178"/>
      <c r="P556" s="50"/>
      <c r="Q556" s="50"/>
      <c r="R556" s="50"/>
      <c r="S556" s="50"/>
      <c r="T556" s="50"/>
      <c r="U556" s="50"/>
      <c r="V556" s="50"/>
      <c r="W556" s="50"/>
      <c r="X556" s="50"/>
      <c r="Y556" s="50"/>
      <c r="Z556" s="95"/>
      <c r="AA556" s="53"/>
    </row>
    <row r="557" ht="15" customHeight="1">
      <c r="A557" s="116"/>
      <c r="B557" s="279"/>
      <c r="C557" s="280"/>
      <c r="D557" s="281"/>
      <c r="E557" s="282"/>
      <c r="F557" s="283"/>
      <c r="G557" s="281"/>
      <c r="H557" s="285"/>
      <c r="I557" s="285"/>
      <c r="J557" s="285"/>
      <c r="K557" s="285"/>
      <c r="L557" s="286"/>
      <c r="M557" s="286"/>
      <c r="N557" s="295"/>
      <c r="O557" s="178"/>
      <c r="P557" s="50"/>
      <c r="Q557" s="50"/>
      <c r="R557" s="50"/>
      <c r="S557" s="50"/>
      <c r="T557" s="50"/>
      <c r="U557" s="50"/>
      <c r="V557" s="50"/>
      <c r="W557" s="50"/>
      <c r="X557" s="50"/>
      <c r="Y557" s="50"/>
      <c r="Z557" s="95"/>
      <c r="AA557" s="53"/>
    </row>
    <row r="558" ht="15" customHeight="1">
      <c r="A558" s="116"/>
      <c r="B558" s="279"/>
      <c r="C558" s="280"/>
      <c r="D558" s="281"/>
      <c r="E558" s="282"/>
      <c r="F558" s="283"/>
      <c r="G558" s="281"/>
      <c r="H558" s="285"/>
      <c r="I558" s="285"/>
      <c r="J558" s="285"/>
      <c r="K558" s="285"/>
      <c r="L558" s="286"/>
      <c r="M558" s="286"/>
      <c r="N558" s="295"/>
      <c r="O558" s="178"/>
      <c r="P558" s="50"/>
      <c r="Q558" s="50"/>
      <c r="R558" s="50"/>
      <c r="S558" s="50"/>
      <c r="T558" s="50"/>
      <c r="U558" s="50"/>
      <c r="V558" s="50"/>
      <c r="W558" s="50"/>
      <c r="X558" s="50"/>
      <c r="Y558" s="50"/>
      <c r="Z558" s="95"/>
      <c r="AA558" s="53"/>
    </row>
    <row r="559" ht="15" customHeight="1">
      <c r="A559" s="116"/>
      <c r="B559" s="279"/>
      <c r="C559" s="280"/>
      <c r="D559" s="281"/>
      <c r="E559" s="282"/>
      <c r="F559" s="283"/>
      <c r="G559" s="281"/>
      <c r="H559" s="285"/>
      <c r="I559" s="285"/>
      <c r="J559" s="285"/>
      <c r="K559" s="285"/>
      <c r="L559" s="286"/>
      <c r="M559" s="286"/>
      <c r="N559" s="295"/>
      <c r="O559" s="178"/>
      <c r="P559" s="50"/>
      <c r="Q559" s="50"/>
      <c r="R559" s="50"/>
      <c r="S559" s="50"/>
      <c r="T559" s="50"/>
      <c r="U559" s="50"/>
      <c r="V559" s="50"/>
      <c r="W559" s="50"/>
      <c r="X559" s="50"/>
      <c r="Y559" s="50"/>
      <c r="Z559" s="95"/>
      <c r="AA559" s="53"/>
    </row>
    <row r="560" ht="15" customHeight="1">
      <c r="A560" s="116"/>
      <c r="B560" s="279"/>
      <c r="C560" s="280"/>
      <c r="D560" s="281"/>
      <c r="E560" s="282"/>
      <c r="F560" s="283"/>
      <c r="G560" s="281"/>
      <c r="H560" s="285"/>
      <c r="I560" s="285"/>
      <c r="J560" s="285"/>
      <c r="K560" s="285"/>
      <c r="L560" s="286"/>
      <c r="M560" s="286"/>
      <c r="N560" s="295"/>
      <c r="O560" s="178"/>
      <c r="P560" s="50"/>
      <c r="Q560" s="50"/>
      <c r="R560" s="50"/>
      <c r="S560" s="50"/>
      <c r="T560" s="50"/>
      <c r="U560" s="50"/>
      <c r="V560" s="50"/>
      <c r="W560" s="50"/>
      <c r="X560" s="50"/>
      <c r="Y560" s="50"/>
      <c r="Z560" s="95"/>
      <c r="AA560" s="53"/>
    </row>
    <row r="561" ht="15" customHeight="1">
      <c r="A561" s="116"/>
      <c r="B561" s="279"/>
      <c r="C561" s="280"/>
      <c r="D561" s="281"/>
      <c r="E561" s="282"/>
      <c r="F561" s="283"/>
      <c r="G561" s="281"/>
      <c r="H561" s="285"/>
      <c r="I561" s="285"/>
      <c r="J561" s="285"/>
      <c r="K561" s="285"/>
      <c r="L561" s="286"/>
      <c r="M561" s="286"/>
      <c r="N561" s="295"/>
      <c r="O561" s="178"/>
      <c r="P561" s="50"/>
      <c r="Q561" s="50"/>
      <c r="R561" s="50"/>
      <c r="S561" s="50"/>
      <c r="T561" s="50"/>
      <c r="U561" s="50"/>
      <c r="V561" s="50"/>
      <c r="W561" s="50"/>
      <c r="X561" s="50"/>
      <c r="Y561" s="50"/>
      <c r="Z561" s="95"/>
      <c r="AA561" s="53"/>
    </row>
    <row r="562" ht="15" customHeight="1">
      <c r="A562" s="116"/>
      <c r="B562" s="279"/>
      <c r="C562" s="280"/>
      <c r="D562" s="281"/>
      <c r="E562" s="282"/>
      <c r="F562" s="283"/>
      <c r="G562" s="281"/>
      <c r="H562" s="285"/>
      <c r="I562" s="285"/>
      <c r="J562" s="285"/>
      <c r="K562" s="285"/>
      <c r="L562" s="286"/>
      <c r="M562" s="286"/>
      <c r="N562" s="295"/>
      <c r="O562" s="178"/>
      <c r="P562" s="50"/>
      <c r="Q562" s="50"/>
      <c r="R562" s="50"/>
      <c r="S562" s="50"/>
      <c r="T562" s="50"/>
      <c r="U562" s="50"/>
      <c r="V562" s="50"/>
      <c r="W562" s="50"/>
      <c r="X562" s="50"/>
      <c r="Y562" s="50"/>
      <c r="Z562" s="95"/>
      <c r="AA562" s="53"/>
    </row>
    <row r="563" ht="15" customHeight="1">
      <c r="A563" s="116"/>
      <c r="B563" s="279"/>
      <c r="C563" s="280"/>
      <c r="D563" s="281"/>
      <c r="E563" s="282"/>
      <c r="F563" s="283"/>
      <c r="G563" s="281"/>
      <c r="H563" s="285"/>
      <c r="I563" s="285"/>
      <c r="J563" s="285"/>
      <c r="K563" s="285"/>
      <c r="L563" s="286"/>
      <c r="M563" s="286"/>
      <c r="N563" s="295"/>
      <c r="O563" s="178"/>
      <c r="P563" s="50"/>
      <c r="Q563" s="50"/>
      <c r="R563" s="50"/>
      <c r="S563" s="50"/>
      <c r="T563" s="50"/>
      <c r="U563" s="50"/>
      <c r="V563" s="50"/>
      <c r="W563" s="50"/>
      <c r="X563" s="50"/>
      <c r="Y563" s="50"/>
      <c r="Z563" s="95"/>
      <c r="AA563" s="53"/>
    </row>
    <row r="564" ht="15" customHeight="1">
      <c r="A564" s="116"/>
      <c r="B564" s="279"/>
      <c r="C564" s="280"/>
      <c r="D564" s="281"/>
      <c r="E564" s="282"/>
      <c r="F564" s="283"/>
      <c r="G564" s="281"/>
      <c r="H564" s="285"/>
      <c r="I564" s="285"/>
      <c r="J564" s="285"/>
      <c r="K564" s="285"/>
      <c r="L564" s="286"/>
      <c r="M564" s="286"/>
      <c r="N564" s="295"/>
      <c r="O564" s="178"/>
      <c r="P564" s="50"/>
      <c r="Q564" s="50"/>
      <c r="R564" s="50"/>
      <c r="S564" s="50"/>
      <c r="T564" s="50"/>
      <c r="U564" s="50"/>
      <c r="V564" s="50"/>
      <c r="W564" s="50"/>
      <c r="X564" s="50"/>
      <c r="Y564" s="50"/>
      <c r="Z564" s="95"/>
      <c r="AA564" s="53"/>
    </row>
    <row r="565" ht="15" customHeight="1">
      <c r="A565" s="116"/>
      <c r="B565" s="279"/>
      <c r="C565" s="280"/>
      <c r="D565" s="281"/>
      <c r="E565" s="282"/>
      <c r="F565" s="283"/>
      <c r="G565" s="281"/>
      <c r="H565" s="285"/>
      <c r="I565" s="285"/>
      <c r="J565" s="285"/>
      <c r="K565" s="285"/>
      <c r="L565" s="286"/>
      <c r="M565" s="286"/>
      <c r="N565" s="295"/>
      <c r="O565" s="178"/>
      <c r="P565" s="50"/>
      <c r="Q565" s="50"/>
      <c r="R565" s="50"/>
      <c r="S565" s="50"/>
      <c r="T565" s="50"/>
      <c r="U565" s="50"/>
      <c r="V565" s="50"/>
      <c r="W565" s="50"/>
      <c r="X565" s="50"/>
      <c r="Y565" s="50"/>
      <c r="Z565" s="95"/>
      <c r="AA565" s="53"/>
    </row>
    <row r="566" ht="15" customHeight="1">
      <c r="A566" s="116"/>
      <c r="B566" s="279"/>
      <c r="C566" s="280"/>
      <c r="D566" s="281"/>
      <c r="E566" s="282"/>
      <c r="F566" s="283"/>
      <c r="G566" s="281"/>
      <c r="H566" s="285"/>
      <c r="I566" s="285"/>
      <c r="J566" s="285"/>
      <c r="K566" s="285"/>
      <c r="L566" s="286"/>
      <c r="M566" s="286"/>
      <c r="N566" s="295"/>
      <c r="O566" s="178"/>
      <c r="P566" s="50"/>
      <c r="Q566" s="50"/>
      <c r="R566" s="50"/>
      <c r="S566" s="50"/>
      <c r="T566" s="50"/>
      <c r="U566" s="50"/>
      <c r="V566" s="50"/>
      <c r="W566" s="50"/>
      <c r="X566" s="50"/>
      <c r="Y566" s="50"/>
      <c r="Z566" s="95"/>
      <c r="AA566" s="53"/>
    </row>
    <row r="567" ht="15" customHeight="1">
      <c r="A567" s="116"/>
      <c r="B567" s="279"/>
      <c r="C567" s="280"/>
      <c r="D567" s="281"/>
      <c r="E567" s="282"/>
      <c r="F567" s="283"/>
      <c r="G567" s="281"/>
      <c r="H567" s="285"/>
      <c r="I567" s="285"/>
      <c r="J567" s="285"/>
      <c r="K567" s="285"/>
      <c r="L567" s="286"/>
      <c r="M567" s="286"/>
      <c r="N567" s="295"/>
      <c r="O567" s="178"/>
      <c r="P567" s="50"/>
      <c r="Q567" s="50"/>
      <c r="R567" s="50"/>
      <c r="S567" s="50"/>
      <c r="T567" s="50"/>
      <c r="U567" s="50"/>
      <c r="V567" s="50"/>
      <c r="W567" s="50"/>
      <c r="X567" s="50"/>
      <c r="Y567" s="50"/>
      <c r="Z567" s="95"/>
      <c r="AA567" s="53"/>
    </row>
    <row r="568" ht="15" customHeight="1">
      <c r="A568" s="116"/>
      <c r="B568" s="279"/>
      <c r="C568" s="280"/>
      <c r="D568" s="281"/>
      <c r="E568" s="282"/>
      <c r="F568" s="283"/>
      <c r="G568" s="281"/>
      <c r="H568" s="285"/>
      <c r="I568" s="285"/>
      <c r="J568" s="285"/>
      <c r="K568" s="285"/>
      <c r="L568" s="286"/>
      <c r="M568" s="286"/>
      <c r="N568" s="295"/>
      <c r="O568" s="178"/>
      <c r="P568" s="50"/>
      <c r="Q568" s="50"/>
      <c r="R568" s="50"/>
      <c r="S568" s="50"/>
      <c r="T568" s="50"/>
      <c r="U568" s="50"/>
      <c r="V568" s="50"/>
      <c r="W568" s="50"/>
      <c r="X568" s="50"/>
      <c r="Y568" s="50"/>
      <c r="Z568" s="95"/>
      <c r="AA568" s="53"/>
    </row>
    <row r="569" ht="15" customHeight="1">
      <c r="A569" s="116"/>
      <c r="B569" s="279"/>
      <c r="C569" s="280"/>
      <c r="D569" s="281"/>
      <c r="E569" s="282"/>
      <c r="F569" s="283"/>
      <c r="G569" s="281"/>
      <c r="H569" s="285"/>
      <c r="I569" s="285"/>
      <c r="J569" s="285"/>
      <c r="K569" s="285"/>
      <c r="L569" s="286"/>
      <c r="M569" s="286"/>
      <c r="N569" s="295"/>
      <c r="O569" s="178"/>
      <c r="P569" s="50"/>
      <c r="Q569" s="50"/>
      <c r="R569" s="50"/>
      <c r="S569" s="50"/>
      <c r="T569" s="50"/>
      <c r="U569" s="50"/>
      <c r="V569" s="50"/>
      <c r="W569" s="50"/>
      <c r="X569" s="50"/>
      <c r="Y569" s="50"/>
      <c r="Z569" s="95"/>
      <c r="AA569" s="53"/>
    </row>
    <row r="570" ht="15" customHeight="1">
      <c r="A570" s="116"/>
      <c r="B570" s="279"/>
      <c r="C570" s="280"/>
      <c r="D570" s="281"/>
      <c r="E570" s="282"/>
      <c r="F570" s="283"/>
      <c r="G570" s="281"/>
      <c r="H570" s="285"/>
      <c r="I570" s="285"/>
      <c r="J570" s="285"/>
      <c r="K570" s="285"/>
      <c r="L570" s="286"/>
      <c r="M570" s="286"/>
      <c r="N570" s="295"/>
      <c r="O570" s="178"/>
      <c r="P570" s="50"/>
      <c r="Q570" s="50"/>
      <c r="R570" s="50"/>
      <c r="S570" s="50"/>
      <c r="T570" s="50"/>
      <c r="U570" s="50"/>
      <c r="V570" s="50"/>
      <c r="W570" s="50"/>
      <c r="X570" s="50"/>
      <c r="Y570" s="50"/>
      <c r="Z570" s="95"/>
      <c r="AA570" s="53"/>
    </row>
    <row r="571" ht="15" customHeight="1">
      <c r="A571" s="116"/>
      <c r="B571" s="279"/>
      <c r="C571" s="280"/>
      <c r="D571" s="281"/>
      <c r="E571" s="282"/>
      <c r="F571" s="283"/>
      <c r="G571" s="281"/>
      <c r="H571" s="285"/>
      <c r="I571" s="285"/>
      <c r="J571" s="285"/>
      <c r="K571" s="285"/>
      <c r="L571" s="286"/>
      <c r="M571" s="286"/>
      <c r="N571" s="295"/>
      <c r="O571" s="178"/>
      <c r="P571" s="50"/>
      <c r="Q571" s="50"/>
      <c r="R571" s="50"/>
      <c r="S571" s="50"/>
      <c r="T571" s="50"/>
      <c r="U571" s="50"/>
      <c r="V571" s="50"/>
      <c r="W571" s="50"/>
      <c r="X571" s="50"/>
      <c r="Y571" s="50"/>
      <c r="Z571" s="95"/>
      <c r="AA571" s="53"/>
    </row>
    <row r="572" ht="15" customHeight="1">
      <c r="A572" s="116"/>
      <c r="B572" s="279"/>
      <c r="C572" s="280"/>
      <c r="D572" s="281"/>
      <c r="E572" s="282"/>
      <c r="F572" s="283"/>
      <c r="G572" s="281"/>
      <c r="H572" s="285"/>
      <c r="I572" s="285"/>
      <c r="J572" s="285"/>
      <c r="K572" s="285"/>
      <c r="L572" s="286"/>
      <c r="M572" s="286"/>
      <c r="N572" s="295"/>
      <c r="O572" s="178"/>
      <c r="P572" s="50"/>
      <c r="Q572" s="50"/>
      <c r="R572" s="50"/>
      <c r="S572" s="50"/>
      <c r="T572" s="50"/>
      <c r="U572" s="50"/>
      <c r="V572" s="50"/>
      <c r="W572" s="50"/>
      <c r="X572" s="50"/>
      <c r="Y572" s="50"/>
      <c r="Z572" s="95"/>
      <c r="AA572" s="53"/>
    </row>
    <row r="573" ht="15" customHeight="1">
      <c r="A573" s="116"/>
      <c r="B573" s="279"/>
      <c r="C573" s="280"/>
      <c r="D573" s="281"/>
      <c r="E573" s="282"/>
      <c r="F573" s="283"/>
      <c r="G573" s="281"/>
      <c r="H573" s="285"/>
      <c r="I573" s="285"/>
      <c r="J573" s="285"/>
      <c r="K573" s="285"/>
      <c r="L573" s="286"/>
      <c r="M573" s="286"/>
      <c r="N573" s="295"/>
      <c r="O573" s="178"/>
      <c r="P573" s="50"/>
      <c r="Q573" s="50"/>
      <c r="R573" s="50"/>
      <c r="S573" s="50"/>
      <c r="T573" s="50"/>
      <c r="U573" s="50"/>
      <c r="V573" s="50"/>
      <c r="W573" s="50"/>
      <c r="X573" s="50"/>
      <c r="Y573" s="50"/>
      <c r="Z573" s="95"/>
      <c r="AA573" s="53"/>
    </row>
    <row r="574" ht="15" customHeight="1">
      <c r="A574" s="116"/>
      <c r="B574" s="279"/>
      <c r="C574" s="280"/>
      <c r="D574" s="281"/>
      <c r="E574" s="282"/>
      <c r="F574" s="283"/>
      <c r="G574" s="281"/>
      <c r="H574" s="285"/>
      <c r="I574" s="285"/>
      <c r="J574" s="285"/>
      <c r="K574" s="285"/>
      <c r="L574" s="286"/>
      <c r="M574" s="286"/>
      <c r="N574" s="295"/>
      <c r="O574" s="178"/>
      <c r="P574" s="50"/>
      <c r="Q574" s="50"/>
      <c r="R574" s="50"/>
      <c r="S574" s="50"/>
      <c r="T574" s="50"/>
      <c r="U574" s="50"/>
      <c r="V574" s="50"/>
      <c r="W574" s="50"/>
      <c r="X574" s="50"/>
      <c r="Y574" s="50"/>
      <c r="Z574" s="95"/>
      <c r="AA574" s="53"/>
    </row>
    <row r="575" ht="15" customHeight="1">
      <c r="A575" s="116"/>
      <c r="B575" s="279"/>
      <c r="C575" s="280"/>
      <c r="D575" s="281"/>
      <c r="E575" s="282"/>
      <c r="F575" s="283"/>
      <c r="G575" s="281"/>
      <c r="H575" s="285"/>
      <c r="I575" s="285"/>
      <c r="J575" s="285"/>
      <c r="K575" s="285"/>
      <c r="L575" s="286"/>
      <c r="M575" s="286"/>
      <c r="N575" s="295"/>
      <c r="O575" s="178"/>
      <c r="P575" s="50"/>
      <c r="Q575" s="50"/>
      <c r="R575" s="50"/>
      <c r="S575" s="50"/>
      <c r="T575" s="50"/>
      <c r="U575" s="50"/>
      <c r="V575" s="50"/>
      <c r="W575" s="50"/>
      <c r="X575" s="50"/>
      <c r="Y575" s="50"/>
      <c r="Z575" s="95"/>
      <c r="AA575" s="53"/>
    </row>
    <row r="576" ht="15" customHeight="1">
      <c r="A576" s="116"/>
      <c r="B576" s="279"/>
      <c r="C576" s="280"/>
      <c r="D576" s="281"/>
      <c r="E576" s="282"/>
      <c r="F576" s="283"/>
      <c r="G576" s="281"/>
      <c r="H576" s="285"/>
      <c r="I576" s="285"/>
      <c r="J576" s="285"/>
      <c r="K576" s="285"/>
      <c r="L576" s="286"/>
      <c r="M576" s="286"/>
      <c r="N576" s="295"/>
      <c r="O576" s="178"/>
      <c r="P576" s="50"/>
      <c r="Q576" s="50"/>
      <c r="R576" s="50"/>
      <c r="S576" s="50"/>
      <c r="T576" s="50"/>
      <c r="U576" s="50"/>
      <c r="V576" s="50"/>
      <c r="W576" s="50"/>
      <c r="X576" s="50"/>
      <c r="Y576" s="50"/>
      <c r="Z576" s="95"/>
      <c r="AA576" s="53"/>
    </row>
    <row r="577" ht="15" customHeight="1">
      <c r="A577" s="116"/>
      <c r="B577" s="279"/>
      <c r="C577" s="280"/>
      <c r="D577" s="281"/>
      <c r="E577" s="282"/>
      <c r="F577" s="283"/>
      <c r="G577" s="281"/>
      <c r="H577" s="285"/>
      <c r="I577" s="285"/>
      <c r="J577" s="285"/>
      <c r="K577" s="285"/>
      <c r="L577" s="286"/>
      <c r="M577" s="286"/>
      <c r="N577" s="295"/>
      <c r="O577" s="178"/>
      <c r="P577" s="50"/>
      <c r="Q577" s="50"/>
      <c r="R577" s="50"/>
      <c r="S577" s="50"/>
      <c r="T577" s="50"/>
      <c r="U577" s="50"/>
      <c r="V577" s="50"/>
      <c r="W577" s="50"/>
      <c r="X577" s="50"/>
      <c r="Y577" s="50"/>
      <c r="Z577" s="95"/>
      <c r="AA577" s="53"/>
    </row>
    <row r="578" ht="15" customHeight="1">
      <c r="A578" s="116"/>
      <c r="B578" s="279"/>
      <c r="C578" s="280"/>
      <c r="D578" s="281"/>
      <c r="E578" s="282"/>
      <c r="F578" s="283"/>
      <c r="G578" s="281"/>
      <c r="H578" s="285"/>
      <c r="I578" s="285"/>
      <c r="J578" s="285"/>
      <c r="K578" s="285"/>
      <c r="L578" s="286"/>
      <c r="M578" s="286"/>
      <c r="N578" s="295"/>
      <c r="O578" s="178"/>
      <c r="P578" s="50"/>
      <c r="Q578" s="50"/>
      <c r="R578" s="50"/>
      <c r="S578" s="50"/>
      <c r="T578" s="50"/>
      <c r="U578" s="50"/>
      <c r="V578" s="50"/>
      <c r="W578" s="50"/>
      <c r="X578" s="50"/>
      <c r="Y578" s="50"/>
      <c r="Z578" s="95"/>
      <c r="AA578" s="53"/>
    </row>
    <row r="579" ht="15" customHeight="1">
      <c r="A579" s="116"/>
      <c r="B579" s="279"/>
      <c r="C579" s="280"/>
      <c r="D579" s="281"/>
      <c r="E579" s="282"/>
      <c r="F579" s="283"/>
      <c r="G579" s="281"/>
      <c r="H579" s="285"/>
      <c r="I579" s="285"/>
      <c r="J579" s="285"/>
      <c r="K579" s="285"/>
      <c r="L579" s="286"/>
      <c r="M579" s="286"/>
      <c r="N579" s="295"/>
      <c r="O579" s="178"/>
      <c r="P579" s="50"/>
      <c r="Q579" s="50"/>
      <c r="R579" s="50"/>
      <c r="S579" s="50"/>
      <c r="T579" s="50"/>
      <c r="U579" s="50"/>
      <c r="V579" s="50"/>
      <c r="W579" s="50"/>
      <c r="X579" s="50"/>
      <c r="Y579" s="50"/>
      <c r="Z579" s="95"/>
      <c r="AA579" s="53"/>
    </row>
    <row r="580" ht="15" customHeight="1">
      <c r="A580" s="116"/>
      <c r="B580" s="279"/>
      <c r="C580" s="280"/>
      <c r="D580" s="281"/>
      <c r="E580" s="282"/>
      <c r="F580" s="283"/>
      <c r="G580" s="281"/>
      <c r="H580" s="285"/>
      <c r="I580" s="285"/>
      <c r="J580" s="285"/>
      <c r="K580" s="285"/>
      <c r="L580" s="286"/>
      <c r="M580" s="286"/>
      <c r="N580" s="295"/>
      <c r="O580" s="178"/>
      <c r="P580" s="50"/>
      <c r="Q580" s="50"/>
      <c r="R580" s="50"/>
      <c r="S580" s="50"/>
      <c r="T580" s="50"/>
      <c r="U580" s="50"/>
      <c r="V580" s="50"/>
      <c r="W580" s="50"/>
      <c r="X580" s="50"/>
      <c r="Y580" s="50"/>
      <c r="Z580" s="95"/>
      <c r="AA580" s="53"/>
    </row>
    <row r="581" ht="15" customHeight="1">
      <c r="A581" s="116"/>
      <c r="B581" s="279"/>
      <c r="C581" s="280"/>
      <c r="D581" s="281"/>
      <c r="E581" s="282"/>
      <c r="F581" s="283"/>
      <c r="G581" s="281"/>
      <c r="H581" s="285"/>
      <c r="I581" s="285"/>
      <c r="J581" s="285"/>
      <c r="K581" s="285"/>
      <c r="L581" s="286"/>
      <c r="M581" s="286"/>
      <c r="N581" s="295"/>
      <c r="O581" s="178"/>
      <c r="P581" s="50"/>
      <c r="Q581" s="50"/>
      <c r="R581" s="50"/>
      <c r="S581" s="50"/>
      <c r="T581" s="50"/>
      <c r="U581" s="50"/>
      <c r="V581" s="50"/>
      <c r="W581" s="50"/>
      <c r="X581" s="50"/>
      <c r="Y581" s="50"/>
      <c r="Z581" s="95"/>
      <c r="AA581" s="53"/>
    </row>
    <row r="582" ht="15" customHeight="1">
      <c r="A582" s="116"/>
      <c r="B582" s="279"/>
      <c r="C582" s="280"/>
      <c r="D582" s="281"/>
      <c r="E582" s="282"/>
      <c r="F582" s="283"/>
      <c r="G582" s="281"/>
      <c r="H582" s="285"/>
      <c r="I582" s="285"/>
      <c r="J582" s="285"/>
      <c r="K582" s="285"/>
      <c r="L582" s="286"/>
      <c r="M582" s="286"/>
      <c r="N582" s="295"/>
      <c r="O582" s="178"/>
      <c r="P582" s="50"/>
      <c r="Q582" s="50"/>
      <c r="R582" s="50"/>
      <c r="S582" s="50"/>
      <c r="T582" s="50"/>
      <c r="U582" s="50"/>
      <c r="V582" s="50"/>
      <c r="W582" s="50"/>
      <c r="X582" s="50"/>
      <c r="Y582" s="50"/>
      <c r="Z582" s="95"/>
      <c r="AA582" s="53"/>
    </row>
    <row r="583" ht="15" customHeight="1">
      <c r="A583" s="116"/>
      <c r="B583" s="279"/>
      <c r="C583" s="280"/>
      <c r="D583" s="281"/>
      <c r="E583" s="282"/>
      <c r="F583" s="283"/>
      <c r="G583" s="281"/>
      <c r="H583" s="285"/>
      <c r="I583" s="285"/>
      <c r="J583" s="285"/>
      <c r="K583" s="285"/>
      <c r="L583" s="286"/>
      <c r="M583" s="286"/>
      <c r="N583" s="295"/>
      <c r="O583" s="178"/>
      <c r="P583" s="50"/>
      <c r="Q583" s="50"/>
      <c r="R583" s="50"/>
      <c r="S583" s="50"/>
      <c r="T583" s="50"/>
      <c r="U583" s="50"/>
      <c r="V583" s="50"/>
      <c r="W583" s="50"/>
      <c r="X583" s="50"/>
      <c r="Y583" s="50"/>
      <c r="Z583" s="95"/>
      <c r="AA583" s="53"/>
    </row>
    <row r="584" ht="15" customHeight="1">
      <c r="A584" s="116"/>
      <c r="B584" s="279"/>
      <c r="C584" s="280"/>
      <c r="D584" s="281"/>
      <c r="E584" s="282"/>
      <c r="F584" s="283"/>
      <c r="G584" s="281"/>
      <c r="H584" s="285"/>
      <c r="I584" s="285"/>
      <c r="J584" s="285"/>
      <c r="K584" s="285"/>
      <c r="L584" s="286"/>
      <c r="M584" s="286"/>
      <c r="N584" s="295"/>
      <c r="O584" s="178"/>
      <c r="P584" s="50"/>
      <c r="Q584" s="50"/>
      <c r="R584" s="50"/>
      <c r="S584" s="50"/>
      <c r="T584" s="50"/>
      <c r="U584" s="50"/>
      <c r="V584" s="50"/>
      <c r="W584" s="50"/>
      <c r="X584" s="50"/>
      <c r="Y584" s="50"/>
      <c r="Z584" s="95"/>
      <c r="AA584" s="53"/>
    </row>
    <row r="585" ht="15" customHeight="1">
      <c r="A585" s="116"/>
      <c r="B585" s="279"/>
      <c r="C585" s="280"/>
      <c r="D585" s="281"/>
      <c r="E585" s="282"/>
      <c r="F585" s="283"/>
      <c r="G585" s="281"/>
      <c r="H585" s="285"/>
      <c r="I585" s="285"/>
      <c r="J585" s="285"/>
      <c r="K585" s="285"/>
      <c r="L585" s="286"/>
      <c r="M585" s="286"/>
      <c r="N585" s="295"/>
      <c r="O585" s="178"/>
      <c r="P585" s="50"/>
      <c r="Q585" s="50"/>
      <c r="R585" s="50"/>
      <c r="S585" s="50"/>
      <c r="T585" s="50"/>
      <c r="U585" s="50"/>
      <c r="V585" s="50"/>
      <c r="W585" s="50"/>
      <c r="X585" s="50"/>
      <c r="Y585" s="50"/>
      <c r="Z585" s="95"/>
      <c r="AA585" s="53"/>
    </row>
    <row r="586" ht="15" customHeight="1">
      <c r="A586" s="116"/>
      <c r="B586" s="279"/>
      <c r="C586" s="280"/>
      <c r="D586" s="281"/>
      <c r="E586" s="282"/>
      <c r="F586" s="283"/>
      <c r="G586" s="281"/>
      <c r="H586" s="285"/>
      <c r="I586" s="285"/>
      <c r="J586" s="285"/>
      <c r="K586" s="285"/>
      <c r="L586" s="286"/>
      <c r="M586" s="286"/>
      <c r="N586" s="295"/>
      <c r="O586" s="178"/>
      <c r="P586" s="50"/>
      <c r="Q586" s="50"/>
      <c r="R586" s="50"/>
      <c r="S586" s="50"/>
      <c r="T586" s="50"/>
      <c r="U586" s="50"/>
      <c r="V586" s="50"/>
      <c r="W586" s="50"/>
      <c r="X586" s="50"/>
      <c r="Y586" s="50"/>
      <c r="Z586" s="95"/>
      <c r="AA586" s="53"/>
    </row>
    <row r="587" ht="15" customHeight="1">
      <c r="A587" s="116"/>
      <c r="B587" s="279"/>
      <c r="C587" s="280"/>
      <c r="D587" s="281"/>
      <c r="E587" s="282"/>
      <c r="F587" s="283"/>
      <c r="G587" s="281"/>
      <c r="H587" s="285"/>
      <c r="I587" s="285"/>
      <c r="J587" s="285"/>
      <c r="K587" s="285"/>
      <c r="L587" s="286"/>
      <c r="M587" s="286"/>
      <c r="N587" s="295"/>
      <c r="O587" s="178"/>
      <c r="P587" s="50"/>
      <c r="Q587" s="50"/>
      <c r="R587" s="50"/>
      <c r="S587" s="50"/>
      <c r="T587" s="50"/>
      <c r="U587" s="50"/>
      <c r="V587" s="50"/>
      <c r="W587" s="50"/>
      <c r="X587" s="50"/>
      <c r="Y587" s="50"/>
      <c r="Z587" s="95"/>
      <c r="AA587" s="53"/>
    </row>
    <row r="588" ht="15" customHeight="1">
      <c r="A588" s="116"/>
      <c r="B588" s="279"/>
      <c r="C588" s="280"/>
      <c r="D588" s="281"/>
      <c r="E588" s="282"/>
      <c r="F588" s="283"/>
      <c r="G588" s="281"/>
      <c r="H588" s="285"/>
      <c r="I588" s="285"/>
      <c r="J588" s="285"/>
      <c r="K588" s="285"/>
      <c r="L588" s="286"/>
      <c r="M588" s="286"/>
      <c r="N588" s="295"/>
      <c r="O588" s="178"/>
      <c r="P588" s="50"/>
      <c r="Q588" s="50"/>
      <c r="R588" s="50"/>
      <c r="S588" s="50"/>
      <c r="T588" s="50"/>
      <c r="U588" s="50"/>
      <c r="V588" s="50"/>
      <c r="W588" s="50"/>
      <c r="X588" s="50"/>
      <c r="Y588" s="50"/>
      <c r="Z588" s="95"/>
      <c r="AA588" s="53"/>
    </row>
    <row r="589" ht="15" customHeight="1">
      <c r="A589" s="116"/>
      <c r="B589" s="279"/>
      <c r="C589" s="280"/>
      <c r="D589" s="281"/>
      <c r="E589" s="282"/>
      <c r="F589" s="283"/>
      <c r="G589" s="281"/>
      <c r="H589" s="285"/>
      <c r="I589" s="285"/>
      <c r="J589" s="285"/>
      <c r="K589" s="285"/>
      <c r="L589" s="286"/>
      <c r="M589" s="286"/>
      <c r="N589" s="295"/>
      <c r="O589" s="178"/>
      <c r="P589" s="50"/>
      <c r="Q589" s="50"/>
      <c r="R589" s="50"/>
      <c r="S589" s="50"/>
      <c r="T589" s="50"/>
      <c r="U589" s="50"/>
      <c r="V589" s="50"/>
      <c r="W589" s="50"/>
      <c r="X589" s="50"/>
      <c r="Y589" s="50"/>
      <c r="Z589" s="95"/>
      <c r="AA589" s="53"/>
    </row>
    <row r="590" ht="15" customHeight="1">
      <c r="A590" s="116"/>
      <c r="B590" s="279"/>
      <c r="C590" s="280"/>
      <c r="D590" s="281"/>
      <c r="E590" s="282"/>
      <c r="F590" s="283"/>
      <c r="G590" s="281"/>
      <c r="H590" s="285"/>
      <c r="I590" s="285"/>
      <c r="J590" s="285"/>
      <c r="K590" s="285"/>
      <c r="L590" s="286"/>
      <c r="M590" s="286"/>
      <c r="N590" s="295"/>
      <c r="O590" s="178"/>
      <c r="P590" s="50"/>
      <c r="Q590" s="50"/>
      <c r="R590" s="50"/>
      <c r="S590" s="50"/>
      <c r="T590" s="50"/>
      <c r="U590" s="50"/>
      <c r="V590" s="50"/>
      <c r="W590" s="50"/>
      <c r="X590" s="50"/>
      <c r="Y590" s="50"/>
      <c r="Z590" s="95"/>
      <c r="AA590" s="53"/>
    </row>
    <row r="591" ht="15" customHeight="1">
      <c r="A591" s="116"/>
      <c r="B591" s="279"/>
      <c r="C591" s="280"/>
      <c r="D591" s="281"/>
      <c r="E591" s="282"/>
      <c r="F591" s="283"/>
      <c r="G591" s="281"/>
      <c r="H591" s="285"/>
      <c r="I591" s="285"/>
      <c r="J591" s="285"/>
      <c r="K591" s="285"/>
      <c r="L591" s="286"/>
      <c r="M591" s="286"/>
      <c r="N591" s="295"/>
      <c r="O591" s="178"/>
      <c r="P591" s="50"/>
      <c r="Q591" s="50"/>
      <c r="R591" s="50"/>
      <c r="S591" s="50"/>
      <c r="T591" s="50"/>
      <c r="U591" s="50"/>
      <c r="V591" s="50"/>
      <c r="W591" s="50"/>
      <c r="X591" s="50"/>
      <c r="Y591" s="50"/>
      <c r="Z591" s="95"/>
      <c r="AA591" s="53"/>
    </row>
    <row r="592" ht="15" customHeight="1">
      <c r="A592" s="116"/>
      <c r="B592" s="279"/>
      <c r="C592" s="280"/>
      <c r="D592" s="281"/>
      <c r="E592" s="282"/>
      <c r="F592" s="283"/>
      <c r="G592" s="281"/>
      <c r="H592" s="285"/>
      <c r="I592" s="285"/>
      <c r="J592" s="285"/>
      <c r="K592" s="285"/>
      <c r="L592" s="286"/>
      <c r="M592" s="286"/>
      <c r="N592" s="295"/>
      <c r="O592" s="178"/>
      <c r="P592" s="50"/>
      <c r="Q592" s="50"/>
      <c r="R592" s="50"/>
      <c r="S592" s="50"/>
      <c r="T592" s="50"/>
      <c r="U592" s="50"/>
      <c r="V592" s="50"/>
      <c r="W592" s="50"/>
      <c r="X592" s="50"/>
      <c r="Y592" s="50"/>
      <c r="Z592" s="95"/>
      <c r="AA592" s="53"/>
    </row>
    <row r="593" ht="15" customHeight="1">
      <c r="A593" s="116"/>
      <c r="B593" s="279"/>
      <c r="C593" s="280"/>
      <c r="D593" s="281"/>
      <c r="E593" s="282"/>
      <c r="F593" s="283"/>
      <c r="G593" s="281"/>
      <c r="H593" s="285"/>
      <c r="I593" s="285"/>
      <c r="J593" s="285"/>
      <c r="K593" s="285"/>
      <c r="L593" s="286"/>
      <c r="M593" s="286"/>
      <c r="N593" s="295"/>
      <c r="O593" s="178"/>
      <c r="P593" s="50"/>
      <c r="Q593" s="50"/>
      <c r="R593" s="50"/>
      <c r="S593" s="50"/>
      <c r="T593" s="50"/>
      <c r="U593" s="50"/>
      <c r="V593" s="50"/>
      <c r="W593" s="50"/>
      <c r="X593" s="50"/>
      <c r="Y593" s="50"/>
      <c r="Z593" s="95"/>
      <c r="AA593" s="53"/>
    </row>
    <row r="594" ht="15" customHeight="1">
      <c r="A594" s="116"/>
      <c r="B594" s="279"/>
      <c r="C594" s="280"/>
      <c r="D594" s="281"/>
      <c r="E594" s="282"/>
      <c r="F594" s="283"/>
      <c r="G594" s="281"/>
      <c r="H594" s="285"/>
      <c r="I594" s="285"/>
      <c r="J594" s="285"/>
      <c r="K594" s="285"/>
      <c r="L594" s="286"/>
      <c r="M594" s="286"/>
      <c r="N594" s="295"/>
      <c r="O594" s="178"/>
      <c r="P594" s="50"/>
      <c r="Q594" s="50"/>
      <c r="R594" s="50"/>
      <c r="S594" s="50"/>
      <c r="T594" s="50"/>
      <c r="U594" s="50"/>
      <c r="V594" s="50"/>
      <c r="W594" s="50"/>
      <c r="X594" s="50"/>
      <c r="Y594" s="50"/>
      <c r="Z594" s="95"/>
      <c r="AA594" s="53"/>
    </row>
    <row r="595" ht="15" customHeight="1">
      <c r="A595" s="116"/>
      <c r="B595" s="279"/>
      <c r="C595" s="280"/>
      <c r="D595" s="281"/>
      <c r="E595" s="282"/>
      <c r="F595" s="283"/>
      <c r="G595" s="281"/>
      <c r="H595" s="285"/>
      <c r="I595" s="285"/>
      <c r="J595" s="285"/>
      <c r="K595" s="285"/>
      <c r="L595" s="286"/>
      <c r="M595" s="286"/>
      <c r="N595" s="295"/>
      <c r="O595" s="178"/>
      <c r="P595" s="50"/>
      <c r="Q595" s="50"/>
      <c r="R595" s="50"/>
      <c r="S595" s="50"/>
      <c r="T595" s="50"/>
      <c r="U595" s="50"/>
      <c r="V595" s="50"/>
      <c r="W595" s="50"/>
      <c r="X595" s="50"/>
      <c r="Y595" s="50"/>
      <c r="Z595" s="95"/>
      <c r="AA595" s="53"/>
    </row>
    <row r="596" ht="15" customHeight="1">
      <c r="A596" s="116"/>
      <c r="B596" s="279"/>
      <c r="C596" s="280"/>
      <c r="D596" s="281"/>
      <c r="E596" s="282"/>
      <c r="F596" s="283"/>
      <c r="G596" s="281"/>
      <c r="H596" s="285"/>
      <c r="I596" s="285"/>
      <c r="J596" s="285"/>
      <c r="K596" s="285"/>
      <c r="L596" s="286"/>
      <c r="M596" s="286"/>
      <c r="N596" s="295"/>
      <c r="O596" s="178"/>
      <c r="P596" s="50"/>
      <c r="Q596" s="50"/>
      <c r="R596" s="50"/>
      <c r="S596" s="50"/>
      <c r="T596" s="50"/>
      <c r="U596" s="50"/>
      <c r="V596" s="50"/>
      <c r="W596" s="50"/>
      <c r="X596" s="50"/>
      <c r="Y596" s="50"/>
      <c r="Z596" s="95"/>
      <c r="AA596" s="53"/>
    </row>
    <row r="597" ht="15" customHeight="1">
      <c r="A597" s="116"/>
      <c r="B597" s="279"/>
      <c r="C597" s="280"/>
      <c r="D597" s="281"/>
      <c r="E597" s="282"/>
      <c r="F597" s="283"/>
      <c r="G597" s="281"/>
      <c r="H597" s="285"/>
      <c r="I597" s="285"/>
      <c r="J597" s="285"/>
      <c r="K597" s="285"/>
      <c r="L597" s="286"/>
      <c r="M597" s="286"/>
      <c r="N597" s="295"/>
      <c r="O597" s="178"/>
      <c r="P597" s="50"/>
      <c r="Q597" s="50"/>
      <c r="R597" s="50"/>
      <c r="S597" s="50"/>
      <c r="T597" s="50"/>
      <c r="U597" s="50"/>
      <c r="V597" s="50"/>
      <c r="W597" s="50"/>
      <c r="X597" s="50"/>
      <c r="Y597" s="50"/>
      <c r="Z597" s="95"/>
      <c r="AA597" s="53"/>
    </row>
    <row r="598" ht="15" customHeight="1">
      <c r="A598" s="116"/>
      <c r="B598" s="279"/>
      <c r="C598" s="280"/>
      <c r="D598" s="281"/>
      <c r="E598" s="282"/>
      <c r="F598" s="283"/>
      <c r="G598" s="281"/>
      <c r="H598" s="285"/>
      <c r="I598" s="285"/>
      <c r="J598" s="285"/>
      <c r="K598" s="285"/>
      <c r="L598" s="286"/>
      <c r="M598" s="286"/>
      <c r="N598" s="295"/>
      <c r="O598" s="178"/>
      <c r="P598" s="50"/>
      <c r="Q598" s="50"/>
      <c r="R598" s="50"/>
      <c r="S598" s="50"/>
      <c r="T598" s="50"/>
      <c r="U598" s="50"/>
      <c r="V598" s="50"/>
      <c r="W598" s="50"/>
      <c r="X598" s="50"/>
      <c r="Y598" s="50"/>
      <c r="Z598" s="95"/>
      <c r="AA598" s="53"/>
    </row>
    <row r="599" ht="15" customHeight="1">
      <c r="A599" s="116"/>
      <c r="B599" s="279"/>
      <c r="C599" s="280"/>
      <c r="D599" s="281"/>
      <c r="E599" s="282"/>
      <c r="F599" s="283"/>
      <c r="G599" s="281"/>
      <c r="H599" s="285"/>
      <c r="I599" s="285"/>
      <c r="J599" s="285"/>
      <c r="K599" s="285"/>
      <c r="L599" s="286"/>
      <c r="M599" s="286"/>
      <c r="N599" s="295"/>
      <c r="O599" s="178"/>
      <c r="P599" s="50"/>
      <c r="Q599" s="50"/>
      <c r="R599" s="50"/>
      <c r="S599" s="50"/>
      <c r="T599" s="50"/>
      <c r="U599" s="50"/>
      <c r="V599" s="50"/>
      <c r="W599" s="50"/>
      <c r="X599" s="50"/>
      <c r="Y599" s="50"/>
      <c r="Z599" s="95"/>
      <c r="AA599" s="53"/>
    </row>
    <row r="600" ht="15" customHeight="1">
      <c r="A600" s="116"/>
      <c r="B600" s="279"/>
      <c r="C600" s="280"/>
      <c r="D600" s="281"/>
      <c r="E600" s="282"/>
      <c r="F600" s="283"/>
      <c r="G600" s="281"/>
      <c r="H600" s="285"/>
      <c r="I600" s="285"/>
      <c r="J600" s="285"/>
      <c r="K600" s="285"/>
      <c r="L600" s="286"/>
      <c r="M600" s="286"/>
      <c r="N600" s="295"/>
      <c r="O600" s="178"/>
      <c r="P600" s="50"/>
      <c r="Q600" s="50"/>
      <c r="R600" s="50"/>
      <c r="S600" s="50"/>
      <c r="T600" s="50"/>
      <c r="U600" s="50"/>
      <c r="V600" s="50"/>
      <c r="W600" s="50"/>
      <c r="X600" s="50"/>
      <c r="Y600" s="50"/>
      <c r="Z600" s="95"/>
      <c r="AA600" s="53"/>
    </row>
    <row r="601" ht="15" customHeight="1">
      <c r="A601" s="116"/>
      <c r="B601" s="279"/>
      <c r="C601" s="280"/>
      <c r="D601" s="281"/>
      <c r="E601" s="282"/>
      <c r="F601" s="283"/>
      <c r="G601" s="281"/>
      <c r="H601" s="285"/>
      <c r="I601" s="285"/>
      <c r="J601" s="285"/>
      <c r="K601" s="285"/>
      <c r="L601" s="286"/>
      <c r="M601" s="286"/>
      <c r="N601" s="295"/>
      <c r="O601" s="178"/>
      <c r="P601" s="50"/>
      <c r="Q601" s="50"/>
      <c r="R601" s="50"/>
      <c r="S601" s="50"/>
      <c r="T601" s="50"/>
      <c r="U601" s="50"/>
      <c r="V601" s="50"/>
      <c r="W601" s="50"/>
      <c r="X601" s="50"/>
      <c r="Y601" s="50"/>
      <c r="Z601" s="95"/>
      <c r="AA601" s="53"/>
    </row>
    <row r="602" ht="15" customHeight="1">
      <c r="A602" s="116"/>
      <c r="B602" s="279"/>
      <c r="C602" s="280"/>
      <c r="D602" s="281"/>
      <c r="E602" s="282"/>
      <c r="F602" s="283"/>
      <c r="G602" s="281"/>
      <c r="H602" s="285"/>
      <c r="I602" s="285"/>
      <c r="J602" s="285"/>
      <c r="K602" s="285"/>
      <c r="L602" s="286"/>
      <c r="M602" s="286"/>
      <c r="N602" s="295"/>
      <c r="O602" s="178"/>
      <c r="P602" s="50"/>
      <c r="Q602" s="50"/>
      <c r="R602" s="50"/>
      <c r="S602" s="50"/>
      <c r="T602" s="50"/>
      <c r="U602" s="50"/>
      <c r="V602" s="50"/>
      <c r="W602" s="50"/>
      <c r="X602" s="50"/>
      <c r="Y602" s="50"/>
      <c r="Z602" s="95"/>
      <c r="AA602" s="53"/>
    </row>
    <row r="603" ht="15" customHeight="1">
      <c r="A603" s="116"/>
      <c r="B603" s="279"/>
      <c r="C603" s="280"/>
      <c r="D603" s="281"/>
      <c r="E603" s="282"/>
      <c r="F603" s="283"/>
      <c r="G603" s="281"/>
      <c r="H603" s="285"/>
      <c r="I603" s="285"/>
      <c r="J603" s="285"/>
      <c r="K603" s="285"/>
      <c r="L603" s="286"/>
      <c r="M603" s="286"/>
      <c r="N603" s="295"/>
      <c r="O603" s="178"/>
      <c r="P603" s="50"/>
      <c r="Q603" s="50"/>
      <c r="R603" s="50"/>
      <c r="S603" s="50"/>
      <c r="T603" s="50"/>
      <c r="U603" s="50"/>
      <c r="V603" s="50"/>
      <c r="W603" s="50"/>
      <c r="X603" s="50"/>
      <c r="Y603" s="50"/>
      <c r="Z603" s="95"/>
      <c r="AA603" s="53"/>
    </row>
    <row r="604" ht="15" customHeight="1">
      <c r="A604" s="116"/>
      <c r="B604" s="279"/>
      <c r="C604" s="280"/>
      <c r="D604" s="281"/>
      <c r="E604" s="282"/>
      <c r="F604" s="283"/>
      <c r="G604" s="281"/>
      <c r="H604" s="285"/>
      <c r="I604" s="285"/>
      <c r="J604" s="285"/>
      <c r="K604" s="285"/>
      <c r="L604" s="286"/>
      <c r="M604" s="286"/>
      <c r="N604" s="295"/>
      <c r="O604" s="178"/>
      <c r="P604" s="50"/>
      <c r="Q604" s="50"/>
      <c r="R604" s="50"/>
      <c r="S604" s="50"/>
      <c r="T604" s="50"/>
      <c r="U604" s="50"/>
      <c r="V604" s="50"/>
      <c r="W604" s="50"/>
      <c r="X604" s="50"/>
      <c r="Y604" s="50"/>
      <c r="Z604" s="95"/>
      <c r="AA604" s="53"/>
    </row>
    <row r="605" ht="15" customHeight="1">
      <c r="A605" s="116"/>
      <c r="B605" s="279"/>
      <c r="C605" s="280"/>
      <c r="D605" s="281"/>
      <c r="E605" s="282"/>
      <c r="F605" s="283"/>
      <c r="G605" s="281"/>
      <c r="H605" s="285"/>
      <c r="I605" s="285"/>
      <c r="J605" s="285"/>
      <c r="K605" s="285"/>
      <c r="L605" s="286"/>
      <c r="M605" s="286"/>
      <c r="N605" s="295"/>
      <c r="O605" s="178"/>
      <c r="P605" s="50"/>
      <c r="Q605" s="50"/>
      <c r="R605" s="50"/>
      <c r="S605" s="50"/>
      <c r="T605" s="50"/>
      <c r="U605" s="50"/>
      <c r="V605" s="50"/>
      <c r="W605" s="50"/>
      <c r="X605" s="50"/>
      <c r="Y605" s="50"/>
      <c r="Z605" s="95"/>
      <c r="AA605" s="53"/>
    </row>
    <row r="606" ht="15" customHeight="1">
      <c r="A606" s="116"/>
      <c r="B606" s="279"/>
      <c r="C606" s="280"/>
      <c r="D606" s="281"/>
      <c r="E606" s="282"/>
      <c r="F606" s="283"/>
      <c r="G606" s="281"/>
      <c r="H606" s="285"/>
      <c r="I606" s="285"/>
      <c r="J606" s="285"/>
      <c r="K606" s="285"/>
      <c r="L606" s="286"/>
      <c r="M606" s="286"/>
      <c r="N606" s="295"/>
      <c r="O606" s="178"/>
      <c r="P606" s="50"/>
      <c r="Q606" s="50"/>
      <c r="R606" s="50"/>
      <c r="S606" s="50"/>
      <c r="T606" s="50"/>
      <c r="U606" s="50"/>
      <c r="V606" s="50"/>
      <c r="W606" s="50"/>
      <c r="X606" s="50"/>
      <c r="Y606" s="50"/>
      <c r="Z606" s="95"/>
      <c r="AA606" s="53"/>
    </row>
    <row r="607" ht="15" customHeight="1">
      <c r="A607" s="116"/>
      <c r="B607" s="279"/>
      <c r="C607" s="280"/>
      <c r="D607" s="281"/>
      <c r="E607" s="282"/>
      <c r="F607" s="283"/>
      <c r="G607" s="281"/>
      <c r="H607" s="285"/>
      <c r="I607" s="285"/>
      <c r="J607" s="285"/>
      <c r="K607" s="285"/>
      <c r="L607" s="286"/>
      <c r="M607" s="286"/>
      <c r="N607" s="295"/>
      <c r="O607" s="178"/>
      <c r="P607" s="50"/>
      <c r="Q607" s="50"/>
      <c r="R607" s="50"/>
      <c r="S607" s="50"/>
      <c r="T607" s="50"/>
      <c r="U607" s="50"/>
      <c r="V607" s="50"/>
      <c r="W607" s="50"/>
      <c r="X607" s="50"/>
      <c r="Y607" s="50"/>
      <c r="Z607" s="95"/>
      <c r="AA607" s="53"/>
    </row>
    <row r="608" ht="15" customHeight="1">
      <c r="A608" s="116"/>
      <c r="B608" s="279"/>
      <c r="C608" s="280"/>
      <c r="D608" s="281"/>
      <c r="E608" s="282"/>
      <c r="F608" s="283"/>
      <c r="G608" s="281"/>
      <c r="H608" s="285"/>
      <c r="I608" s="285"/>
      <c r="J608" s="285"/>
      <c r="K608" s="285"/>
      <c r="L608" s="286"/>
      <c r="M608" s="286"/>
      <c r="N608" s="295"/>
      <c r="O608" s="178"/>
      <c r="P608" s="50"/>
      <c r="Q608" s="50"/>
      <c r="R608" s="50"/>
      <c r="S608" s="50"/>
      <c r="T608" s="50"/>
      <c r="U608" s="50"/>
      <c r="V608" s="50"/>
      <c r="W608" s="50"/>
      <c r="X608" s="50"/>
      <c r="Y608" s="50"/>
      <c r="Z608" s="95"/>
      <c r="AA608" s="53"/>
    </row>
    <row r="609" ht="15" customHeight="1">
      <c r="A609" s="116"/>
      <c r="B609" s="279"/>
      <c r="C609" s="280"/>
      <c r="D609" s="281"/>
      <c r="E609" s="282"/>
      <c r="F609" s="283"/>
      <c r="G609" s="281"/>
      <c r="H609" s="285"/>
      <c r="I609" s="285"/>
      <c r="J609" s="285"/>
      <c r="K609" s="285"/>
      <c r="L609" s="286"/>
      <c r="M609" s="286"/>
      <c r="N609" s="295"/>
      <c r="O609" s="178"/>
      <c r="P609" s="50"/>
      <c r="Q609" s="50"/>
      <c r="R609" s="50"/>
      <c r="S609" s="50"/>
      <c r="T609" s="50"/>
      <c r="U609" s="50"/>
      <c r="V609" s="50"/>
      <c r="W609" s="50"/>
      <c r="X609" s="50"/>
      <c r="Y609" s="50"/>
      <c r="Z609" s="95"/>
      <c r="AA609" s="53"/>
    </row>
    <row r="610" ht="15" customHeight="1">
      <c r="A610" s="116"/>
      <c r="B610" s="279"/>
      <c r="C610" s="280"/>
      <c r="D610" s="281"/>
      <c r="E610" s="282"/>
      <c r="F610" s="283"/>
      <c r="G610" s="281"/>
      <c r="H610" s="285"/>
      <c r="I610" s="285"/>
      <c r="J610" s="285"/>
      <c r="K610" s="285"/>
      <c r="L610" s="286"/>
      <c r="M610" s="286"/>
      <c r="N610" s="295"/>
      <c r="O610" s="178"/>
      <c r="P610" s="50"/>
      <c r="Q610" s="50"/>
      <c r="R610" s="50"/>
      <c r="S610" s="50"/>
      <c r="T610" s="50"/>
      <c r="U610" s="50"/>
      <c r="V610" s="50"/>
      <c r="W610" s="50"/>
      <c r="X610" s="50"/>
      <c r="Y610" s="50"/>
      <c r="Z610" s="95"/>
      <c r="AA610" s="53"/>
    </row>
    <row r="611" ht="15" customHeight="1">
      <c r="A611" s="116"/>
      <c r="B611" s="279"/>
      <c r="C611" s="280"/>
      <c r="D611" s="281"/>
      <c r="E611" s="282"/>
      <c r="F611" s="283"/>
      <c r="G611" s="281"/>
      <c r="H611" s="285"/>
      <c r="I611" s="285"/>
      <c r="J611" s="285"/>
      <c r="K611" s="285"/>
      <c r="L611" s="286"/>
      <c r="M611" s="286"/>
      <c r="N611" s="295"/>
      <c r="O611" s="178"/>
      <c r="P611" s="50"/>
      <c r="Q611" s="50"/>
      <c r="R611" s="50"/>
      <c r="S611" s="50"/>
      <c r="T611" s="50"/>
      <c r="U611" s="50"/>
      <c r="V611" s="50"/>
      <c r="W611" s="50"/>
      <c r="X611" s="50"/>
      <c r="Y611" s="50"/>
      <c r="Z611" s="95"/>
      <c r="AA611" s="53"/>
    </row>
    <row r="612" ht="15" customHeight="1">
      <c r="A612" s="116"/>
      <c r="B612" s="279"/>
      <c r="C612" s="280"/>
      <c r="D612" s="281"/>
      <c r="E612" s="282"/>
      <c r="F612" s="283"/>
      <c r="G612" s="281"/>
      <c r="H612" s="285"/>
      <c r="I612" s="285"/>
      <c r="J612" s="285"/>
      <c r="K612" s="285"/>
      <c r="L612" s="286"/>
      <c r="M612" s="286"/>
      <c r="N612" s="295"/>
      <c r="O612" s="178"/>
      <c r="P612" s="50"/>
      <c r="Q612" s="50"/>
      <c r="R612" s="50"/>
      <c r="S612" s="50"/>
      <c r="T612" s="50"/>
      <c r="U612" s="50"/>
      <c r="V612" s="50"/>
      <c r="W612" s="50"/>
      <c r="X612" s="50"/>
      <c r="Y612" s="50"/>
      <c r="Z612" s="95"/>
      <c r="AA612" s="53"/>
    </row>
    <row r="613" ht="15" customHeight="1">
      <c r="A613" s="116"/>
      <c r="B613" s="279"/>
      <c r="C613" s="280"/>
      <c r="D613" s="281"/>
      <c r="E613" s="282"/>
      <c r="F613" s="283"/>
      <c r="G613" s="281"/>
      <c r="H613" s="285"/>
      <c r="I613" s="285"/>
      <c r="J613" s="285"/>
      <c r="K613" s="285"/>
      <c r="L613" s="286"/>
      <c r="M613" s="286"/>
      <c r="N613" s="295"/>
      <c r="O613" s="178"/>
      <c r="P613" s="50"/>
      <c r="Q613" s="50"/>
      <c r="R613" s="50"/>
      <c r="S613" s="50"/>
      <c r="T613" s="50"/>
      <c r="U613" s="50"/>
      <c r="V613" s="50"/>
      <c r="W613" s="50"/>
      <c r="X613" s="50"/>
      <c r="Y613" s="50"/>
      <c r="Z613" s="95"/>
      <c r="AA613" s="53"/>
    </row>
    <row r="614" ht="15" customHeight="1">
      <c r="A614" s="116"/>
      <c r="B614" s="279"/>
      <c r="C614" s="280"/>
      <c r="D614" s="281"/>
      <c r="E614" s="282"/>
      <c r="F614" s="283"/>
      <c r="G614" s="281"/>
      <c r="H614" s="285"/>
      <c r="I614" s="285"/>
      <c r="J614" s="285"/>
      <c r="K614" s="285"/>
      <c r="L614" s="286"/>
      <c r="M614" s="286"/>
      <c r="N614" s="295"/>
      <c r="O614" s="178"/>
      <c r="P614" s="50"/>
      <c r="Q614" s="50"/>
      <c r="R614" s="50"/>
      <c r="S614" s="50"/>
      <c r="T614" s="50"/>
      <c r="U614" s="50"/>
      <c r="V614" s="50"/>
      <c r="W614" s="50"/>
      <c r="X614" s="50"/>
      <c r="Y614" s="50"/>
      <c r="Z614" s="95"/>
      <c r="AA614" s="53"/>
    </row>
    <row r="615" ht="15" customHeight="1">
      <c r="A615" s="116"/>
      <c r="B615" s="279"/>
      <c r="C615" s="280"/>
      <c r="D615" s="281"/>
      <c r="E615" s="282"/>
      <c r="F615" s="283"/>
      <c r="G615" s="281"/>
      <c r="H615" s="285"/>
      <c r="I615" s="285"/>
      <c r="J615" s="285"/>
      <c r="K615" s="285"/>
      <c r="L615" s="286"/>
      <c r="M615" s="286"/>
      <c r="N615" s="295"/>
      <c r="O615" s="178"/>
      <c r="P615" s="50"/>
      <c r="Q615" s="50"/>
      <c r="R615" s="50"/>
      <c r="S615" s="50"/>
      <c r="T615" s="50"/>
      <c r="U615" s="50"/>
      <c r="V615" s="50"/>
      <c r="W615" s="50"/>
      <c r="X615" s="50"/>
      <c r="Y615" s="50"/>
      <c r="Z615" s="95"/>
      <c r="AA615" s="53"/>
    </row>
    <row r="616" ht="15" customHeight="1">
      <c r="A616" s="116"/>
      <c r="B616" s="279"/>
      <c r="C616" s="280"/>
      <c r="D616" s="281"/>
      <c r="E616" s="282"/>
      <c r="F616" s="283"/>
      <c r="G616" s="281"/>
      <c r="H616" s="285"/>
      <c r="I616" s="285"/>
      <c r="J616" s="285"/>
      <c r="K616" s="285"/>
      <c r="L616" s="286"/>
      <c r="M616" s="286"/>
      <c r="N616" s="295"/>
      <c r="O616" s="178"/>
      <c r="P616" s="50"/>
      <c r="Q616" s="50"/>
      <c r="R616" s="50"/>
      <c r="S616" s="50"/>
      <c r="T616" s="50"/>
      <c r="U616" s="50"/>
      <c r="V616" s="50"/>
      <c r="W616" s="50"/>
      <c r="X616" s="50"/>
      <c r="Y616" s="50"/>
      <c r="Z616" s="95"/>
      <c r="AA616" s="53"/>
    </row>
    <row r="617" ht="15" customHeight="1">
      <c r="A617" s="116"/>
      <c r="B617" s="279"/>
      <c r="C617" s="280"/>
      <c r="D617" s="281"/>
      <c r="E617" s="282"/>
      <c r="F617" s="283"/>
      <c r="G617" s="281"/>
      <c r="H617" s="285"/>
      <c r="I617" s="285"/>
      <c r="J617" s="285"/>
      <c r="K617" s="285"/>
      <c r="L617" s="286"/>
      <c r="M617" s="286"/>
      <c r="N617" s="295"/>
      <c r="O617" s="178"/>
      <c r="P617" s="50"/>
      <c r="Q617" s="50"/>
      <c r="R617" s="50"/>
      <c r="S617" s="50"/>
      <c r="T617" s="50"/>
      <c r="U617" s="50"/>
      <c r="V617" s="50"/>
      <c r="W617" s="50"/>
      <c r="X617" s="50"/>
      <c r="Y617" s="50"/>
      <c r="Z617" s="95"/>
      <c r="AA617" s="53"/>
    </row>
    <row r="618" ht="15" customHeight="1">
      <c r="A618" s="116"/>
      <c r="B618" s="279"/>
      <c r="C618" s="280"/>
      <c r="D618" s="281"/>
      <c r="E618" s="282"/>
      <c r="F618" s="283"/>
      <c r="G618" s="281"/>
      <c r="H618" s="285"/>
      <c r="I618" s="285"/>
      <c r="J618" s="285"/>
      <c r="K618" s="285"/>
      <c r="L618" s="286"/>
      <c r="M618" s="286"/>
      <c r="N618" s="295"/>
      <c r="O618" s="178"/>
      <c r="P618" s="50"/>
      <c r="Q618" s="50"/>
      <c r="R618" s="50"/>
      <c r="S618" s="50"/>
      <c r="T618" s="50"/>
      <c r="U618" s="50"/>
      <c r="V618" s="50"/>
      <c r="W618" s="50"/>
      <c r="X618" s="50"/>
      <c r="Y618" s="50"/>
      <c r="Z618" s="95"/>
      <c r="AA618" s="53"/>
    </row>
    <row r="619" ht="15" customHeight="1">
      <c r="A619" s="116"/>
      <c r="B619" s="279"/>
      <c r="C619" s="280"/>
      <c r="D619" s="281"/>
      <c r="E619" s="282"/>
      <c r="F619" s="283"/>
      <c r="G619" s="281"/>
      <c r="H619" s="285"/>
      <c r="I619" s="285"/>
      <c r="J619" s="285"/>
      <c r="K619" s="285"/>
      <c r="L619" s="286"/>
      <c r="M619" s="286"/>
      <c r="N619" s="295"/>
      <c r="O619" s="178"/>
      <c r="P619" s="50"/>
      <c r="Q619" s="50"/>
      <c r="R619" s="50"/>
      <c r="S619" s="50"/>
      <c r="T619" s="50"/>
      <c r="U619" s="50"/>
      <c r="V619" s="50"/>
      <c r="W619" s="50"/>
      <c r="X619" s="50"/>
      <c r="Y619" s="50"/>
      <c r="Z619" s="95"/>
      <c r="AA619" s="53"/>
    </row>
    <row r="620" ht="15" customHeight="1">
      <c r="A620" s="116"/>
      <c r="B620" s="279"/>
      <c r="C620" s="280"/>
      <c r="D620" s="281"/>
      <c r="E620" s="282"/>
      <c r="F620" s="283"/>
      <c r="G620" s="281"/>
      <c r="H620" s="285"/>
      <c r="I620" s="285"/>
      <c r="J620" s="285"/>
      <c r="K620" s="285"/>
      <c r="L620" s="286"/>
      <c r="M620" s="286"/>
      <c r="N620" s="295"/>
      <c r="O620" s="178"/>
      <c r="P620" s="50"/>
      <c r="Q620" s="50"/>
      <c r="R620" s="50"/>
      <c r="S620" s="50"/>
      <c r="T620" s="50"/>
      <c r="U620" s="50"/>
      <c r="V620" s="50"/>
      <c r="W620" s="50"/>
      <c r="X620" s="50"/>
      <c r="Y620" s="50"/>
      <c r="Z620" s="95"/>
      <c r="AA620" s="53"/>
    </row>
    <row r="621" ht="15" customHeight="1">
      <c r="A621" s="116"/>
      <c r="B621" s="279"/>
      <c r="C621" s="280"/>
      <c r="D621" s="281"/>
      <c r="E621" s="282"/>
      <c r="F621" s="283"/>
      <c r="G621" s="281"/>
      <c r="H621" s="285"/>
      <c r="I621" s="285"/>
      <c r="J621" s="285"/>
      <c r="K621" s="285"/>
      <c r="L621" s="286"/>
      <c r="M621" s="286"/>
      <c r="N621" s="295"/>
      <c r="O621" s="178"/>
      <c r="P621" s="50"/>
      <c r="Q621" s="50"/>
      <c r="R621" s="50"/>
      <c r="S621" s="50"/>
      <c r="T621" s="50"/>
      <c r="U621" s="50"/>
      <c r="V621" s="50"/>
      <c r="W621" s="50"/>
      <c r="X621" s="50"/>
      <c r="Y621" s="50"/>
      <c r="Z621" s="95"/>
      <c r="AA621" s="53"/>
    </row>
    <row r="622" ht="15" customHeight="1">
      <c r="A622" s="116"/>
      <c r="B622" s="279"/>
      <c r="C622" s="280"/>
      <c r="D622" s="281"/>
      <c r="E622" s="282"/>
      <c r="F622" s="283"/>
      <c r="G622" s="281"/>
      <c r="H622" s="285"/>
      <c r="I622" s="285"/>
      <c r="J622" s="285"/>
      <c r="K622" s="285"/>
      <c r="L622" s="286"/>
      <c r="M622" s="286"/>
      <c r="N622" s="295"/>
      <c r="O622" s="178"/>
      <c r="P622" s="50"/>
      <c r="Q622" s="50"/>
      <c r="R622" s="50"/>
      <c r="S622" s="50"/>
      <c r="T622" s="50"/>
      <c r="U622" s="50"/>
      <c r="V622" s="50"/>
      <c r="W622" s="50"/>
      <c r="X622" s="50"/>
      <c r="Y622" s="50"/>
      <c r="Z622" s="95"/>
      <c r="AA622" s="53"/>
    </row>
    <row r="623" ht="15" customHeight="1">
      <c r="A623" s="116"/>
      <c r="B623" s="279"/>
      <c r="C623" s="280"/>
      <c r="D623" s="281"/>
      <c r="E623" s="282"/>
      <c r="F623" s="283"/>
      <c r="G623" s="281"/>
      <c r="H623" s="285"/>
      <c r="I623" s="285"/>
      <c r="J623" s="285"/>
      <c r="K623" s="285"/>
      <c r="L623" s="286"/>
      <c r="M623" s="286"/>
      <c r="N623" s="295"/>
      <c r="O623" s="178"/>
      <c r="P623" s="50"/>
      <c r="Q623" s="50"/>
      <c r="R623" s="50"/>
      <c r="S623" s="50"/>
      <c r="T623" s="50"/>
      <c r="U623" s="50"/>
      <c r="V623" s="50"/>
      <c r="W623" s="50"/>
      <c r="X623" s="50"/>
      <c r="Y623" s="50"/>
      <c r="Z623" s="95"/>
      <c r="AA623" s="53"/>
    </row>
    <row r="624" ht="15" customHeight="1">
      <c r="A624" s="116"/>
      <c r="B624" s="279"/>
      <c r="C624" s="280"/>
      <c r="D624" s="281"/>
      <c r="E624" s="282"/>
      <c r="F624" s="283"/>
      <c r="G624" s="281"/>
      <c r="H624" s="285"/>
      <c r="I624" s="285"/>
      <c r="J624" s="285"/>
      <c r="K624" s="285"/>
      <c r="L624" s="286"/>
      <c r="M624" s="286"/>
      <c r="N624" s="295"/>
      <c r="O624" s="178"/>
      <c r="P624" s="50"/>
      <c r="Q624" s="50"/>
      <c r="R624" s="50"/>
      <c r="S624" s="50"/>
      <c r="T624" s="50"/>
      <c r="U624" s="50"/>
      <c r="V624" s="50"/>
      <c r="W624" s="50"/>
      <c r="X624" s="50"/>
      <c r="Y624" s="50"/>
      <c r="Z624" s="95"/>
      <c r="AA624" s="53"/>
    </row>
    <row r="625" ht="15" customHeight="1">
      <c r="A625" s="96"/>
      <c r="B625" s="296"/>
      <c r="C625" s="297"/>
      <c r="D625" s="296"/>
      <c r="E625" s="296"/>
      <c r="F625" s="296"/>
      <c r="G625" s="296"/>
      <c r="H625" s="298"/>
      <c r="I625" s="285"/>
      <c r="J625" s="285"/>
      <c r="K625" s="285"/>
      <c r="L625" s="286"/>
      <c r="M625" s="286"/>
      <c r="N625" s="295"/>
      <c r="O625" s="299"/>
      <c r="P625" s="97"/>
      <c r="Q625" s="97"/>
      <c r="R625" s="97"/>
      <c r="S625" s="97"/>
      <c r="T625" s="97"/>
      <c r="U625" s="97"/>
      <c r="V625" s="97"/>
      <c r="W625" s="97"/>
      <c r="X625" s="97"/>
      <c r="Y625" s="97"/>
      <c r="Z625" s="98"/>
      <c r="AA625" s="100"/>
    </row>
  </sheetData>
  <conditionalFormatting sqref="E7:E624">
    <cfRule type="cellIs" dxfId="7" priority="1" operator="lessThan" stopIfTrue="1">
      <formula>0</formula>
    </cfRule>
    <cfRule type="cellIs" dxfId="8" priority="2" operator="greaterThan" stopIfTrue="1">
      <formula>0</formula>
    </cfRule>
  </conditionalFormatting>
  <dataValidations count="2">
    <dataValidation type="list" allowBlank="1" showInputMessage="1" showErrorMessage="1" sqref="E2 K7:K250">
      <formula1>"Pessoal,Empresa,*"</formula1>
    </dataValidation>
    <dataValidation type="list" allowBlank="1" showInputMessage="1" showErrorMessage="1" sqref="L7:L90 L92:L248 L250">
      <formula1>"CATEGORIA,Receita de Vendas - Produtos,Receita de Vendas - Serviços,Receita de Aluguéis Recebidos,Receita Financeira,Outras Receitas Operacionais,Custo de Mercadoria Vendida (CMV),Matéria-prima Consumida,Comissão de Vendas,Frete sobre vendas"</formula1>
    </dataValidation>
  </dataValidation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10.xml><?xml version="1.0" encoding="utf-8"?>
<worksheet xmlns:r="http://schemas.openxmlformats.org/officeDocument/2006/relationships" xmlns="http://schemas.openxmlformats.org/spreadsheetml/2006/main">
  <dimension ref="A1:P306"/>
  <sheetViews>
    <sheetView workbookViewId="0" showGridLines="0" defaultGridColor="1"/>
  </sheetViews>
  <sheetFormatPr defaultColWidth="15.1667" defaultRowHeight="15" customHeight="1" outlineLevelRow="0" outlineLevelCol="0"/>
  <cols>
    <col min="1" max="1" width="4.85156" style="300" customWidth="1"/>
    <col min="2" max="2" width="5.67188" style="300" customWidth="1"/>
    <col min="3" max="3" width="37" style="300" customWidth="1"/>
    <col min="4" max="4" width="14.6719" style="300" customWidth="1"/>
    <col min="5" max="5" width="29.3516" style="300" customWidth="1"/>
    <col min="6" max="6" width="10.1719" style="300" customWidth="1"/>
    <col min="7" max="7" width="9.85156" style="300" customWidth="1"/>
    <col min="8" max="8" width="16.8516" style="300" customWidth="1"/>
    <col min="9" max="9" width="20" style="300" customWidth="1"/>
    <col min="10" max="10" width="41.5" style="300" customWidth="1"/>
    <col min="11" max="11" width="15.1719" style="300" customWidth="1"/>
    <col min="12" max="12" width="29" style="300" customWidth="1"/>
    <col min="13" max="13" width="13.8516" style="300" customWidth="1"/>
    <col min="14" max="14" width="14.3516" style="300" customWidth="1"/>
    <col min="15" max="15" width="40" style="300" customWidth="1"/>
    <col min="16" max="16" width="17.1719" style="300" customWidth="1"/>
    <col min="17" max="16384" width="15.1719" style="300" customWidth="1"/>
  </cols>
  <sheetData>
    <row r="1" ht="13.55" customHeight="1">
      <c r="A1" s="301"/>
      <c r="B1" s="302"/>
      <c r="C1" s="302"/>
      <c r="D1" s="303" cm="1">
        <f t="array" ref="D1">SUBTOTAL(9,D2:D306)</f>
        <v>-18987.94</v>
      </c>
      <c r="E1" s="304"/>
      <c r="F1" s="304"/>
      <c r="G1" s="304"/>
      <c r="H1" s="302"/>
      <c r="I1" s="302"/>
      <c r="J1" s="44"/>
      <c r="K1" s="44"/>
      <c r="L1" s="44"/>
      <c r="M1" s="44"/>
      <c r="N1" s="44"/>
      <c r="O1" s="44"/>
      <c r="P1" s="46"/>
    </row>
    <row r="2" ht="13.65" customHeight="1">
      <c r="A2" t="s" s="270">
        <v>301</v>
      </c>
      <c r="B2" t="s" s="273">
        <v>302</v>
      </c>
      <c r="C2" t="s" s="270">
        <v>303</v>
      </c>
      <c r="D2" t="s" s="273">
        <v>304</v>
      </c>
      <c r="E2" t="s" s="275">
        <v>180</v>
      </c>
      <c r="F2" t="s" s="275">
        <v>181</v>
      </c>
      <c r="G2" t="s" s="275">
        <v>305</v>
      </c>
      <c r="H2" t="s" s="275">
        <v>306</v>
      </c>
      <c r="I2" t="s" s="275">
        <v>307</v>
      </c>
      <c r="J2" t="s" s="305">
        <v>308</v>
      </c>
      <c r="K2" s="178"/>
      <c r="L2" t="s" s="306">
        <v>309</v>
      </c>
      <c r="M2" t="s" s="306">
        <v>310</v>
      </c>
      <c r="N2" t="s" s="306">
        <v>178</v>
      </c>
      <c r="O2" t="s" s="306">
        <v>311</v>
      </c>
      <c r="P2" t="s" s="307">
        <v>312</v>
      </c>
    </row>
    <row r="3" ht="13.65" customHeight="1">
      <c r="A3" t="s" s="288">
        <v>313</v>
      </c>
      <c r="B3" t="s" s="308">
        <v>314</v>
      </c>
      <c r="C3" t="s" s="288">
        <v>315</v>
      </c>
      <c r="D3" s="309">
        <v>-250</v>
      </c>
      <c r="E3" t="s" s="310">
        <v>316</v>
      </c>
      <c r="F3" t="s" s="311">
        <v>99</v>
      </c>
      <c r="G3" t="s" s="311">
        <v>317</v>
      </c>
      <c r="H3" t="str" s="286" cm="1">
        <f t="array" ref="H3">VLOOKUP(E3,L1:N306,2,0)</f>
        <v>Despesa Fixa</v>
      </c>
      <c r="I3" t="str" s="286" cm="1">
        <f t="array" ref="I3">VLOOKUP(E3,L1:N306,3,0)</f>
        <v>Administrativa</v>
      </c>
      <c r="J3" s="178"/>
      <c r="K3" s="50"/>
      <c r="L3" t="s" s="220">
        <v>316</v>
      </c>
      <c r="M3" t="s" s="220">
        <v>318</v>
      </c>
      <c r="N3" t="s" s="220">
        <v>319</v>
      </c>
      <c r="O3" t="s" s="220">
        <v>320</v>
      </c>
      <c r="P3" t="s" s="312">
        <v>321</v>
      </c>
    </row>
    <row r="4" ht="15" customHeight="1">
      <c r="A4" t="s" s="288">
        <v>313</v>
      </c>
      <c r="B4" t="s" s="308">
        <v>314</v>
      </c>
      <c r="C4" t="s" s="288">
        <v>322</v>
      </c>
      <c r="D4" s="313">
        <v>2690</v>
      </c>
      <c r="E4" t="s" s="310">
        <v>323</v>
      </c>
      <c r="F4" t="s" s="311">
        <v>91</v>
      </c>
      <c r="G4" t="s" s="311">
        <v>317</v>
      </c>
      <c r="H4" t="s" s="288">
        <v>186</v>
      </c>
      <c r="I4" t="s" s="288">
        <v>324</v>
      </c>
      <c r="J4" s="178"/>
      <c r="K4" s="50"/>
      <c r="L4" t="s" s="220">
        <v>325</v>
      </c>
      <c r="M4" t="s" s="220">
        <v>326</v>
      </c>
      <c r="N4" t="s" s="220">
        <v>327</v>
      </c>
      <c r="O4" t="s" s="220">
        <v>328</v>
      </c>
      <c r="P4" t="s" s="312">
        <v>329</v>
      </c>
    </row>
    <row r="5" ht="15" customHeight="1">
      <c r="A5" t="s" s="288">
        <v>313</v>
      </c>
      <c r="B5" t="s" s="308">
        <v>314</v>
      </c>
      <c r="C5" t="s" s="288">
        <v>322</v>
      </c>
      <c r="D5" s="313">
        <v>175.23</v>
      </c>
      <c r="E5" t="s" s="310">
        <v>330</v>
      </c>
      <c r="F5" t="s" s="311">
        <v>91</v>
      </c>
      <c r="G5" t="s" s="311">
        <v>317</v>
      </c>
      <c r="H5" t="s" s="288">
        <v>186</v>
      </c>
      <c r="I5" t="s" s="288">
        <v>331</v>
      </c>
      <c r="J5" s="178"/>
      <c r="K5" s="50"/>
      <c r="L5" t="s" s="220">
        <v>332</v>
      </c>
      <c r="M5" t="s" s="220">
        <v>333</v>
      </c>
      <c r="N5" t="s" s="220">
        <v>334</v>
      </c>
      <c r="O5" t="s" s="220">
        <v>335</v>
      </c>
      <c r="P5" t="s" s="312">
        <v>336</v>
      </c>
    </row>
    <row r="6" ht="13.65" customHeight="1">
      <c r="A6" t="s" s="288">
        <v>313</v>
      </c>
      <c r="B6" t="s" s="308">
        <v>314</v>
      </c>
      <c r="C6" t="s" s="288">
        <v>315</v>
      </c>
      <c r="D6" s="309">
        <v>-900</v>
      </c>
      <c r="E6" t="s" s="310">
        <v>337</v>
      </c>
      <c r="F6" t="s" s="311">
        <v>99</v>
      </c>
      <c r="G6" t="s" s="311">
        <v>317</v>
      </c>
      <c r="H6" s="286" cm="1">
        <f t="array" ref="H6">VLOOKUP(E6,L1:N306,2,0)</f>
      </c>
      <c r="I6" s="286" cm="1">
        <f t="array" ref="I6">VLOOKUP(E6,L1:N306,3,0)</f>
      </c>
      <c r="J6" s="178"/>
      <c r="K6" s="50"/>
      <c r="L6" t="s" s="220">
        <v>338</v>
      </c>
      <c r="M6" t="s" s="220">
        <v>326</v>
      </c>
      <c r="N6" t="s" s="220">
        <v>327</v>
      </c>
      <c r="O6" t="s" s="220">
        <v>339</v>
      </c>
      <c r="P6" t="s" s="312">
        <v>329</v>
      </c>
    </row>
    <row r="7" ht="13.65" customHeight="1">
      <c r="A7" t="s" s="288">
        <v>313</v>
      </c>
      <c r="B7" t="s" s="308">
        <v>314</v>
      </c>
      <c r="C7" t="s" s="288">
        <v>315</v>
      </c>
      <c r="D7" s="309">
        <v>-2100</v>
      </c>
      <c r="E7" t="s" s="310">
        <v>340</v>
      </c>
      <c r="F7" t="s" s="311">
        <v>99</v>
      </c>
      <c r="G7" t="s" s="311">
        <v>317</v>
      </c>
      <c r="H7" s="286" cm="1">
        <f t="array" ref="H7">VLOOKUP(E7,L1:N306,2,0)</f>
      </c>
      <c r="I7" t="s" s="288">
        <v>341</v>
      </c>
      <c r="J7" s="178"/>
      <c r="K7" s="50"/>
      <c r="L7" t="s" s="220">
        <v>342</v>
      </c>
      <c r="M7" t="s" s="220">
        <v>318</v>
      </c>
      <c r="N7" t="s" s="220">
        <v>187</v>
      </c>
      <c r="O7" t="s" s="220">
        <v>343</v>
      </c>
      <c r="P7" t="s" s="312">
        <v>329</v>
      </c>
    </row>
    <row r="8" ht="13.65" customHeight="1">
      <c r="A8" t="s" s="288">
        <v>313</v>
      </c>
      <c r="B8" t="s" s="308">
        <v>344</v>
      </c>
      <c r="C8" t="s" s="288">
        <v>345</v>
      </c>
      <c r="D8" s="309">
        <v>-2429.27</v>
      </c>
      <c r="E8" t="s" s="310">
        <v>338</v>
      </c>
      <c r="F8" t="s" s="311">
        <v>99</v>
      </c>
      <c r="G8" t="s" s="311">
        <v>317</v>
      </c>
      <c r="H8" t="str" s="286" cm="1">
        <f t="array" ref="H8">VLOOKUP(E8,L1:N306,2,0)</f>
        <v>Investimento</v>
      </c>
      <c r="I8" t="str" s="286" cm="1">
        <f t="array" ref="I8">VLOOKUP(E8,L1:N306,3,0)</f>
        <v>Financiamento</v>
      </c>
      <c r="J8" s="178"/>
      <c r="K8" s="50"/>
      <c r="L8" t="s" s="220">
        <v>346</v>
      </c>
      <c r="M8" t="s" s="220">
        <v>333</v>
      </c>
      <c r="N8" t="s" s="220">
        <v>347</v>
      </c>
      <c r="O8" t="s" s="220">
        <v>348</v>
      </c>
      <c r="P8" t="s" s="312">
        <v>349</v>
      </c>
    </row>
    <row r="9" ht="15" customHeight="1">
      <c r="A9" t="s" s="288">
        <v>313</v>
      </c>
      <c r="B9" t="s" s="308">
        <v>314</v>
      </c>
      <c r="C9" t="s" s="288">
        <v>350</v>
      </c>
      <c r="D9" s="313">
        <v>74</v>
      </c>
      <c r="E9" t="s" s="310">
        <v>323</v>
      </c>
      <c r="F9" t="s" s="311">
        <v>91</v>
      </c>
      <c r="G9" t="s" s="311">
        <v>317</v>
      </c>
      <c r="H9" t="s" s="288">
        <v>186</v>
      </c>
      <c r="I9" t="s" s="288">
        <v>324</v>
      </c>
      <c r="J9" s="178"/>
      <c r="K9" s="50"/>
      <c r="L9" t="s" s="220">
        <v>351</v>
      </c>
      <c r="M9" t="s" s="220">
        <v>318</v>
      </c>
      <c r="N9" t="s" s="220">
        <v>352</v>
      </c>
      <c r="O9" t="s" s="220">
        <v>353</v>
      </c>
      <c r="P9" t="s" s="312">
        <v>329</v>
      </c>
    </row>
    <row r="10" ht="13.65" customHeight="1">
      <c r="A10" t="s" s="288">
        <v>313</v>
      </c>
      <c r="B10" t="s" s="308">
        <v>314</v>
      </c>
      <c r="C10" t="s" s="288">
        <v>315</v>
      </c>
      <c r="D10" s="309">
        <v>-124</v>
      </c>
      <c r="E10" t="s" s="310">
        <v>354</v>
      </c>
      <c r="F10" t="s" s="311">
        <v>99</v>
      </c>
      <c r="G10" t="s" s="311">
        <v>317</v>
      </c>
      <c r="H10" s="286" cm="1">
        <f t="array" ref="H10">VLOOKUP(E10,L1:N306,2,0)</f>
      </c>
      <c r="I10" t="s" s="288">
        <v>342</v>
      </c>
      <c r="J10" t="s" s="314">
        <v>355</v>
      </c>
      <c r="K10" s="50"/>
      <c r="L10" t="s" s="220">
        <v>356</v>
      </c>
      <c r="M10" t="s" s="220">
        <v>318</v>
      </c>
      <c r="N10" t="s" s="220">
        <v>352</v>
      </c>
      <c r="O10" t="s" s="220">
        <v>357</v>
      </c>
      <c r="P10" t="s" s="312">
        <v>329</v>
      </c>
    </row>
    <row r="11" ht="13.65" customHeight="1">
      <c r="A11" t="s" s="288">
        <v>313</v>
      </c>
      <c r="B11" t="s" s="308">
        <v>358</v>
      </c>
      <c r="C11" t="s" s="288">
        <v>359</v>
      </c>
      <c r="D11" s="309">
        <v>-1848.96</v>
      </c>
      <c r="E11" t="s" s="310">
        <v>354</v>
      </c>
      <c r="F11" t="s" s="311">
        <v>99</v>
      </c>
      <c r="G11" t="s" s="311">
        <v>317</v>
      </c>
      <c r="H11" s="286" cm="1">
        <f t="array" ref="H11">VLOOKUP(E11,L1:N306,2,0)</f>
      </c>
      <c r="I11" t="s" s="288">
        <v>342</v>
      </c>
      <c r="J11" t="s" s="314">
        <v>355</v>
      </c>
      <c r="K11" s="50"/>
      <c r="L11" t="s" s="220">
        <v>360</v>
      </c>
      <c r="M11" t="s" s="220">
        <v>318</v>
      </c>
      <c r="N11" t="s" s="220">
        <v>361</v>
      </c>
      <c r="O11" t="s" s="220">
        <v>362</v>
      </c>
      <c r="P11" t="s" s="312">
        <v>329</v>
      </c>
    </row>
    <row r="12" ht="13.65" customHeight="1">
      <c r="A12" t="s" s="288">
        <v>313</v>
      </c>
      <c r="B12" t="s" s="308">
        <v>363</v>
      </c>
      <c r="C12" t="s" s="288">
        <v>359</v>
      </c>
      <c r="D12" s="309">
        <v>-1225.35</v>
      </c>
      <c r="E12" t="s" s="310">
        <v>346</v>
      </c>
      <c r="F12" t="s" s="311">
        <v>99</v>
      </c>
      <c r="G12" t="s" s="311">
        <v>317</v>
      </c>
      <c r="H12" t="str" s="286" cm="1">
        <f t="array" ref="H12">VLOOKUP(E12,L1:N306,2,0)</f>
        <v>Despesa Variável</v>
      </c>
      <c r="I12" t="str" s="286" cm="1">
        <f t="array" ref="I12">VLOOKUP(E12,L1:N306,3,0)</f>
        <v>Custo Direto</v>
      </c>
      <c r="J12" s="178"/>
      <c r="K12" s="50"/>
      <c r="L12" t="s" s="220">
        <v>364</v>
      </c>
      <c r="M12" t="s" s="220">
        <v>318</v>
      </c>
      <c r="N12" t="s" s="220">
        <v>365</v>
      </c>
      <c r="O12" t="s" s="220">
        <v>366</v>
      </c>
      <c r="P12" t="s" s="312">
        <v>367</v>
      </c>
    </row>
    <row r="13" ht="13.65" customHeight="1">
      <c r="A13" t="s" s="288">
        <v>313</v>
      </c>
      <c r="B13" t="s" s="308">
        <v>368</v>
      </c>
      <c r="C13" t="s" s="288">
        <v>359</v>
      </c>
      <c r="D13" s="309">
        <v>-732.1799999999999</v>
      </c>
      <c r="E13" t="s" s="310">
        <v>346</v>
      </c>
      <c r="F13" t="s" s="311">
        <v>99</v>
      </c>
      <c r="G13" t="s" s="311">
        <v>317</v>
      </c>
      <c r="H13" t="str" s="286" cm="1">
        <f t="array" ref="H13">VLOOKUP(E13,L1:N306,2,0)</f>
        <v>Despesa Variável</v>
      </c>
      <c r="I13" t="str" s="286" cm="1">
        <f t="array" ref="I13">VLOOKUP(E13,L1:N306,3,0)</f>
        <v>Custo Direto</v>
      </c>
      <c r="J13" s="178"/>
      <c r="K13" s="50"/>
      <c r="L13" t="s" s="220">
        <v>369</v>
      </c>
      <c r="M13" t="s" s="220">
        <v>318</v>
      </c>
      <c r="N13" t="s" s="220">
        <v>370</v>
      </c>
      <c r="O13" t="s" s="220">
        <v>371</v>
      </c>
      <c r="P13" t="s" s="312">
        <v>321</v>
      </c>
    </row>
    <row r="14" ht="13.65" customHeight="1">
      <c r="A14" t="s" s="288">
        <v>313</v>
      </c>
      <c r="B14" t="s" s="308">
        <v>372</v>
      </c>
      <c r="C14" t="s" s="288">
        <v>359</v>
      </c>
      <c r="D14" s="309">
        <v>-2798.07</v>
      </c>
      <c r="E14" t="s" s="310">
        <v>346</v>
      </c>
      <c r="F14" t="s" s="311">
        <v>99</v>
      </c>
      <c r="G14" t="s" s="311">
        <v>317</v>
      </c>
      <c r="H14" t="str" s="286" cm="1">
        <f t="array" ref="H14">VLOOKUP(E14,L1:N306,2,0)</f>
        <v>Despesa Variável</v>
      </c>
      <c r="I14" t="str" s="286" cm="1">
        <f t="array" ref="I14">VLOOKUP(E14,L1:N306,3,0)</f>
        <v>Custo Direto</v>
      </c>
      <c r="J14" s="178"/>
      <c r="K14" s="50"/>
      <c r="L14" t="s" s="220">
        <v>373</v>
      </c>
      <c r="M14" t="s" s="220">
        <v>318</v>
      </c>
      <c r="N14" t="s" s="220">
        <v>319</v>
      </c>
      <c r="O14" t="s" s="220">
        <v>374</v>
      </c>
      <c r="P14" t="s" s="312">
        <v>329</v>
      </c>
    </row>
    <row r="15" ht="13.65" customHeight="1">
      <c r="A15" t="s" s="288">
        <v>313</v>
      </c>
      <c r="B15" t="s" s="308">
        <v>375</v>
      </c>
      <c r="C15" t="s" s="288">
        <v>359</v>
      </c>
      <c r="D15" s="309">
        <v>-247.63</v>
      </c>
      <c r="E15" t="s" s="310">
        <v>346</v>
      </c>
      <c r="F15" t="s" s="311">
        <v>99</v>
      </c>
      <c r="G15" t="s" s="311">
        <v>317</v>
      </c>
      <c r="H15" t="str" s="286" cm="1">
        <f t="array" ref="H15">VLOOKUP(E15,L1:N306,2,0)</f>
        <v>Despesa Variável</v>
      </c>
      <c r="I15" t="str" s="286" cm="1">
        <f t="array" ref="I15">VLOOKUP(E15,L1:N306,3,0)</f>
        <v>Custo Direto</v>
      </c>
      <c r="J15" s="178"/>
      <c r="K15" s="50"/>
      <c r="L15" t="s" s="220">
        <v>376</v>
      </c>
      <c r="M15" t="s" s="220">
        <v>318</v>
      </c>
      <c r="N15" t="s" s="220">
        <v>187</v>
      </c>
      <c r="O15" t="s" s="220">
        <v>377</v>
      </c>
      <c r="P15" t="s" s="312">
        <v>329</v>
      </c>
    </row>
    <row r="16" ht="13.65" customHeight="1">
      <c r="A16" t="s" s="288">
        <v>313</v>
      </c>
      <c r="B16" t="s" s="308">
        <v>378</v>
      </c>
      <c r="C16" t="s" s="288">
        <v>379</v>
      </c>
      <c r="D16" s="309">
        <v>-29.73</v>
      </c>
      <c r="E16" t="s" s="310">
        <v>351</v>
      </c>
      <c r="F16" t="s" s="311">
        <v>99</v>
      </c>
      <c r="G16" t="s" s="311">
        <v>317</v>
      </c>
      <c r="H16" t="str" s="286" cm="1">
        <f t="array" ref="H16">VLOOKUP(E16,L1:N306,2,0)</f>
        <v>Despesa Fixa</v>
      </c>
      <c r="I16" t="str" s="286" cm="1">
        <f t="array" ref="I16">VLOOKUP(E16,L1:N306,3,0)</f>
        <v>Comunicação</v>
      </c>
      <c r="J16" s="178"/>
      <c r="K16" s="50"/>
      <c r="L16" t="s" s="220">
        <v>380</v>
      </c>
      <c r="M16" t="s" s="220">
        <v>318</v>
      </c>
      <c r="N16" t="s" s="220">
        <v>187</v>
      </c>
      <c r="O16" t="s" s="220">
        <v>381</v>
      </c>
      <c r="P16" t="s" s="312">
        <v>329</v>
      </c>
    </row>
    <row r="17" ht="13.65" customHeight="1">
      <c r="A17" t="s" s="288">
        <v>313</v>
      </c>
      <c r="B17" t="s" s="308">
        <v>314</v>
      </c>
      <c r="C17" t="s" s="288">
        <v>315</v>
      </c>
      <c r="D17" s="309">
        <v>-99.90000000000001</v>
      </c>
      <c r="E17" t="s" s="310">
        <v>356</v>
      </c>
      <c r="F17" t="s" s="311">
        <v>99</v>
      </c>
      <c r="G17" t="s" s="311">
        <v>317</v>
      </c>
      <c r="H17" t="str" s="286" cm="1">
        <f t="array" ref="H17">VLOOKUP(E17,L1:N306,2,0)</f>
        <v>Despesa Fixa</v>
      </c>
      <c r="I17" t="str" s="286" cm="1">
        <f t="array" ref="I17">VLOOKUP(E17,L1:N306,3,0)</f>
        <v>Comunicação</v>
      </c>
      <c r="J17" s="178"/>
      <c r="K17" s="50"/>
      <c r="L17" t="s" s="220">
        <v>382</v>
      </c>
      <c r="M17" t="s" s="220">
        <v>383</v>
      </c>
      <c r="N17" t="s" s="220">
        <v>384</v>
      </c>
      <c r="O17" t="s" s="220">
        <v>385</v>
      </c>
      <c r="P17" t="s" s="312">
        <v>336</v>
      </c>
    </row>
    <row r="18" ht="13.65" customHeight="1">
      <c r="A18" t="s" s="288">
        <v>313</v>
      </c>
      <c r="B18" t="s" s="308">
        <v>314</v>
      </c>
      <c r="C18" t="s" s="288">
        <v>315</v>
      </c>
      <c r="D18" s="309">
        <v>-529.11</v>
      </c>
      <c r="E18" t="s" s="310">
        <v>346</v>
      </c>
      <c r="F18" t="s" s="311">
        <v>99</v>
      </c>
      <c r="G18" t="s" s="311">
        <v>317</v>
      </c>
      <c r="H18" t="str" s="286" cm="1">
        <f t="array" ref="H18">VLOOKUP(E18,L1:N306,2,0)</f>
        <v>Despesa Variável</v>
      </c>
      <c r="I18" t="str" s="286" cm="1">
        <f t="array" ref="I18">VLOOKUP(E18,L1:N306,3,0)</f>
        <v>Custo Direto</v>
      </c>
      <c r="J18" s="178"/>
      <c r="K18" s="50"/>
      <c r="L18" t="s" s="220">
        <v>386</v>
      </c>
      <c r="M18" t="s" s="220">
        <v>333</v>
      </c>
      <c r="N18" t="s" s="220">
        <v>365</v>
      </c>
      <c r="O18" t="s" s="220">
        <v>387</v>
      </c>
      <c r="P18" t="s" s="312">
        <v>388</v>
      </c>
    </row>
    <row r="19" ht="13.65" customHeight="1">
      <c r="A19" t="s" s="288">
        <v>313</v>
      </c>
      <c r="B19" t="s" s="308">
        <v>314</v>
      </c>
      <c r="C19" t="s" s="288">
        <v>315</v>
      </c>
      <c r="D19" s="309">
        <v>-500</v>
      </c>
      <c r="E19" t="s" s="310">
        <v>354</v>
      </c>
      <c r="F19" t="s" s="311">
        <v>99</v>
      </c>
      <c r="G19" t="s" s="311">
        <v>317</v>
      </c>
      <c r="H19" s="286" cm="1">
        <f t="array" ref="H19">VLOOKUP(E19,L1:N306,2,0)</f>
      </c>
      <c r="I19" t="s" s="288">
        <v>342</v>
      </c>
      <c r="J19" t="s" s="314">
        <v>355</v>
      </c>
      <c r="K19" s="50"/>
      <c r="L19" t="s" s="220">
        <v>389</v>
      </c>
      <c r="M19" t="s" s="220">
        <v>333</v>
      </c>
      <c r="N19" t="s" s="220">
        <v>390</v>
      </c>
      <c r="O19" t="s" s="220">
        <v>391</v>
      </c>
      <c r="P19" t="s" s="312">
        <v>329</v>
      </c>
    </row>
    <row r="20" ht="15" customHeight="1">
      <c r="A20" t="s" s="288">
        <v>313</v>
      </c>
      <c r="B20" t="s" s="308">
        <v>314</v>
      </c>
      <c r="C20" t="s" s="288">
        <v>350</v>
      </c>
      <c r="D20" s="313">
        <v>191</v>
      </c>
      <c r="E20" t="s" s="310">
        <v>323</v>
      </c>
      <c r="F20" t="s" s="311">
        <v>91</v>
      </c>
      <c r="G20" t="s" s="311">
        <v>317</v>
      </c>
      <c r="H20" t="s" s="288">
        <v>186</v>
      </c>
      <c r="I20" t="s" s="288">
        <v>324</v>
      </c>
      <c r="J20" s="178"/>
      <c r="K20" s="50"/>
      <c r="L20" t="s" s="220">
        <v>392</v>
      </c>
      <c r="M20" t="s" s="220">
        <v>393</v>
      </c>
      <c r="N20" t="s" s="220">
        <v>26</v>
      </c>
      <c r="O20" t="s" s="220">
        <v>394</v>
      </c>
      <c r="P20" t="s" s="312">
        <v>336</v>
      </c>
    </row>
    <row r="21" ht="13.65" customHeight="1">
      <c r="A21" t="s" s="288">
        <v>313</v>
      </c>
      <c r="B21" t="s" s="308">
        <v>395</v>
      </c>
      <c r="C21" t="s" s="288">
        <v>396</v>
      </c>
      <c r="D21" s="309">
        <v>-19.9</v>
      </c>
      <c r="E21" t="s" s="310">
        <v>360</v>
      </c>
      <c r="F21" t="s" s="311">
        <v>99</v>
      </c>
      <c r="G21" t="s" s="311">
        <v>317</v>
      </c>
      <c r="H21" t="str" s="286" cm="1">
        <f t="array" ref="H21">VLOOKUP(E21,L1:N306,2,0)</f>
        <v>Despesa Fixa</v>
      </c>
      <c r="I21" t="str" s="286" cm="1">
        <f t="array" ref="I21">VLOOKUP(E21,L1:N306,3,0)</f>
        <v>Bancária</v>
      </c>
      <c r="J21" s="178"/>
      <c r="K21" s="50"/>
      <c r="L21" t="s" s="220">
        <v>397</v>
      </c>
      <c r="M21" t="s" s="220">
        <v>393</v>
      </c>
      <c r="N21" t="s" s="220">
        <v>26</v>
      </c>
      <c r="O21" t="s" s="220">
        <v>398</v>
      </c>
      <c r="P21" t="s" s="312">
        <v>367</v>
      </c>
    </row>
    <row r="22" ht="13.65" customHeight="1">
      <c r="A22" t="s" s="288">
        <v>313</v>
      </c>
      <c r="B22" t="s" s="308">
        <v>399</v>
      </c>
      <c r="C22" t="s" s="288">
        <v>400</v>
      </c>
      <c r="D22" s="309">
        <v>-1.71</v>
      </c>
      <c r="E22" t="s" s="310">
        <v>364</v>
      </c>
      <c r="F22" t="s" s="311">
        <v>99</v>
      </c>
      <c r="G22" t="s" s="311">
        <v>317</v>
      </c>
      <c r="H22" t="str" s="286" cm="1">
        <f t="array" ref="H22">VLOOKUP(E22,L1:N306,2,0)</f>
        <v>Despesa Fixa</v>
      </c>
      <c r="I22" t="str" s="286" cm="1">
        <f t="array" ref="I22">VLOOKUP(E22,L1:N306,3,0)</f>
        <v>Financeira</v>
      </c>
      <c r="J22" s="178"/>
      <c r="K22" s="50"/>
      <c r="L22" t="s" s="220">
        <v>401</v>
      </c>
      <c r="M22" t="s" s="220">
        <v>221</v>
      </c>
      <c r="N22" t="s" s="220">
        <v>402</v>
      </c>
      <c r="O22" t="s" s="220">
        <v>403</v>
      </c>
      <c r="P22" t="s" s="312">
        <v>336</v>
      </c>
    </row>
    <row r="23" ht="13.65" customHeight="1">
      <c r="A23" t="s" s="288">
        <v>313</v>
      </c>
      <c r="B23" t="s" s="308">
        <v>399</v>
      </c>
      <c r="C23" t="s" s="288">
        <v>400</v>
      </c>
      <c r="D23" s="309">
        <v>-36.07</v>
      </c>
      <c r="E23" t="s" s="310">
        <v>364</v>
      </c>
      <c r="F23" t="s" s="311">
        <v>99</v>
      </c>
      <c r="G23" t="s" s="311">
        <v>317</v>
      </c>
      <c r="H23" t="str" s="286" cm="1">
        <f t="array" ref="H23">VLOOKUP(E23,L1:N306,2,0)</f>
        <v>Despesa Fixa</v>
      </c>
      <c r="I23" t="str" s="286" cm="1">
        <f t="array" ref="I23">VLOOKUP(E23,L1:N306,3,0)</f>
        <v>Financeira</v>
      </c>
      <c r="J23" s="178"/>
      <c r="K23" s="50"/>
      <c r="L23" t="s" s="220">
        <v>404</v>
      </c>
      <c r="M23" t="s" s="220">
        <v>318</v>
      </c>
      <c r="N23" t="s" s="220">
        <v>405</v>
      </c>
      <c r="O23" t="s" s="220">
        <v>406</v>
      </c>
      <c r="P23" t="s" s="312">
        <v>329</v>
      </c>
    </row>
    <row r="24" ht="15" customHeight="1">
      <c r="A24" t="s" s="288">
        <v>407</v>
      </c>
      <c r="B24" t="s" s="308">
        <v>408</v>
      </c>
      <c r="C24" t="s" s="288">
        <v>409</v>
      </c>
      <c r="D24" s="313">
        <v>720</v>
      </c>
      <c r="E24" t="s" s="310">
        <v>410</v>
      </c>
      <c r="F24" t="s" s="311">
        <v>91</v>
      </c>
      <c r="G24" t="s" s="311">
        <v>317</v>
      </c>
      <c r="H24" t="s" s="288">
        <v>186</v>
      </c>
      <c r="I24" t="s" s="288">
        <v>119</v>
      </c>
      <c r="J24" s="178"/>
      <c r="K24" s="50"/>
      <c r="L24" t="s" s="220">
        <v>411</v>
      </c>
      <c r="M24" t="s" s="220">
        <v>318</v>
      </c>
      <c r="N24" t="s" s="220">
        <v>370</v>
      </c>
      <c r="O24" t="s" s="220">
        <v>412</v>
      </c>
      <c r="P24" t="s" s="312">
        <v>321</v>
      </c>
    </row>
    <row r="25" ht="15" customHeight="1">
      <c r="A25" t="s" s="288">
        <v>407</v>
      </c>
      <c r="B25" t="s" s="308">
        <v>314</v>
      </c>
      <c r="C25" t="s" s="288">
        <v>322</v>
      </c>
      <c r="D25" s="313">
        <v>30</v>
      </c>
      <c r="E25" t="s" s="310">
        <v>323</v>
      </c>
      <c r="F25" t="s" s="311">
        <v>91</v>
      </c>
      <c r="G25" t="s" s="311">
        <v>317</v>
      </c>
      <c r="H25" t="s" s="288">
        <v>186</v>
      </c>
      <c r="I25" t="s" s="288">
        <v>324</v>
      </c>
      <c r="J25" s="178"/>
      <c r="K25" s="50"/>
      <c r="L25" t="s" s="220">
        <v>413</v>
      </c>
      <c r="M25" t="s" s="220">
        <v>318</v>
      </c>
      <c r="N25" t="s" s="220">
        <v>414</v>
      </c>
      <c r="O25" t="s" s="220">
        <v>415</v>
      </c>
      <c r="P25" t="s" s="312">
        <v>329</v>
      </c>
    </row>
    <row r="26" ht="13.65" customHeight="1">
      <c r="A26" t="s" s="288">
        <v>407</v>
      </c>
      <c r="B26" t="s" s="308">
        <v>314</v>
      </c>
      <c r="C26" t="s" s="288">
        <v>315</v>
      </c>
      <c r="D26" s="309">
        <v>-203.18</v>
      </c>
      <c r="E26" t="s" s="310">
        <v>416</v>
      </c>
      <c r="F26" t="s" s="315">
        <v>99</v>
      </c>
      <c r="G26" t="s" s="315">
        <v>317</v>
      </c>
      <c r="H26" s="316" cm="1">
        <f t="array" ref="H26">VLOOKUP(E26,L1:N306,2,0)</f>
      </c>
      <c r="I26" s="316" cm="1">
        <f t="array" ref="I26">VLOOKUP(E26,L1:N306,3,0)</f>
      </c>
      <c r="J26" t="s" s="317">
        <v>417</v>
      </c>
      <c r="K26" s="50"/>
      <c r="L26" t="s" s="220">
        <v>418</v>
      </c>
      <c r="M26" t="s" s="220">
        <v>318</v>
      </c>
      <c r="N26" t="s" s="220">
        <v>419</v>
      </c>
      <c r="O26" t="s" s="220">
        <v>420</v>
      </c>
      <c r="P26" t="s" s="312">
        <v>329</v>
      </c>
    </row>
    <row r="27" ht="15" customHeight="1">
      <c r="A27" t="s" s="288">
        <v>407</v>
      </c>
      <c r="B27" t="s" s="308">
        <v>314</v>
      </c>
      <c r="C27" t="s" s="288">
        <v>322</v>
      </c>
      <c r="D27" s="313">
        <v>1300</v>
      </c>
      <c r="E27" t="s" s="310">
        <v>323</v>
      </c>
      <c r="F27" t="s" s="311">
        <v>91</v>
      </c>
      <c r="G27" t="s" s="311">
        <v>317</v>
      </c>
      <c r="H27" t="s" s="288">
        <v>186</v>
      </c>
      <c r="I27" t="s" s="288">
        <v>324</v>
      </c>
      <c r="J27" s="178"/>
      <c r="K27" s="50"/>
      <c r="L27" t="s" s="220">
        <v>421</v>
      </c>
      <c r="M27" t="s" s="220">
        <v>318</v>
      </c>
      <c r="N27" t="s" s="220">
        <v>352</v>
      </c>
      <c r="O27" t="s" s="220">
        <v>422</v>
      </c>
      <c r="P27" t="s" s="312">
        <v>329</v>
      </c>
    </row>
    <row r="28" ht="13.65" customHeight="1">
      <c r="A28" t="s" s="288">
        <v>407</v>
      </c>
      <c r="B28" t="s" s="308">
        <v>314</v>
      </c>
      <c r="C28" t="s" s="288">
        <v>315</v>
      </c>
      <c r="D28" s="309">
        <v>-170.72</v>
      </c>
      <c r="E28" t="s" s="310">
        <v>346</v>
      </c>
      <c r="F28" t="s" s="311">
        <v>99</v>
      </c>
      <c r="G28" t="s" s="311">
        <v>317</v>
      </c>
      <c r="H28" t="str" s="286" cm="1">
        <f t="array" ref="H28">VLOOKUP(E28,L1:N306,2,0)</f>
        <v>Despesa Variável</v>
      </c>
      <c r="I28" t="str" s="286" cm="1">
        <f t="array" ref="I28">VLOOKUP(E28,L1:N306,3,0)</f>
        <v>Custo Direto</v>
      </c>
      <c r="J28" s="178"/>
      <c r="K28" s="50"/>
      <c r="L28" t="s" s="220">
        <v>423</v>
      </c>
      <c r="M28" t="s" s="220">
        <v>326</v>
      </c>
      <c r="N28" t="s" s="220">
        <v>327</v>
      </c>
      <c r="O28" t="s" s="220">
        <v>424</v>
      </c>
      <c r="P28" t="s" s="312">
        <v>329</v>
      </c>
    </row>
    <row r="29" ht="13.65" customHeight="1">
      <c r="A29" t="s" s="288">
        <v>425</v>
      </c>
      <c r="B29" t="s" s="308">
        <v>314</v>
      </c>
      <c r="C29" t="s" s="288">
        <v>315</v>
      </c>
      <c r="D29" s="309">
        <v>-2.34</v>
      </c>
      <c r="E29" t="s" s="310">
        <v>346</v>
      </c>
      <c r="F29" t="s" s="311">
        <v>99</v>
      </c>
      <c r="G29" t="s" s="311">
        <v>317</v>
      </c>
      <c r="H29" t="str" s="286" cm="1">
        <f t="array" ref="H29">VLOOKUP(E29,L1:N306,2,0)</f>
        <v>Despesa Variável</v>
      </c>
      <c r="I29" t="str" s="286" cm="1">
        <f t="array" ref="I29">VLOOKUP(E29,L1:N306,3,0)</f>
        <v>Custo Direto</v>
      </c>
      <c r="J29" s="178"/>
      <c r="K29" s="50"/>
      <c r="L29" t="s" s="220">
        <v>426</v>
      </c>
      <c r="M29" t="s" s="220">
        <v>318</v>
      </c>
      <c r="N29" t="s" s="220">
        <v>187</v>
      </c>
      <c r="O29" t="s" s="220">
        <v>381</v>
      </c>
      <c r="P29" t="s" s="312">
        <v>329</v>
      </c>
    </row>
    <row r="30" ht="13.65" customHeight="1">
      <c r="A30" t="s" s="288">
        <v>425</v>
      </c>
      <c r="B30" t="s" s="308">
        <v>314</v>
      </c>
      <c r="C30" t="s" s="288">
        <v>315</v>
      </c>
      <c r="D30" s="309">
        <v>-470</v>
      </c>
      <c r="E30" t="s" s="310">
        <v>427</v>
      </c>
      <c r="F30" t="s" s="315">
        <v>99</v>
      </c>
      <c r="G30" t="s" s="315">
        <v>317</v>
      </c>
      <c r="H30" s="316" cm="1">
        <f t="array" ref="H30">VLOOKUP(E30,L1:N306,2,0)</f>
      </c>
      <c r="I30" s="316" cm="1">
        <f t="array" ref="I30">VLOOKUP(E30,L1:N306,3,0)</f>
      </c>
      <c r="J30" t="s" s="317">
        <v>417</v>
      </c>
      <c r="K30" s="50"/>
      <c r="L30" t="s" s="220">
        <v>428</v>
      </c>
      <c r="M30" t="s" s="220">
        <v>326</v>
      </c>
      <c r="N30" t="s" s="220">
        <v>327</v>
      </c>
      <c r="O30" t="s" s="220">
        <v>429</v>
      </c>
      <c r="P30" t="s" s="312">
        <v>329</v>
      </c>
    </row>
    <row r="31" ht="13.65" customHeight="1">
      <c r="A31" t="s" s="288">
        <v>425</v>
      </c>
      <c r="B31" t="s" s="308">
        <v>430</v>
      </c>
      <c r="C31" t="s" s="288">
        <v>431</v>
      </c>
      <c r="D31" s="309">
        <v>-115</v>
      </c>
      <c r="E31" t="s" s="310">
        <v>346</v>
      </c>
      <c r="F31" t="s" s="311">
        <v>99</v>
      </c>
      <c r="G31" t="s" s="311">
        <v>317</v>
      </c>
      <c r="H31" t="str" s="286" cm="1">
        <f t="array" ref="H31">VLOOKUP(E31,L1:N306,2,0)</f>
        <v>Despesa Variável</v>
      </c>
      <c r="I31" t="str" s="286" cm="1">
        <f t="array" ref="I31">VLOOKUP(E31,L1:N306,3,0)</f>
        <v>Custo Direto</v>
      </c>
      <c r="J31" s="178"/>
      <c r="K31" s="50"/>
      <c r="L31" t="s" s="220">
        <v>432</v>
      </c>
      <c r="M31" t="s" s="220">
        <v>318</v>
      </c>
      <c r="N31" t="s" s="220">
        <v>419</v>
      </c>
      <c r="O31" t="s" s="220">
        <v>433</v>
      </c>
      <c r="P31" t="s" s="312">
        <v>329</v>
      </c>
    </row>
    <row r="32" ht="13.65" customHeight="1">
      <c r="A32" t="s" s="288">
        <v>425</v>
      </c>
      <c r="B32" t="s" s="308">
        <v>314</v>
      </c>
      <c r="C32" t="s" s="288">
        <v>315</v>
      </c>
      <c r="D32" s="309">
        <v>-220</v>
      </c>
      <c r="E32" t="s" s="310">
        <v>346</v>
      </c>
      <c r="F32" t="s" s="311">
        <v>99</v>
      </c>
      <c r="G32" t="s" s="311">
        <v>317</v>
      </c>
      <c r="H32" t="str" s="286" cm="1">
        <f t="array" ref="H32">VLOOKUP(E32,L1:N306,2,0)</f>
        <v>Despesa Variável</v>
      </c>
      <c r="I32" t="str" s="286" cm="1">
        <f t="array" ref="I32">VLOOKUP(E32,L1:N306,3,0)</f>
        <v>Custo Direto</v>
      </c>
      <c r="J32" s="178"/>
      <c r="K32" s="50"/>
      <c r="L32" t="s" s="220">
        <v>434</v>
      </c>
      <c r="M32" t="s" s="220">
        <v>318</v>
      </c>
      <c r="N32" t="s" s="220">
        <v>370</v>
      </c>
      <c r="O32" t="s" s="220">
        <v>435</v>
      </c>
      <c r="P32" t="s" s="312">
        <v>321</v>
      </c>
    </row>
    <row r="33" ht="15" customHeight="1">
      <c r="A33" t="s" s="288">
        <v>425</v>
      </c>
      <c r="B33" t="s" s="308">
        <v>314</v>
      </c>
      <c r="C33" t="s" s="288">
        <v>322</v>
      </c>
      <c r="D33" s="313">
        <v>220</v>
      </c>
      <c r="E33" t="s" s="310">
        <v>323</v>
      </c>
      <c r="F33" t="s" s="311">
        <v>91</v>
      </c>
      <c r="G33" t="s" s="311">
        <v>317</v>
      </c>
      <c r="H33" t="s" s="288">
        <v>186</v>
      </c>
      <c r="I33" t="s" s="288">
        <v>324</v>
      </c>
      <c r="J33" s="178"/>
      <c r="K33" s="50"/>
      <c r="L33" t="s" s="220">
        <v>436</v>
      </c>
      <c r="M33" t="s" s="220">
        <v>333</v>
      </c>
      <c r="N33" t="s" s="220">
        <v>437</v>
      </c>
      <c r="O33" t="s" s="220">
        <v>438</v>
      </c>
      <c r="P33" t="s" s="312">
        <v>439</v>
      </c>
    </row>
    <row r="34" ht="13.65" customHeight="1">
      <c r="A34" t="s" s="288">
        <v>425</v>
      </c>
      <c r="B34" t="s" s="308">
        <v>314</v>
      </c>
      <c r="C34" t="s" s="288">
        <v>315</v>
      </c>
      <c r="D34" s="309">
        <v>-150</v>
      </c>
      <c r="E34" t="s" s="310">
        <v>346</v>
      </c>
      <c r="F34" t="s" s="311">
        <v>99</v>
      </c>
      <c r="G34" t="s" s="311">
        <v>317</v>
      </c>
      <c r="H34" t="str" s="286" cm="1">
        <f t="array" ref="H34">VLOOKUP(E34,L1:N306,2,0)</f>
        <v>Despesa Variável</v>
      </c>
      <c r="I34" t="str" s="286" cm="1">
        <f t="array" ref="I34">VLOOKUP(E34,L1:N306,3,0)</f>
        <v>Custo Direto</v>
      </c>
      <c r="J34" s="178"/>
      <c r="K34" s="50"/>
      <c r="L34" t="s" s="220">
        <v>440</v>
      </c>
      <c r="M34" t="s" s="220">
        <v>318</v>
      </c>
      <c r="N34" t="s" s="220">
        <v>187</v>
      </c>
      <c r="O34" t="s" s="220">
        <v>441</v>
      </c>
      <c r="P34" t="s" s="312">
        <v>329</v>
      </c>
    </row>
    <row r="35" ht="13.65" customHeight="1">
      <c r="A35" t="s" s="288">
        <v>425</v>
      </c>
      <c r="B35" t="s" s="308">
        <v>314</v>
      </c>
      <c r="C35" t="s" s="288">
        <v>315</v>
      </c>
      <c r="D35" s="309">
        <v>-580</v>
      </c>
      <c r="E35" t="s" s="310">
        <v>346</v>
      </c>
      <c r="F35" t="s" s="311">
        <v>99</v>
      </c>
      <c r="G35" t="s" s="311">
        <v>317</v>
      </c>
      <c r="H35" t="str" s="286" cm="1">
        <f t="array" ref="H35">VLOOKUP(E35,L1:N306,2,0)</f>
        <v>Despesa Variável</v>
      </c>
      <c r="I35" t="str" s="286" cm="1">
        <f t="array" ref="I35">VLOOKUP(E35,L1:N306,3,0)</f>
        <v>Custo Direto</v>
      </c>
      <c r="J35" s="178"/>
      <c r="K35" s="50"/>
      <c r="L35" t="s" s="220">
        <v>442</v>
      </c>
      <c r="M35" t="s" s="220">
        <v>318</v>
      </c>
      <c r="N35" t="s" s="220">
        <v>443</v>
      </c>
      <c r="O35" t="s" s="220">
        <v>444</v>
      </c>
      <c r="P35" t="s" s="312">
        <v>445</v>
      </c>
    </row>
    <row r="36" ht="13.65" customHeight="1">
      <c r="A36" t="s" s="288">
        <v>446</v>
      </c>
      <c r="B36" t="s" s="308">
        <v>314</v>
      </c>
      <c r="C36" t="s" s="288">
        <v>315</v>
      </c>
      <c r="D36" s="309">
        <v>-20429.27</v>
      </c>
      <c r="E36" t="s" s="310">
        <v>354</v>
      </c>
      <c r="F36" t="s" s="311">
        <v>99</v>
      </c>
      <c r="G36" t="s" s="311">
        <v>317</v>
      </c>
      <c r="H36" s="286" cm="1">
        <f t="array" ref="H36">VLOOKUP(E36,L1:N306,2,0)</f>
      </c>
      <c r="I36" t="s" s="288">
        <v>342</v>
      </c>
      <c r="J36" t="s" s="314">
        <v>355</v>
      </c>
      <c r="K36" s="50"/>
      <c r="L36" t="s" s="220">
        <v>447</v>
      </c>
      <c r="M36" t="s" s="220">
        <v>318</v>
      </c>
      <c r="N36" t="s" s="220">
        <v>405</v>
      </c>
      <c r="O36" t="s" s="220">
        <v>448</v>
      </c>
      <c r="P36" t="s" s="312">
        <v>329</v>
      </c>
    </row>
    <row r="37" ht="13.65" customHeight="1">
      <c r="A37" t="s" s="288">
        <v>446</v>
      </c>
      <c r="B37" t="s" s="308">
        <v>314</v>
      </c>
      <c r="C37" t="s" s="288">
        <v>322</v>
      </c>
      <c r="D37" s="313">
        <v>272</v>
      </c>
      <c r="E37" t="s" s="310">
        <v>392</v>
      </c>
      <c r="F37" t="s" s="311">
        <v>91</v>
      </c>
      <c r="G37" t="s" s="311">
        <v>317</v>
      </c>
      <c r="H37" t="str" s="286" cm="1">
        <f t="array" ref="H37">VLOOKUP(E37,L1:N306,2,0)</f>
        <v>Empréstimo</v>
      </c>
      <c r="I37" t="str" s="286" cm="1">
        <f t="array" ref="I37">VLOOKUP(E37,L1:N306,3,0)</f>
        <v>Passivo</v>
      </c>
      <c r="J37" s="178"/>
      <c r="K37" s="50"/>
      <c r="L37" t="s" s="220">
        <v>449</v>
      </c>
      <c r="M37" t="s" s="220">
        <v>450</v>
      </c>
      <c r="N37" t="s" s="220">
        <v>451</v>
      </c>
      <c r="O37" t="s" s="220">
        <v>452</v>
      </c>
      <c r="P37" t="s" s="312">
        <v>453</v>
      </c>
    </row>
    <row r="38" ht="15" customHeight="1">
      <c r="A38" t="s" s="288">
        <v>446</v>
      </c>
      <c r="B38" t="s" s="308">
        <v>314</v>
      </c>
      <c r="C38" t="s" s="288">
        <v>322</v>
      </c>
      <c r="D38" s="313">
        <v>290</v>
      </c>
      <c r="E38" t="s" s="310">
        <v>323</v>
      </c>
      <c r="F38" t="s" s="311">
        <v>91</v>
      </c>
      <c r="G38" t="s" s="311">
        <v>317</v>
      </c>
      <c r="H38" t="s" s="288">
        <v>186</v>
      </c>
      <c r="I38" t="s" s="288">
        <v>324</v>
      </c>
      <c r="J38" s="178"/>
      <c r="K38" s="50"/>
      <c r="L38" t="s" s="220">
        <v>454</v>
      </c>
      <c r="M38" t="s" s="220">
        <v>318</v>
      </c>
      <c r="N38" t="s" s="220">
        <v>187</v>
      </c>
      <c r="O38" t="s" s="220">
        <v>343</v>
      </c>
      <c r="P38" t="s" s="312">
        <v>329</v>
      </c>
    </row>
    <row r="39" ht="13.65" customHeight="1">
      <c r="A39" t="s" s="288">
        <v>446</v>
      </c>
      <c r="B39" t="s" s="308">
        <v>455</v>
      </c>
      <c r="C39" t="s" s="288">
        <v>456</v>
      </c>
      <c r="D39" s="313">
        <v>4372</v>
      </c>
      <c r="E39" t="s" s="310">
        <v>457</v>
      </c>
      <c r="F39" t="s" s="311">
        <v>91</v>
      </c>
      <c r="G39" t="s" s="311">
        <v>317</v>
      </c>
      <c r="H39" t="s" s="288">
        <v>186</v>
      </c>
      <c r="I39" t="s" s="288">
        <v>186</v>
      </c>
      <c r="J39" s="178"/>
      <c r="K39" s="50"/>
      <c r="L39" t="s" s="220">
        <v>458</v>
      </c>
      <c r="M39" t="s" s="220">
        <v>318</v>
      </c>
      <c r="N39" t="s" s="220">
        <v>187</v>
      </c>
      <c r="O39" t="s" s="220">
        <v>381</v>
      </c>
      <c r="P39" t="s" s="312">
        <v>329</v>
      </c>
    </row>
    <row r="40" ht="13.65" customHeight="1">
      <c r="A40" t="s" s="288">
        <v>446</v>
      </c>
      <c r="B40" t="s" s="308">
        <v>314</v>
      </c>
      <c r="C40" t="s" s="288">
        <v>315</v>
      </c>
      <c r="D40" s="309">
        <v>-1405.63</v>
      </c>
      <c r="E40" t="s" s="310">
        <v>426</v>
      </c>
      <c r="F40" t="s" s="311">
        <v>99</v>
      </c>
      <c r="G40" t="s" s="311">
        <v>317</v>
      </c>
      <c r="H40" t="str" s="286" cm="1">
        <f t="array" ref="H40">VLOOKUP(E40,L1:N306,2,0)</f>
        <v>Despesa Fixa</v>
      </c>
      <c r="I40" t="str" s="286" cm="1">
        <f t="array" ref="I40">VLOOKUP(E40,L1:N306,3,0)</f>
        <v>Pessoal</v>
      </c>
      <c r="J40" s="178"/>
      <c r="K40" s="50"/>
      <c r="L40" t="s" s="220">
        <v>459</v>
      </c>
      <c r="M40" s="50"/>
      <c r="N40" s="50"/>
      <c r="O40" s="50"/>
      <c r="P40" s="53"/>
    </row>
    <row r="41" ht="13.65" customHeight="1">
      <c r="A41" t="s" s="288">
        <v>446</v>
      </c>
      <c r="B41" t="s" s="308">
        <v>314</v>
      </c>
      <c r="C41" t="s" s="288">
        <v>315</v>
      </c>
      <c r="D41" s="309">
        <v>-793.85</v>
      </c>
      <c r="E41" t="s" s="310">
        <v>426</v>
      </c>
      <c r="F41" t="s" s="311">
        <v>99</v>
      </c>
      <c r="G41" t="s" s="311">
        <v>317</v>
      </c>
      <c r="H41" t="str" s="286" cm="1">
        <f t="array" ref="H41">VLOOKUP(E41,L1:N306,2,0)</f>
        <v>Despesa Fixa</v>
      </c>
      <c r="I41" t="str" s="286" cm="1">
        <f t="array" ref="I41">VLOOKUP(E41,L1:N306,3,0)</f>
        <v>Pessoal</v>
      </c>
      <c r="J41" s="178"/>
      <c r="K41" s="50"/>
      <c r="L41" t="s" s="220">
        <v>460</v>
      </c>
      <c r="M41" t="s" s="220">
        <v>318</v>
      </c>
      <c r="N41" t="s" s="220">
        <v>414</v>
      </c>
      <c r="O41" t="s" s="220">
        <v>415</v>
      </c>
      <c r="P41" t="s" s="312">
        <v>329</v>
      </c>
    </row>
    <row r="42" ht="13.65" customHeight="1">
      <c r="A42" t="s" s="288">
        <v>446</v>
      </c>
      <c r="B42" t="s" s="308">
        <v>314</v>
      </c>
      <c r="C42" t="s" s="288">
        <v>315</v>
      </c>
      <c r="D42" s="309">
        <v>-616.99</v>
      </c>
      <c r="E42" t="s" s="310">
        <v>426</v>
      </c>
      <c r="F42" t="s" s="311">
        <v>99</v>
      </c>
      <c r="G42" t="s" s="311">
        <v>317</v>
      </c>
      <c r="H42" t="str" s="286" cm="1">
        <f t="array" ref="H42">VLOOKUP(E42,L1:N306,2,0)</f>
        <v>Despesa Fixa</v>
      </c>
      <c r="I42" t="str" s="286" cm="1">
        <f t="array" ref="I42">VLOOKUP(E42,L1:N306,3,0)</f>
        <v>Pessoal</v>
      </c>
      <c r="J42" s="178"/>
      <c r="K42" s="50"/>
      <c r="L42" t="s" s="220">
        <v>461</v>
      </c>
      <c r="M42" s="50"/>
      <c r="N42" s="50"/>
      <c r="O42" s="50"/>
      <c r="P42" s="53"/>
    </row>
    <row r="43" ht="13.65" customHeight="1">
      <c r="A43" t="s" s="288">
        <v>446</v>
      </c>
      <c r="B43" t="s" s="308">
        <v>314</v>
      </c>
      <c r="C43" t="s" s="288">
        <v>315</v>
      </c>
      <c r="D43" s="309">
        <v>-92.48</v>
      </c>
      <c r="E43" t="s" s="310">
        <v>426</v>
      </c>
      <c r="F43" t="s" s="311">
        <v>99</v>
      </c>
      <c r="G43" t="s" s="311">
        <v>317</v>
      </c>
      <c r="H43" t="str" s="286" cm="1">
        <f t="array" ref="H43">VLOOKUP(E43,L1:N306,2,0)</f>
        <v>Despesa Fixa</v>
      </c>
      <c r="I43" t="str" s="286" cm="1">
        <f t="array" ref="I43">VLOOKUP(E43,L1:N306,3,0)</f>
        <v>Pessoal</v>
      </c>
      <c r="J43" s="178"/>
      <c r="K43" s="50"/>
      <c r="L43" t="s" s="220">
        <v>462</v>
      </c>
      <c r="M43" t="s" s="220">
        <v>318</v>
      </c>
      <c r="N43" t="s" s="220">
        <v>187</v>
      </c>
      <c r="O43" t="s" s="220">
        <v>381</v>
      </c>
      <c r="P43" t="s" s="312">
        <v>329</v>
      </c>
    </row>
    <row r="44" ht="13.65" customHeight="1">
      <c r="A44" t="s" s="288">
        <v>446</v>
      </c>
      <c r="B44" t="s" s="308">
        <v>463</v>
      </c>
      <c r="C44" t="s" s="288">
        <v>464</v>
      </c>
      <c r="D44" s="313">
        <v>900</v>
      </c>
      <c r="E44" t="s" s="310">
        <v>392</v>
      </c>
      <c r="F44" t="s" s="311">
        <v>91</v>
      </c>
      <c r="G44" t="s" s="311">
        <v>317</v>
      </c>
      <c r="H44" t="str" s="286" cm="1">
        <f t="array" ref="H44">VLOOKUP(E44,L1:N306,2,0)</f>
        <v>Empréstimo</v>
      </c>
      <c r="I44" t="str" s="286" cm="1">
        <f t="array" ref="I44">VLOOKUP(E44,L1:N306,3,0)</f>
        <v>Passivo</v>
      </c>
      <c r="J44" s="178"/>
      <c r="K44" s="50"/>
      <c r="L44" t="s" s="220">
        <v>465</v>
      </c>
      <c r="M44" s="50"/>
      <c r="N44" s="50"/>
      <c r="O44" s="50"/>
      <c r="P44" s="53"/>
    </row>
    <row r="45" ht="15" customHeight="1">
      <c r="A45" t="s" s="288">
        <v>466</v>
      </c>
      <c r="B45" t="s" s="308">
        <v>467</v>
      </c>
      <c r="C45" t="s" s="288">
        <v>468</v>
      </c>
      <c r="D45" s="313">
        <v>8785</v>
      </c>
      <c r="E45" t="s" s="310">
        <v>323</v>
      </c>
      <c r="F45" t="s" s="311">
        <v>91</v>
      </c>
      <c r="G45" t="s" s="311">
        <v>317</v>
      </c>
      <c r="H45" t="s" s="288">
        <v>186</v>
      </c>
      <c r="I45" t="s" s="288">
        <v>324</v>
      </c>
      <c r="J45" s="178"/>
      <c r="K45" s="50"/>
      <c r="L45" t="s" s="220">
        <v>469</v>
      </c>
      <c r="M45" s="50"/>
      <c r="N45" s="50"/>
      <c r="O45" s="50"/>
      <c r="P45" s="53"/>
    </row>
    <row r="46" ht="15" customHeight="1">
      <c r="A46" t="s" s="288">
        <v>466</v>
      </c>
      <c r="B46" t="s" s="308">
        <v>314</v>
      </c>
      <c r="C46" t="s" s="288">
        <v>350</v>
      </c>
      <c r="D46" s="313">
        <v>19</v>
      </c>
      <c r="E46" t="s" s="310">
        <v>323</v>
      </c>
      <c r="F46" t="s" s="311">
        <v>91</v>
      </c>
      <c r="G46" t="s" s="311">
        <v>317</v>
      </c>
      <c r="H46" t="s" s="288">
        <v>186</v>
      </c>
      <c r="I46" t="s" s="288">
        <v>324</v>
      </c>
      <c r="J46" s="178"/>
      <c r="K46" s="50"/>
      <c r="L46" t="s" s="220">
        <v>470</v>
      </c>
      <c r="M46" s="50"/>
      <c r="N46" s="50"/>
      <c r="O46" s="50"/>
      <c r="P46" s="53"/>
    </row>
    <row r="47" ht="13.65" customHeight="1">
      <c r="A47" t="s" s="288">
        <v>466</v>
      </c>
      <c r="B47" t="s" s="308">
        <v>471</v>
      </c>
      <c r="C47" t="s" s="288">
        <v>359</v>
      </c>
      <c r="D47" s="309">
        <v>-300</v>
      </c>
      <c r="E47" t="s" s="310">
        <v>346</v>
      </c>
      <c r="F47" t="s" s="311">
        <v>99</v>
      </c>
      <c r="G47" t="s" s="311">
        <v>317</v>
      </c>
      <c r="H47" t="str" s="286" cm="1">
        <f t="array" ref="H47">VLOOKUP(E47,L1:N306,2,0)</f>
        <v>Despesa Variável</v>
      </c>
      <c r="I47" t="str" s="286" cm="1">
        <f t="array" ref="I47">VLOOKUP(E47,L1:N306,3,0)</f>
        <v>Custo Direto</v>
      </c>
      <c r="J47" s="178"/>
      <c r="K47" s="50"/>
      <c r="L47" t="s" s="220">
        <v>472</v>
      </c>
      <c r="M47" t="s" s="220">
        <v>450</v>
      </c>
      <c r="N47" t="s" s="220">
        <v>451</v>
      </c>
      <c r="O47" t="s" s="220">
        <v>452</v>
      </c>
      <c r="P47" t="s" s="312">
        <v>453</v>
      </c>
    </row>
    <row r="48" ht="13.65" customHeight="1">
      <c r="A48" t="s" s="288">
        <v>466</v>
      </c>
      <c r="B48" t="s" s="308">
        <v>314</v>
      </c>
      <c r="C48" t="s" s="288">
        <v>315</v>
      </c>
      <c r="D48" s="309">
        <v>-27.8</v>
      </c>
      <c r="E48" t="s" s="310">
        <v>346</v>
      </c>
      <c r="F48" t="s" s="311">
        <v>99</v>
      </c>
      <c r="G48" t="s" s="311">
        <v>317</v>
      </c>
      <c r="H48" t="str" s="286" cm="1">
        <f t="array" ref="H48">VLOOKUP(E48,L1:N306,2,0)</f>
        <v>Despesa Variável</v>
      </c>
      <c r="I48" t="str" s="286" cm="1">
        <f t="array" ref="I48">VLOOKUP(E48,L1:N306,3,0)</f>
        <v>Custo Direto</v>
      </c>
      <c r="J48" s="178"/>
      <c r="K48" s="50"/>
      <c r="L48" s="50"/>
      <c r="M48" s="50"/>
      <c r="N48" s="50"/>
      <c r="O48" s="50"/>
      <c r="P48" s="53"/>
    </row>
    <row r="49" ht="15" customHeight="1">
      <c r="A49" t="s" s="288">
        <v>466</v>
      </c>
      <c r="B49" t="s" s="308">
        <v>314</v>
      </c>
      <c r="C49" t="s" s="288">
        <v>322</v>
      </c>
      <c r="D49" s="313">
        <v>240</v>
      </c>
      <c r="E49" t="s" s="310">
        <v>323</v>
      </c>
      <c r="F49" t="s" s="311">
        <v>91</v>
      </c>
      <c r="G49" t="s" s="311">
        <v>317</v>
      </c>
      <c r="H49" t="s" s="288">
        <v>186</v>
      </c>
      <c r="I49" t="s" s="288">
        <v>324</v>
      </c>
      <c r="J49" s="178"/>
      <c r="K49" s="50"/>
      <c r="L49" s="50"/>
      <c r="M49" s="50"/>
      <c r="N49" s="50"/>
      <c r="O49" s="50"/>
      <c r="P49" s="53"/>
    </row>
    <row r="50" ht="15" customHeight="1">
      <c r="A50" t="s" s="288">
        <v>466</v>
      </c>
      <c r="B50" t="s" s="308">
        <v>314</v>
      </c>
      <c r="C50" t="s" s="288">
        <v>315</v>
      </c>
      <c r="D50" s="309">
        <v>-1019</v>
      </c>
      <c r="E50" t="s" s="310">
        <v>346</v>
      </c>
      <c r="F50" t="s" s="311">
        <v>99</v>
      </c>
      <c r="G50" t="s" s="311">
        <v>317</v>
      </c>
      <c r="H50" t="str" s="286" cm="1">
        <f t="array" ref="H50">VLOOKUP(E50,L1:N306,2,0)</f>
        <v>Despesa Variável</v>
      </c>
      <c r="I50" t="str" s="286" cm="1">
        <f t="array" ref="I50">VLOOKUP(E50,L1:N306,3,0)</f>
        <v>Custo Direto</v>
      </c>
      <c r="J50" s="178"/>
      <c r="K50" s="50"/>
      <c r="L50" s="50"/>
      <c r="M50" s="50"/>
      <c r="N50" s="50"/>
      <c r="O50" s="50"/>
      <c r="P50" s="53"/>
    </row>
    <row r="51" ht="13.65" customHeight="1">
      <c r="A51" t="s" s="288">
        <v>466</v>
      </c>
      <c r="B51" t="s" s="308">
        <v>314</v>
      </c>
      <c r="C51" t="s" s="288">
        <v>473</v>
      </c>
      <c r="D51" s="313">
        <v>1019</v>
      </c>
      <c r="E51" t="s" s="310">
        <v>330</v>
      </c>
      <c r="F51" t="s" s="311">
        <v>91</v>
      </c>
      <c r="G51" t="s" s="311">
        <v>317</v>
      </c>
      <c r="H51" t="s" s="288">
        <v>186</v>
      </c>
      <c r="I51" t="s" s="288">
        <v>186</v>
      </c>
      <c r="J51" s="178"/>
      <c r="K51" s="50"/>
      <c r="L51" s="50"/>
      <c r="M51" s="50"/>
      <c r="N51" s="50"/>
      <c r="O51" s="50"/>
      <c r="P51" s="53"/>
    </row>
    <row r="52" ht="15" customHeight="1">
      <c r="A52" t="s" s="288">
        <v>466</v>
      </c>
      <c r="B52" t="s" s="308">
        <v>314</v>
      </c>
      <c r="C52" t="s" s="288">
        <v>322</v>
      </c>
      <c r="D52" s="313">
        <v>670</v>
      </c>
      <c r="E52" t="s" s="310">
        <v>323</v>
      </c>
      <c r="F52" t="s" s="311">
        <v>91</v>
      </c>
      <c r="G52" t="s" s="311">
        <v>317</v>
      </c>
      <c r="H52" t="s" s="288">
        <v>186</v>
      </c>
      <c r="I52" t="s" s="288">
        <v>324</v>
      </c>
      <c r="J52" s="178"/>
      <c r="K52" s="50"/>
      <c r="L52" s="50"/>
      <c r="M52" s="50"/>
      <c r="N52" s="50"/>
      <c r="O52" s="50"/>
      <c r="P52" s="53"/>
    </row>
    <row r="53" ht="15" customHeight="1">
      <c r="A53" t="s" s="288">
        <v>466</v>
      </c>
      <c r="B53" t="s" s="308">
        <v>314</v>
      </c>
      <c r="C53" t="s" s="288">
        <v>322</v>
      </c>
      <c r="D53" s="313">
        <v>290</v>
      </c>
      <c r="E53" t="s" s="310">
        <v>323</v>
      </c>
      <c r="F53" t="s" s="311">
        <v>91</v>
      </c>
      <c r="G53" t="s" s="311">
        <v>317</v>
      </c>
      <c r="H53" t="s" s="288">
        <v>186</v>
      </c>
      <c r="I53" t="s" s="288">
        <v>324</v>
      </c>
      <c r="J53" s="178"/>
      <c r="K53" s="50"/>
      <c r="L53" s="50"/>
      <c r="M53" s="50"/>
      <c r="N53" s="50"/>
      <c r="O53" s="50"/>
      <c r="P53" s="53"/>
    </row>
    <row r="54" ht="15" customHeight="1">
      <c r="A54" t="s" s="288">
        <v>466</v>
      </c>
      <c r="B54" t="s" s="308">
        <v>474</v>
      </c>
      <c r="C54" t="s" s="288">
        <v>475</v>
      </c>
      <c r="D54" s="309">
        <v>-2.6</v>
      </c>
      <c r="E54" t="s" s="310">
        <v>386</v>
      </c>
      <c r="F54" t="s" s="311">
        <v>99</v>
      </c>
      <c r="G54" t="s" s="311">
        <v>317</v>
      </c>
      <c r="H54" t="str" s="286" cm="1">
        <f t="array" ref="H54">VLOOKUP(E54,L1:N306,2,0)</f>
        <v>Despesa Variável</v>
      </c>
      <c r="I54" t="str" s="286" cm="1">
        <f t="array" ref="I54">VLOOKUP(E54,L1:N306,3,0)</f>
        <v>Financeira</v>
      </c>
      <c r="J54" s="178"/>
      <c r="K54" s="50"/>
      <c r="L54" s="50"/>
      <c r="M54" s="50"/>
      <c r="N54" s="50"/>
      <c r="O54" s="50"/>
      <c r="P54" s="53"/>
    </row>
    <row r="55" ht="15" customHeight="1">
      <c r="A55" t="s" s="288">
        <v>476</v>
      </c>
      <c r="B55" t="s" s="308">
        <v>314</v>
      </c>
      <c r="C55" t="s" s="288">
        <v>322</v>
      </c>
      <c r="D55" s="313">
        <v>110</v>
      </c>
      <c r="E55" t="s" s="310">
        <v>323</v>
      </c>
      <c r="F55" t="s" s="311">
        <v>91</v>
      </c>
      <c r="G55" t="s" s="311">
        <v>317</v>
      </c>
      <c r="H55" t="s" s="288">
        <v>186</v>
      </c>
      <c r="I55" t="s" s="288">
        <v>324</v>
      </c>
      <c r="J55" s="178"/>
      <c r="K55" s="50"/>
      <c r="L55" s="50"/>
      <c r="M55" s="50"/>
      <c r="N55" s="50"/>
      <c r="O55" s="50"/>
      <c r="P55" s="53"/>
    </row>
    <row r="56" ht="13.65" customHeight="1">
      <c r="A56" t="s" s="288">
        <v>476</v>
      </c>
      <c r="B56" t="s" s="308">
        <v>314</v>
      </c>
      <c r="C56" t="s" s="288">
        <v>315</v>
      </c>
      <c r="D56" s="309">
        <v>-1019</v>
      </c>
      <c r="E56" t="s" s="310">
        <v>346</v>
      </c>
      <c r="F56" t="s" s="311">
        <v>99</v>
      </c>
      <c r="G56" t="s" s="311">
        <v>317</v>
      </c>
      <c r="H56" t="str" s="286" cm="1">
        <f t="array" ref="H56">VLOOKUP(E56,L1:N306,2,0)</f>
        <v>Despesa Variável</v>
      </c>
      <c r="I56" t="str" s="286" cm="1">
        <f t="array" ref="I56">VLOOKUP(E56,L1:N306,3,0)</f>
        <v>Custo Direto</v>
      </c>
      <c r="J56" s="178"/>
      <c r="K56" s="50"/>
      <c r="L56" s="50"/>
      <c r="M56" s="50"/>
      <c r="N56" s="50"/>
      <c r="O56" s="50"/>
      <c r="P56" s="53"/>
    </row>
    <row r="57" ht="15" customHeight="1">
      <c r="A57" t="s" s="288">
        <v>477</v>
      </c>
      <c r="B57" t="s" s="308">
        <v>478</v>
      </c>
      <c r="C57" t="s" s="288">
        <v>479</v>
      </c>
      <c r="D57" s="313">
        <v>2900</v>
      </c>
      <c r="E57" t="s" s="310">
        <v>323</v>
      </c>
      <c r="F57" t="s" s="311">
        <v>91</v>
      </c>
      <c r="G57" t="s" s="311">
        <v>317</v>
      </c>
      <c r="H57" t="s" s="288">
        <v>186</v>
      </c>
      <c r="I57" t="s" s="288">
        <v>324</v>
      </c>
      <c r="J57" s="178"/>
      <c r="K57" s="50"/>
      <c r="L57" s="50"/>
      <c r="M57" s="50"/>
      <c r="N57" s="50"/>
      <c r="O57" s="50"/>
      <c r="P57" s="53"/>
    </row>
    <row r="58" ht="15" customHeight="1">
      <c r="A58" t="s" s="288">
        <v>477</v>
      </c>
      <c r="B58" t="s" s="308">
        <v>314</v>
      </c>
      <c r="C58" t="s" s="288">
        <v>322</v>
      </c>
      <c r="D58" s="313">
        <v>65</v>
      </c>
      <c r="E58" t="s" s="310">
        <v>323</v>
      </c>
      <c r="F58" t="s" s="311">
        <v>91</v>
      </c>
      <c r="G58" t="s" s="311">
        <v>317</v>
      </c>
      <c r="H58" t="s" s="288">
        <v>186</v>
      </c>
      <c r="I58" t="s" s="288">
        <v>324</v>
      </c>
      <c r="J58" s="178"/>
      <c r="K58" s="50"/>
      <c r="L58" s="50"/>
      <c r="M58" s="50"/>
      <c r="N58" s="50"/>
      <c r="O58" s="50"/>
      <c r="P58" s="53"/>
    </row>
    <row r="59" ht="15" customHeight="1">
      <c r="A59" t="s" s="288">
        <v>477</v>
      </c>
      <c r="B59" t="s" s="308">
        <v>314</v>
      </c>
      <c r="C59" t="s" s="288">
        <v>322</v>
      </c>
      <c r="D59" s="313">
        <v>250</v>
      </c>
      <c r="E59" t="s" s="310">
        <v>323</v>
      </c>
      <c r="F59" t="s" s="311">
        <v>91</v>
      </c>
      <c r="G59" t="s" s="311">
        <v>317</v>
      </c>
      <c r="H59" t="s" s="288">
        <v>186</v>
      </c>
      <c r="I59" t="s" s="288">
        <v>324</v>
      </c>
      <c r="J59" s="178"/>
      <c r="K59" s="50"/>
      <c r="L59" s="50"/>
      <c r="M59" s="50"/>
      <c r="N59" s="50"/>
      <c r="O59" s="50"/>
      <c r="P59" s="53"/>
    </row>
    <row r="60" ht="13.65" customHeight="1">
      <c r="A60" t="s" s="288">
        <v>477</v>
      </c>
      <c r="B60" t="s" s="308">
        <v>480</v>
      </c>
      <c r="C60" t="s" s="288">
        <v>481</v>
      </c>
      <c r="D60" s="309">
        <v>-249.81</v>
      </c>
      <c r="E60" t="s" s="310">
        <v>389</v>
      </c>
      <c r="F60" t="s" s="311">
        <v>99</v>
      </c>
      <c r="G60" t="s" s="311">
        <v>317</v>
      </c>
      <c r="H60" t="str" s="286" cm="1">
        <f t="array" ref="H60">VLOOKUP(E60,L1:N306,2,0)</f>
        <v>Despesa Variável</v>
      </c>
      <c r="I60" t="str" s="286" cm="1">
        <f t="array" ref="I60">VLOOKUP(E60,L1:N306,3,0)</f>
        <v>Energia</v>
      </c>
      <c r="J60" s="178"/>
      <c r="K60" s="50"/>
      <c r="L60" s="50"/>
      <c r="M60" s="50"/>
      <c r="N60" s="50"/>
      <c r="O60" s="50"/>
      <c r="P60" s="53"/>
    </row>
    <row r="61" ht="13.65" customHeight="1">
      <c r="A61" t="s" s="288">
        <v>477</v>
      </c>
      <c r="B61" t="s" s="308">
        <v>482</v>
      </c>
      <c r="C61" t="s" s="288">
        <v>431</v>
      </c>
      <c r="D61" s="309">
        <v>-44</v>
      </c>
      <c r="E61" t="s" s="310">
        <v>346</v>
      </c>
      <c r="F61" t="s" s="311">
        <v>99</v>
      </c>
      <c r="G61" t="s" s="311">
        <v>317</v>
      </c>
      <c r="H61" t="str" s="286" cm="1">
        <f t="array" ref="H61">VLOOKUP(E61,L1:N306,2,0)</f>
        <v>Despesa Variável</v>
      </c>
      <c r="I61" t="str" s="286" cm="1">
        <f t="array" ref="I61">VLOOKUP(E61,L1:N306,3,0)</f>
        <v>Custo Direto</v>
      </c>
      <c r="J61" s="178"/>
      <c r="K61" s="50"/>
      <c r="L61" s="50"/>
      <c r="M61" s="50"/>
      <c r="N61" s="50"/>
      <c r="O61" s="50"/>
      <c r="P61" s="53"/>
    </row>
    <row r="62" ht="15" customHeight="1">
      <c r="A62" t="s" s="288">
        <v>483</v>
      </c>
      <c r="B62" t="s" s="308">
        <v>314</v>
      </c>
      <c r="C62" t="s" s="288">
        <v>322</v>
      </c>
      <c r="D62" s="313">
        <v>810</v>
      </c>
      <c r="E62" t="s" s="310">
        <v>323</v>
      </c>
      <c r="F62" t="s" s="311">
        <v>91</v>
      </c>
      <c r="G62" t="s" s="311">
        <v>317</v>
      </c>
      <c r="H62" t="s" s="288">
        <v>186</v>
      </c>
      <c r="I62" t="s" s="288">
        <v>324</v>
      </c>
      <c r="J62" s="178"/>
      <c r="K62" s="50"/>
      <c r="L62" s="50"/>
      <c r="M62" s="50"/>
      <c r="N62" s="50"/>
      <c r="O62" s="50"/>
      <c r="P62" s="53"/>
    </row>
    <row r="63" ht="15" customHeight="1">
      <c r="A63" t="s" s="288">
        <v>483</v>
      </c>
      <c r="B63" t="s" s="308">
        <v>314</v>
      </c>
      <c r="C63" t="s" s="288">
        <v>322</v>
      </c>
      <c r="D63" s="313">
        <v>21705</v>
      </c>
      <c r="E63" t="s" s="310">
        <v>323</v>
      </c>
      <c r="F63" t="s" s="311">
        <v>91</v>
      </c>
      <c r="G63" t="s" s="311">
        <v>317</v>
      </c>
      <c r="H63" t="s" s="288">
        <v>186</v>
      </c>
      <c r="I63" t="s" s="288">
        <v>324</v>
      </c>
      <c r="J63" s="178"/>
      <c r="K63" s="50"/>
      <c r="L63" s="50"/>
      <c r="M63" s="50"/>
      <c r="N63" s="50"/>
      <c r="O63" s="50"/>
      <c r="P63" s="53"/>
    </row>
    <row r="64" ht="15" customHeight="1">
      <c r="A64" t="s" s="288">
        <v>483</v>
      </c>
      <c r="B64" t="s" s="308">
        <v>314</v>
      </c>
      <c r="C64" t="s" s="288">
        <v>350</v>
      </c>
      <c r="D64" s="313">
        <v>63</v>
      </c>
      <c r="E64" t="s" s="310">
        <v>323</v>
      </c>
      <c r="F64" t="s" s="311">
        <v>91</v>
      </c>
      <c r="G64" t="s" s="311">
        <v>317</v>
      </c>
      <c r="H64" t="s" s="288">
        <v>186</v>
      </c>
      <c r="I64" t="s" s="288">
        <v>324</v>
      </c>
      <c r="J64" s="178"/>
      <c r="K64" s="50"/>
      <c r="L64" s="50"/>
      <c r="M64" s="50"/>
      <c r="N64" s="50"/>
      <c r="O64" s="50"/>
      <c r="P64" s="53"/>
    </row>
    <row r="65" ht="15" customHeight="1">
      <c r="A65" t="s" s="288">
        <v>483</v>
      </c>
      <c r="B65" t="s" s="308">
        <v>484</v>
      </c>
      <c r="C65" t="s" s="288">
        <v>359</v>
      </c>
      <c r="D65" s="309">
        <v>-17742.02</v>
      </c>
      <c r="E65" t="s" s="310">
        <v>346</v>
      </c>
      <c r="F65" t="s" s="311">
        <v>99</v>
      </c>
      <c r="G65" t="s" s="311">
        <v>317</v>
      </c>
      <c r="H65" t="str" s="286" cm="1">
        <f t="array" ref="H65">VLOOKUP(E65,L1:N306,2,0)</f>
        <v>Despesa Variável</v>
      </c>
      <c r="I65" t="str" s="286" cm="1">
        <f t="array" ref="I65">VLOOKUP(E65,L1:N306,3,0)</f>
        <v>Custo Direto</v>
      </c>
      <c r="J65" s="178"/>
      <c r="K65" s="50"/>
      <c r="L65" s="50"/>
      <c r="M65" s="50"/>
      <c r="N65" s="50"/>
      <c r="O65" s="50"/>
      <c r="P65" s="53"/>
    </row>
    <row r="66" ht="13.65" customHeight="1">
      <c r="A66" t="s" s="288">
        <v>483</v>
      </c>
      <c r="B66" t="s" s="308">
        <v>485</v>
      </c>
      <c r="C66" t="s" s="288">
        <v>431</v>
      </c>
      <c r="D66" s="309">
        <v>-12.8</v>
      </c>
      <c r="E66" t="s" s="310">
        <v>346</v>
      </c>
      <c r="F66" t="s" s="311">
        <v>99</v>
      </c>
      <c r="G66" t="s" s="311">
        <v>317</v>
      </c>
      <c r="H66" t="str" s="286" cm="1">
        <f t="array" ref="H66">VLOOKUP(E66,L1:N306,2,0)</f>
        <v>Despesa Variável</v>
      </c>
      <c r="I66" t="str" s="286" cm="1">
        <f t="array" ref="I66">VLOOKUP(E66,L1:N306,3,0)</f>
        <v>Custo Direto</v>
      </c>
      <c r="J66" s="178"/>
      <c r="K66" s="50"/>
      <c r="L66" s="50"/>
      <c r="M66" s="50"/>
      <c r="N66" s="50"/>
      <c r="O66" s="50"/>
      <c r="P66" s="53"/>
    </row>
    <row r="67" ht="13.65" customHeight="1">
      <c r="A67" t="s" s="288">
        <v>483</v>
      </c>
      <c r="B67" t="s" s="308">
        <v>486</v>
      </c>
      <c r="C67" t="s" s="288">
        <v>431</v>
      </c>
      <c r="D67" s="309">
        <v>-350</v>
      </c>
      <c r="E67" t="s" s="310">
        <v>392</v>
      </c>
      <c r="F67" t="s" s="311">
        <v>99</v>
      </c>
      <c r="G67" t="s" s="311">
        <v>317</v>
      </c>
      <c r="H67" t="str" s="286" cm="1">
        <f t="array" ref="H67">VLOOKUP(E67,L1:N306,2,0)</f>
        <v>Empréstimo</v>
      </c>
      <c r="I67" t="str" s="286" cm="1">
        <f t="array" ref="I67">VLOOKUP(E67,L1:N306,3,0)</f>
        <v>Passivo</v>
      </c>
      <c r="J67" t="s" s="314">
        <v>355</v>
      </c>
      <c r="K67" s="50"/>
      <c r="L67" s="50"/>
      <c r="M67" s="50"/>
      <c r="N67" s="50"/>
      <c r="O67" s="50"/>
      <c r="P67" s="53"/>
    </row>
    <row r="68" ht="15" customHeight="1">
      <c r="A68" t="s" s="288">
        <v>483</v>
      </c>
      <c r="B68" t="s" s="308">
        <v>314</v>
      </c>
      <c r="C68" t="s" s="288">
        <v>322</v>
      </c>
      <c r="D68" s="313">
        <v>180</v>
      </c>
      <c r="E68" t="s" s="310">
        <v>323</v>
      </c>
      <c r="F68" t="s" s="311">
        <v>91</v>
      </c>
      <c r="G68" t="s" s="311">
        <v>317</v>
      </c>
      <c r="H68" t="s" s="288">
        <v>186</v>
      </c>
      <c r="I68" t="s" s="288">
        <v>324</v>
      </c>
      <c r="J68" s="178"/>
      <c r="K68" s="50"/>
      <c r="L68" s="50"/>
      <c r="M68" s="50"/>
      <c r="N68" s="50"/>
      <c r="O68" s="50"/>
      <c r="P68" s="53"/>
    </row>
    <row r="69" ht="13.65" customHeight="1">
      <c r="A69" t="s" s="288">
        <v>483</v>
      </c>
      <c r="B69" t="s" s="308">
        <v>487</v>
      </c>
      <c r="C69" t="s" s="288">
        <v>488</v>
      </c>
      <c r="D69" s="313">
        <v>45000</v>
      </c>
      <c r="E69" t="s" s="310">
        <v>392</v>
      </c>
      <c r="F69" t="s" s="311">
        <v>91</v>
      </c>
      <c r="G69" t="s" s="311">
        <v>317</v>
      </c>
      <c r="H69" t="str" s="286" cm="1">
        <f t="array" ref="H69">VLOOKUP(E69,L1:N306,2,0)</f>
        <v>Empréstimo</v>
      </c>
      <c r="I69" t="str" s="286" cm="1">
        <f t="array" ref="I69">VLOOKUP(E69,L1:N306,3,0)</f>
        <v>Passivo</v>
      </c>
      <c r="J69" s="178"/>
      <c r="K69" s="50"/>
      <c r="L69" s="50"/>
      <c r="M69" s="50"/>
      <c r="N69" s="50"/>
      <c r="O69" s="50"/>
      <c r="P69" s="53"/>
    </row>
    <row r="70" ht="13.65" customHeight="1">
      <c r="A70" t="s" s="288">
        <v>483</v>
      </c>
      <c r="B70" t="s" s="308">
        <v>489</v>
      </c>
      <c r="C70" t="s" s="288">
        <v>431</v>
      </c>
      <c r="D70" s="309">
        <v>-45000</v>
      </c>
      <c r="E70" t="s" s="310">
        <v>392</v>
      </c>
      <c r="F70" t="s" s="311">
        <v>99</v>
      </c>
      <c r="G70" t="s" s="311">
        <v>317</v>
      </c>
      <c r="H70" t="str" s="286" cm="1">
        <f t="array" ref="H70">VLOOKUP(E70,L1:N306,2,0)</f>
        <v>Empréstimo</v>
      </c>
      <c r="I70" t="str" s="286" cm="1">
        <f t="array" ref="I70">VLOOKUP(E70,L1:N306,3,0)</f>
        <v>Passivo</v>
      </c>
      <c r="J70" t="s" s="314">
        <v>355</v>
      </c>
      <c r="K70" s="50"/>
      <c r="L70" s="50"/>
      <c r="M70" s="50"/>
      <c r="N70" s="50"/>
      <c r="O70" s="50"/>
      <c r="P70" s="53"/>
    </row>
    <row r="71" ht="13.65" customHeight="1">
      <c r="A71" t="s" s="288">
        <v>483</v>
      </c>
      <c r="B71" t="s" s="308">
        <v>314</v>
      </c>
      <c r="C71" t="s" s="288">
        <v>315</v>
      </c>
      <c r="D71" s="309">
        <v>-96</v>
      </c>
      <c r="E71" t="s" s="310">
        <v>354</v>
      </c>
      <c r="F71" t="s" s="311">
        <v>99</v>
      </c>
      <c r="G71" t="s" s="311">
        <v>317</v>
      </c>
      <c r="H71" s="286" cm="1">
        <f t="array" ref="H71">VLOOKUP(E71,L1:N306,2,0)</f>
      </c>
      <c r="I71" t="s" s="288">
        <v>342</v>
      </c>
      <c r="J71" t="s" s="314">
        <v>355</v>
      </c>
      <c r="K71" s="50"/>
      <c r="L71" s="50"/>
      <c r="M71" s="50"/>
      <c r="N71" s="50"/>
      <c r="O71" s="50"/>
      <c r="P71" s="53"/>
    </row>
    <row r="72" ht="15" customHeight="1">
      <c r="A72" t="s" s="288">
        <v>483</v>
      </c>
      <c r="B72" t="s" s="308">
        <v>314</v>
      </c>
      <c r="C72" t="s" s="288">
        <v>322</v>
      </c>
      <c r="D72" s="313">
        <v>13200</v>
      </c>
      <c r="E72" t="s" s="310">
        <v>323</v>
      </c>
      <c r="F72" t="s" s="311">
        <v>91</v>
      </c>
      <c r="G72" t="s" s="311">
        <v>317</v>
      </c>
      <c r="H72" t="s" s="288">
        <v>186</v>
      </c>
      <c r="I72" t="s" s="288">
        <v>324</v>
      </c>
      <c r="J72" s="178"/>
      <c r="K72" s="50"/>
      <c r="L72" s="50"/>
      <c r="M72" s="50"/>
      <c r="N72" s="50"/>
      <c r="O72" s="50"/>
      <c r="P72" s="53"/>
    </row>
    <row r="73" ht="15" customHeight="1">
      <c r="A73" t="s" s="288">
        <v>483</v>
      </c>
      <c r="B73" t="s" s="308">
        <v>490</v>
      </c>
      <c r="C73" t="s" s="288">
        <v>475</v>
      </c>
      <c r="D73" s="309">
        <v>-2.6</v>
      </c>
      <c r="E73" t="s" s="310">
        <v>386</v>
      </c>
      <c r="F73" t="s" s="311">
        <v>99</v>
      </c>
      <c r="G73" t="s" s="311">
        <v>317</v>
      </c>
      <c r="H73" t="str" s="286" cm="1">
        <f t="array" ref="H73">VLOOKUP(E73,L1:N306,2,0)</f>
        <v>Despesa Variável</v>
      </c>
      <c r="I73" t="str" s="286" cm="1">
        <f t="array" ref="I73">VLOOKUP(E73,L1:N306,3,0)</f>
        <v>Financeira</v>
      </c>
      <c r="J73" s="178"/>
      <c r="K73" s="50"/>
      <c r="L73" s="50"/>
      <c r="M73" s="50"/>
      <c r="N73" s="50"/>
      <c r="O73" s="50"/>
      <c r="P73" s="53"/>
    </row>
    <row r="74" ht="13.65" customHeight="1">
      <c r="A74" t="s" s="288">
        <v>491</v>
      </c>
      <c r="B74" t="s" s="308">
        <v>314</v>
      </c>
      <c r="C74" t="s" s="288">
        <v>315</v>
      </c>
      <c r="D74" s="309">
        <v>-750</v>
      </c>
      <c r="E74" t="s" s="310">
        <v>346</v>
      </c>
      <c r="F74" t="s" s="311">
        <v>99</v>
      </c>
      <c r="G74" t="s" s="311">
        <v>317</v>
      </c>
      <c r="H74" t="str" s="286" cm="1">
        <f t="array" ref="H74">VLOOKUP(E74,L1:N306,2,0)</f>
        <v>Despesa Variável</v>
      </c>
      <c r="I74" t="str" s="286" cm="1">
        <f t="array" ref="I74">VLOOKUP(E74,L1:N306,3,0)</f>
        <v>Custo Direto</v>
      </c>
      <c r="J74" s="178"/>
      <c r="K74" s="50"/>
      <c r="L74" s="50"/>
      <c r="M74" s="50"/>
      <c r="N74" s="50"/>
      <c r="O74" s="50"/>
      <c r="P74" s="53"/>
    </row>
    <row r="75" ht="15" customHeight="1">
      <c r="A75" t="s" s="288">
        <v>491</v>
      </c>
      <c r="B75" t="s" s="308">
        <v>314</v>
      </c>
      <c r="C75" t="s" s="288">
        <v>315</v>
      </c>
      <c r="D75" s="309">
        <v>-10000</v>
      </c>
      <c r="E75" t="s" s="310">
        <v>492</v>
      </c>
      <c r="F75" t="s" s="311">
        <v>99</v>
      </c>
      <c r="G75" t="s" s="311">
        <v>317</v>
      </c>
      <c r="H75" s="286" cm="1">
        <f t="array" ref="H75">VLOOKUP(E75,L1:N306,2,0)</f>
      </c>
      <c r="I75" t="s" s="288">
        <v>401</v>
      </c>
      <c r="J75" t="s" s="314">
        <v>355</v>
      </c>
      <c r="K75" s="50"/>
      <c r="L75" s="50"/>
      <c r="M75" s="50"/>
      <c r="N75" s="50"/>
      <c r="O75" s="50"/>
      <c r="P75" s="53"/>
    </row>
    <row r="76" ht="15" customHeight="1">
      <c r="A76" t="s" s="288">
        <v>491</v>
      </c>
      <c r="B76" t="s" s="308">
        <v>314</v>
      </c>
      <c r="C76" t="s" s="288">
        <v>322</v>
      </c>
      <c r="D76" s="313">
        <v>1900</v>
      </c>
      <c r="E76" t="s" s="310">
        <v>323</v>
      </c>
      <c r="F76" t="s" s="311">
        <v>91</v>
      </c>
      <c r="G76" t="s" s="311">
        <v>317</v>
      </c>
      <c r="H76" t="s" s="288">
        <v>186</v>
      </c>
      <c r="I76" t="s" s="288">
        <v>324</v>
      </c>
      <c r="J76" s="178"/>
      <c r="K76" s="50"/>
      <c r="L76" s="50"/>
      <c r="M76" s="50"/>
      <c r="N76" s="50"/>
      <c r="O76" s="50"/>
      <c r="P76" s="53"/>
    </row>
    <row r="77" ht="13.65" customHeight="1">
      <c r="A77" t="s" s="288">
        <v>491</v>
      </c>
      <c r="B77" t="s" s="308">
        <v>314</v>
      </c>
      <c r="C77" t="s" s="288">
        <v>315</v>
      </c>
      <c r="D77" s="309">
        <v>-21</v>
      </c>
      <c r="E77" t="s" s="310">
        <v>354</v>
      </c>
      <c r="F77" t="s" s="311">
        <v>99</v>
      </c>
      <c r="G77" t="s" s="311">
        <v>317</v>
      </c>
      <c r="H77" s="286" cm="1">
        <f t="array" ref="H77">VLOOKUP(E77,L1:N306,2,0)</f>
      </c>
      <c r="I77" t="s" s="288">
        <v>342</v>
      </c>
      <c r="J77" t="s" s="314">
        <v>355</v>
      </c>
      <c r="K77" s="50"/>
      <c r="L77" s="50"/>
      <c r="M77" s="50"/>
      <c r="N77" s="50"/>
      <c r="O77" s="50"/>
      <c r="P77" s="53"/>
    </row>
    <row r="78" ht="13.65" customHeight="1">
      <c r="A78" t="s" s="288">
        <v>493</v>
      </c>
      <c r="B78" t="s" s="308">
        <v>314</v>
      </c>
      <c r="C78" t="s" s="288">
        <v>315</v>
      </c>
      <c r="D78" s="309">
        <v>-220</v>
      </c>
      <c r="E78" t="s" s="310">
        <v>354</v>
      </c>
      <c r="F78" t="s" s="311">
        <v>99</v>
      </c>
      <c r="G78" t="s" s="311">
        <v>317</v>
      </c>
      <c r="H78" s="286" cm="1">
        <f t="array" ref="H78">VLOOKUP(E78,L1:N306,2,0)</f>
      </c>
      <c r="I78" t="s" s="288">
        <v>342</v>
      </c>
      <c r="J78" t="s" s="314">
        <v>355</v>
      </c>
      <c r="K78" s="50"/>
      <c r="L78" s="50"/>
      <c r="M78" s="50"/>
      <c r="N78" s="50"/>
      <c r="O78" s="50"/>
      <c r="P78" s="53"/>
    </row>
    <row r="79" ht="15" customHeight="1">
      <c r="A79" t="s" s="288">
        <v>493</v>
      </c>
      <c r="B79" t="s" s="308">
        <v>314</v>
      </c>
      <c r="C79" t="s" s="288">
        <v>322</v>
      </c>
      <c r="D79" s="313">
        <v>620</v>
      </c>
      <c r="E79" t="s" s="310">
        <v>323</v>
      </c>
      <c r="F79" t="s" s="311">
        <v>91</v>
      </c>
      <c r="G79" t="s" s="311">
        <v>317</v>
      </c>
      <c r="H79" t="s" s="288">
        <v>186</v>
      </c>
      <c r="I79" t="s" s="288">
        <v>324</v>
      </c>
      <c r="J79" s="178"/>
      <c r="K79" s="50"/>
      <c r="L79" s="50"/>
      <c r="M79" s="50"/>
      <c r="N79" s="50"/>
      <c r="O79" s="50"/>
      <c r="P79" s="53"/>
    </row>
    <row r="80" ht="15" customHeight="1">
      <c r="A80" t="s" s="288">
        <v>493</v>
      </c>
      <c r="B80" t="s" s="308">
        <v>314</v>
      </c>
      <c r="C80" t="s" s="288">
        <v>322</v>
      </c>
      <c r="D80" s="313">
        <v>2305</v>
      </c>
      <c r="E80" t="s" s="310">
        <v>323</v>
      </c>
      <c r="F80" t="s" s="311">
        <v>91</v>
      </c>
      <c r="G80" t="s" s="311">
        <v>317</v>
      </c>
      <c r="H80" t="s" s="288">
        <v>186</v>
      </c>
      <c r="I80" t="s" s="288">
        <v>324</v>
      </c>
      <c r="J80" s="178"/>
      <c r="K80" s="50"/>
      <c r="L80" s="50"/>
      <c r="M80" s="50"/>
      <c r="N80" s="50"/>
      <c r="O80" s="50"/>
      <c r="P80" s="53"/>
    </row>
    <row r="81" ht="15" customHeight="1">
      <c r="A81" t="s" s="288">
        <v>493</v>
      </c>
      <c r="B81" t="s" s="308">
        <v>314</v>
      </c>
      <c r="C81" t="s" s="288">
        <v>322</v>
      </c>
      <c r="D81" s="313">
        <v>2140</v>
      </c>
      <c r="E81" t="s" s="310">
        <v>323</v>
      </c>
      <c r="F81" t="s" s="311">
        <v>91</v>
      </c>
      <c r="G81" t="s" s="311">
        <v>317</v>
      </c>
      <c r="H81" t="s" s="288">
        <v>186</v>
      </c>
      <c r="I81" t="s" s="288">
        <v>324</v>
      </c>
      <c r="J81" s="178"/>
      <c r="K81" s="50"/>
      <c r="L81" s="50"/>
      <c r="M81" s="50"/>
      <c r="N81" s="50"/>
      <c r="O81" s="50"/>
      <c r="P81" s="53"/>
    </row>
    <row r="82" ht="13.65" customHeight="1">
      <c r="A82" t="s" s="288">
        <v>493</v>
      </c>
      <c r="B82" t="s" s="308">
        <v>314</v>
      </c>
      <c r="C82" t="s" s="288">
        <v>315</v>
      </c>
      <c r="D82" s="309">
        <v>-2263.29</v>
      </c>
      <c r="E82" t="s" s="310">
        <v>346</v>
      </c>
      <c r="F82" t="s" s="311">
        <v>99</v>
      </c>
      <c r="G82" t="s" s="311">
        <v>317</v>
      </c>
      <c r="H82" t="str" s="286" cm="1">
        <f t="array" ref="H82">VLOOKUP(E82,L1:N306,2,0)</f>
        <v>Despesa Variável</v>
      </c>
      <c r="I82" t="str" s="286" cm="1">
        <f t="array" ref="I82">VLOOKUP(E82,L1:N306,3,0)</f>
        <v>Custo Direto</v>
      </c>
      <c r="J82" s="178"/>
      <c r="K82" s="50"/>
      <c r="L82" s="50"/>
      <c r="M82" s="50"/>
      <c r="N82" s="50"/>
      <c r="O82" s="50"/>
      <c r="P82" s="53"/>
    </row>
    <row r="83" ht="15" customHeight="1">
      <c r="A83" t="s" s="288">
        <v>493</v>
      </c>
      <c r="B83" t="s" s="308">
        <v>314</v>
      </c>
      <c r="C83" t="s" s="288">
        <v>322</v>
      </c>
      <c r="D83" s="313">
        <v>100</v>
      </c>
      <c r="E83" t="s" s="310">
        <v>323</v>
      </c>
      <c r="F83" t="s" s="311">
        <v>91</v>
      </c>
      <c r="G83" t="s" s="311">
        <v>317</v>
      </c>
      <c r="H83" t="s" s="288">
        <v>186</v>
      </c>
      <c r="I83" t="s" s="288">
        <v>324</v>
      </c>
      <c r="J83" s="178"/>
      <c r="K83" s="50"/>
      <c r="L83" s="50"/>
      <c r="M83" s="50"/>
      <c r="N83" s="50"/>
      <c r="O83" s="50"/>
      <c r="P83" s="53"/>
    </row>
    <row r="84" ht="15" customHeight="1">
      <c r="A84" t="s" s="288">
        <v>493</v>
      </c>
      <c r="B84" t="s" s="308">
        <v>314</v>
      </c>
      <c r="C84" t="s" s="288">
        <v>322</v>
      </c>
      <c r="D84" s="313">
        <v>500</v>
      </c>
      <c r="E84" t="s" s="310">
        <v>323</v>
      </c>
      <c r="F84" t="s" s="311">
        <v>91</v>
      </c>
      <c r="G84" t="s" s="311">
        <v>317</v>
      </c>
      <c r="H84" t="s" s="288">
        <v>186</v>
      </c>
      <c r="I84" t="s" s="288">
        <v>324</v>
      </c>
      <c r="J84" s="178"/>
      <c r="K84" s="50"/>
      <c r="L84" s="50"/>
      <c r="M84" s="50"/>
      <c r="N84" s="50"/>
      <c r="O84" s="50"/>
      <c r="P84" s="53"/>
    </row>
    <row r="85" ht="13.65" customHeight="1">
      <c r="A85" t="s" s="288">
        <v>494</v>
      </c>
      <c r="B85" t="s" s="308">
        <v>495</v>
      </c>
      <c r="C85" t="s" s="288">
        <v>464</v>
      </c>
      <c r="D85" s="313">
        <v>25</v>
      </c>
      <c r="E85" t="s" s="310">
        <v>392</v>
      </c>
      <c r="F85" t="s" s="311">
        <v>91</v>
      </c>
      <c r="G85" t="s" s="311">
        <v>317</v>
      </c>
      <c r="H85" t="str" s="286" cm="1">
        <f t="array" ref="H85">VLOOKUP(E85,L1:N306,2,0)</f>
        <v>Empréstimo</v>
      </c>
      <c r="I85" t="str" s="286" cm="1">
        <f t="array" ref="I85">VLOOKUP(E85,L1:N306,3,0)</f>
        <v>Passivo</v>
      </c>
      <c r="J85" s="178"/>
      <c r="K85" s="50"/>
      <c r="L85" s="50"/>
      <c r="M85" s="50"/>
      <c r="N85" s="50"/>
      <c r="O85" s="50"/>
      <c r="P85" s="53"/>
    </row>
    <row r="86" ht="15" customHeight="1">
      <c r="A86" t="s" s="288">
        <v>494</v>
      </c>
      <c r="B86" t="s" s="308">
        <v>314</v>
      </c>
      <c r="C86" t="s" s="288">
        <v>322</v>
      </c>
      <c r="D86" s="313">
        <v>175</v>
      </c>
      <c r="E86" t="s" s="310">
        <v>323</v>
      </c>
      <c r="F86" t="s" s="311">
        <v>91</v>
      </c>
      <c r="G86" t="s" s="311">
        <v>317</v>
      </c>
      <c r="H86" t="s" s="288">
        <v>186</v>
      </c>
      <c r="I86" t="s" s="288">
        <v>324</v>
      </c>
      <c r="J86" s="178"/>
      <c r="K86" s="50"/>
      <c r="L86" s="50"/>
      <c r="M86" s="50"/>
      <c r="N86" s="50"/>
      <c r="O86" s="50"/>
      <c r="P86" s="53"/>
    </row>
    <row r="87" ht="13.65" customHeight="1">
      <c r="A87" t="s" s="288">
        <v>494</v>
      </c>
      <c r="B87" t="s" s="308">
        <v>496</v>
      </c>
      <c r="C87" t="s" s="288">
        <v>497</v>
      </c>
      <c r="D87" s="309">
        <v>-6423.76</v>
      </c>
      <c r="E87" t="s" s="310">
        <v>447</v>
      </c>
      <c r="F87" t="s" s="311">
        <v>99</v>
      </c>
      <c r="G87" t="s" s="311">
        <v>317</v>
      </c>
      <c r="H87" t="str" s="286" cm="1">
        <f t="array" ref="H87">VLOOKUP(E87,L1:N306,2,0)</f>
        <v>Despesa Fixa</v>
      </c>
      <c r="I87" t="str" s="286" cm="1">
        <f t="array" ref="I87">VLOOKUP(E87,L1:N306,3,0)</f>
        <v>Contábil</v>
      </c>
      <c r="J87" t="s" s="314">
        <v>355</v>
      </c>
      <c r="K87" s="50"/>
      <c r="L87" s="50"/>
      <c r="M87" s="50"/>
      <c r="N87" s="50"/>
      <c r="O87" s="50"/>
      <c r="P87" s="53"/>
    </row>
    <row r="88" ht="13.65" customHeight="1">
      <c r="A88" t="s" s="288">
        <v>494</v>
      </c>
      <c r="B88" t="s" s="308">
        <v>498</v>
      </c>
      <c r="C88" t="s" s="288">
        <v>497</v>
      </c>
      <c r="D88" s="309">
        <v>-1198.79</v>
      </c>
      <c r="E88" t="s" s="310">
        <v>447</v>
      </c>
      <c r="F88" t="s" s="311">
        <v>99</v>
      </c>
      <c r="G88" t="s" s="311">
        <v>317</v>
      </c>
      <c r="H88" t="str" s="286" cm="1">
        <f t="array" ref="H88">VLOOKUP(E88,L1:N306,2,0)</f>
        <v>Despesa Fixa</v>
      </c>
      <c r="I88" t="str" s="286" cm="1">
        <f t="array" ref="I88">VLOOKUP(E88,L1:N306,3,0)</f>
        <v>Contábil</v>
      </c>
      <c r="J88" t="s" s="314">
        <v>355</v>
      </c>
      <c r="K88" s="50"/>
      <c r="L88" s="50"/>
      <c r="M88" s="50"/>
      <c r="N88" s="50"/>
      <c r="O88" s="50"/>
      <c r="P88" s="53"/>
    </row>
    <row r="89" ht="13.65" customHeight="1">
      <c r="A89" t="s" s="288">
        <v>494</v>
      </c>
      <c r="B89" t="s" s="308">
        <v>314</v>
      </c>
      <c r="C89" t="s" s="288">
        <v>315</v>
      </c>
      <c r="D89" s="309">
        <v>-1322.85</v>
      </c>
      <c r="E89" t="s" s="310">
        <v>447</v>
      </c>
      <c r="F89" t="s" s="311">
        <v>99</v>
      </c>
      <c r="G89" t="s" s="311">
        <v>317</v>
      </c>
      <c r="H89" t="str" s="286" cm="1">
        <f t="array" ref="H89">VLOOKUP(E89,L1:N306,2,0)</f>
        <v>Despesa Fixa</v>
      </c>
      <c r="I89" t="str" s="286" cm="1">
        <f t="array" ref="I89">VLOOKUP(E89,L1:N306,3,0)</f>
        <v>Contábil</v>
      </c>
      <c r="J89" t="s" s="314">
        <v>355</v>
      </c>
      <c r="K89" s="50"/>
      <c r="L89" s="50"/>
      <c r="M89" s="50"/>
      <c r="N89" s="50"/>
      <c r="O89" s="50"/>
      <c r="P89" s="53"/>
    </row>
    <row r="90" ht="15" customHeight="1">
      <c r="A90" t="s" s="288">
        <v>499</v>
      </c>
      <c r="B90" t="s" s="308">
        <v>314</v>
      </c>
      <c r="C90" t="s" s="288">
        <v>350</v>
      </c>
      <c r="D90" s="313">
        <v>390</v>
      </c>
      <c r="E90" t="s" s="310">
        <v>323</v>
      </c>
      <c r="F90" t="s" s="311">
        <v>91</v>
      </c>
      <c r="G90" t="s" s="311">
        <v>317</v>
      </c>
      <c r="H90" t="s" s="288">
        <v>186</v>
      </c>
      <c r="I90" t="s" s="288">
        <v>324</v>
      </c>
      <c r="J90" s="178"/>
      <c r="K90" s="50"/>
      <c r="L90" s="50"/>
      <c r="M90" s="50"/>
      <c r="N90" s="50"/>
      <c r="O90" s="50"/>
      <c r="P90" s="53"/>
    </row>
    <row r="91" ht="13.65" customHeight="1">
      <c r="A91" t="s" s="288">
        <v>499</v>
      </c>
      <c r="B91" t="s" s="308">
        <v>463</v>
      </c>
      <c r="C91" t="s" s="288">
        <v>464</v>
      </c>
      <c r="D91" s="313">
        <v>350</v>
      </c>
      <c r="E91" t="s" s="310">
        <v>392</v>
      </c>
      <c r="F91" t="s" s="311">
        <v>91</v>
      </c>
      <c r="G91" t="s" s="311">
        <v>317</v>
      </c>
      <c r="H91" t="str" s="286" cm="1">
        <f t="array" ref="H91">VLOOKUP(E91,L1:N306,2,0)</f>
        <v>Empréstimo</v>
      </c>
      <c r="I91" t="str" s="286" cm="1">
        <f t="array" ref="I91">VLOOKUP(E91,L1:N306,3,0)</f>
        <v>Passivo</v>
      </c>
      <c r="J91" s="178"/>
      <c r="K91" s="50"/>
      <c r="L91" s="50"/>
      <c r="M91" s="50"/>
      <c r="N91" s="50"/>
      <c r="O91" s="50"/>
      <c r="P91" s="53"/>
    </row>
    <row r="92" ht="13.65" customHeight="1">
      <c r="A92" t="s" s="288">
        <v>500</v>
      </c>
      <c r="B92" t="s" s="308">
        <v>501</v>
      </c>
      <c r="C92" t="s" s="288">
        <v>431</v>
      </c>
      <c r="D92" s="309">
        <v>-39</v>
      </c>
      <c r="E92" t="s" s="310">
        <v>346</v>
      </c>
      <c r="F92" t="s" s="311">
        <v>99</v>
      </c>
      <c r="G92" t="s" s="311">
        <v>317</v>
      </c>
      <c r="H92" t="str" s="286" cm="1">
        <f t="array" ref="H92">VLOOKUP(E92,L1:N306,2,0)</f>
        <v>Despesa Variável</v>
      </c>
      <c r="I92" t="str" s="286" cm="1">
        <f t="array" ref="I92">VLOOKUP(E92,L1:N306,3,0)</f>
        <v>Custo Direto</v>
      </c>
      <c r="J92" s="178"/>
      <c r="K92" s="50"/>
      <c r="L92" s="50"/>
      <c r="M92" s="50"/>
      <c r="N92" s="50"/>
      <c r="O92" s="50"/>
      <c r="P92" s="53"/>
    </row>
    <row r="93" ht="15" customHeight="1">
      <c r="A93" t="s" s="288">
        <v>500</v>
      </c>
      <c r="B93" t="s" s="308">
        <v>314</v>
      </c>
      <c r="C93" t="s" s="288">
        <v>322</v>
      </c>
      <c r="D93" s="313">
        <v>1000</v>
      </c>
      <c r="E93" t="s" s="310">
        <v>323</v>
      </c>
      <c r="F93" t="s" s="311">
        <v>91</v>
      </c>
      <c r="G93" t="s" s="311">
        <v>317</v>
      </c>
      <c r="H93" t="s" s="288">
        <v>186</v>
      </c>
      <c r="I93" t="s" s="288">
        <v>324</v>
      </c>
      <c r="J93" s="178"/>
      <c r="K93" s="50"/>
      <c r="L93" s="50"/>
      <c r="M93" s="50"/>
      <c r="N93" s="50"/>
      <c r="O93" s="50"/>
      <c r="P93" s="53"/>
    </row>
    <row r="94" ht="15" customHeight="1">
      <c r="A94" t="s" s="288">
        <v>500</v>
      </c>
      <c r="B94" t="s" s="308">
        <v>314</v>
      </c>
      <c r="C94" t="s" s="288">
        <v>315</v>
      </c>
      <c r="D94" s="309">
        <v>-504.37</v>
      </c>
      <c r="E94" t="s" s="310">
        <v>411</v>
      </c>
      <c r="F94" t="s" s="311">
        <v>99</v>
      </c>
      <c r="G94" t="s" s="311">
        <v>317</v>
      </c>
      <c r="H94" t="str" s="286" cm="1">
        <f t="array" ref="H94">VLOOKUP(E94,L1:N306,2,0)</f>
        <v>Despesa Fixa</v>
      </c>
      <c r="I94" t="str" s="286" cm="1">
        <f t="array" ref="I94">VLOOKUP(E94,L1:N306,3,0)</f>
        <v>Tributária</v>
      </c>
      <c r="J94" s="178"/>
      <c r="K94" s="50"/>
      <c r="L94" s="50"/>
      <c r="M94" s="50"/>
      <c r="N94" s="50"/>
      <c r="O94" s="50"/>
      <c r="P94" s="53"/>
    </row>
    <row r="95" ht="13.65" customHeight="1">
      <c r="A95" t="s" s="288">
        <v>500</v>
      </c>
      <c r="B95" t="s" s="308">
        <v>314</v>
      </c>
      <c r="C95" t="s" s="288">
        <v>315</v>
      </c>
      <c r="D95" s="309">
        <v>-215</v>
      </c>
      <c r="E95" t="s" s="310">
        <v>346</v>
      </c>
      <c r="F95" t="s" s="311">
        <v>99</v>
      </c>
      <c r="G95" t="s" s="311">
        <v>317</v>
      </c>
      <c r="H95" t="str" s="286" cm="1">
        <f t="array" ref="H95">VLOOKUP(E95,L1:N306,2,0)</f>
        <v>Despesa Variável</v>
      </c>
      <c r="I95" t="str" s="286" cm="1">
        <f t="array" ref="I95">VLOOKUP(E95,L1:N306,3,0)</f>
        <v>Custo Direto</v>
      </c>
      <c r="J95" s="178"/>
      <c r="K95" s="50"/>
      <c r="L95" s="50"/>
      <c r="M95" s="50"/>
      <c r="N95" s="50"/>
      <c r="O95" s="50"/>
      <c r="P95" s="53"/>
    </row>
    <row r="96" ht="13.65" customHeight="1">
      <c r="A96" t="s" s="288">
        <v>500</v>
      </c>
      <c r="B96" t="s" s="308">
        <v>502</v>
      </c>
      <c r="C96" t="s" s="288">
        <v>431</v>
      </c>
      <c r="D96" s="309">
        <v>-1300</v>
      </c>
      <c r="E96" t="s" s="310">
        <v>354</v>
      </c>
      <c r="F96" t="s" s="311">
        <v>99</v>
      </c>
      <c r="G96" t="s" s="311">
        <v>317</v>
      </c>
      <c r="H96" s="286" cm="1">
        <f t="array" ref="H96">VLOOKUP(E96,L1:N306,2,0)</f>
      </c>
      <c r="I96" t="s" s="288">
        <v>342</v>
      </c>
      <c r="J96" t="s" s="314">
        <v>355</v>
      </c>
      <c r="K96" s="50"/>
      <c r="L96" s="50"/>
      <c r="M96" s="50"/>
      <c r="N96" s="50"/>
      <c r="O96" s="50"/>
      <c r="P96" s="53"/>
    </row>
    <row r="97" ht="13.65" customHeight="1">
      <c r="A97" t="s" s="288">
        <v>500</v>
      </c>
      <c r="B97" t="s" s="308">
        <v>314</v>
      </c>
      <c r="C97" t="s" s="288">
        <v>315</v>
      </c>
      <c r="D97" s="309">
        <v>-184.5</v>
      </c>
      <c r="E97" t="s" s="310">
        <v>346</v>
      </c>
      <c r="F97" t="s" s="311">
        <v>99</v>
      </c>
      <c r="G97" t="s" s="311">
        <v>317</v>
      </c>
      <c r="H97" t="str" s="286" cm="1">
        <f t="array" ref="H97">VLOOKUP(E97,L1:N306,2,0)</f>
        <v>Despesa Variável</v>
      </c>
      <c r="I97" t="str" s="286" cm="1">
        <f t="array" ref="I97">VLOOKUP(E97,L1:N306,3,0)</f>
        <v>Custo Direto</v>
      </c>
      <c r="J97" s="178"/>
      <c r="K97" s="50"/>
      <c r="L97" s="50"/>
      <c r="M97" s="50"/>
      <c r="N97" s="50"/>
      <c r="O97" s="50"/>
      <c r="P97" s="53"/>
    </row>
    <row r="98" ht="13.65" customHeight="1">
      <c r="A98" t="s" s="288">
        <v>500</v>
      </c>
      <c r="B98" t="s" s="308">
        <v>314</v>
      </c>
      <c r="C98" t="s" s="288">
        <v>315</v>
      </c>
      <c r="D98" s="309">
        <v>-100</v>
      </c>
      <c r="E98" t="s" s="310">
        <v>354</v>
      </c>
      <c r="F98" t="s" s="311">
        <v>99</v>
      </c>
      <c r="G98" t="s" s="311">
        <v>317</v>
      </c>
      <c r="H98" s="286" cm="1">
        <f t="array" ref="H98">VLOOKUP(E98,L1:N306,2,0)</f>
      </c>
      <c r="I98" t="s" s="288">
        <v>342</v>
      </c>
      <c r="J98" t="s" s="314">
        <v>355</v>
      </c>
      <c r="K98" s="50"/>
      <c r="L98" s="50"/>
      <c r="M98" s="50"/>
      <c r="N98" s="50"/>
      <c r="O98" s="50"/>
      <c r="P98" s="53"/>
    </row>
    <row r="99" ht="15" customHeight="1">
      <c r="A99" t="s" s="288">
        <v>503</v>
      </c>
      <c r="B99" t="s" s="308">
        <v>504</v>
      </c>
      <c r="C99" t="s" s="288">
        <v>468</v>
      </c>
      <c r="D99" s="313">
        <v>243.03</v>
      </c>
      <c r="E99" t="s" s="310">
        <v>323</v>
      </c>
      <c r="F99" t="s" s="311">
        <v>91</v>
      </c>
      <c r="G99" t="s" s="311">
        <v>317</v>
      </c>
      <c r="H99" t="s" s="288">
        <v>186</v>
      </c>
      <c r="I99" t="s" s="288">
        <v>324</v>
      </c>
      <c r="J99" s="178"/>
      <c r="K99" s="50"/>
      <c r="L99" s="50"/>
      <c r="M99" s="50"/>
      <c r="N99" s="50"/>
      <c r="O99" s="50"/>
      <c r="P99" s="53"/>
    </row>
    <row r="100" ht="15" customHeight="1">
      <c r="A100" t="s" s="288">
        <v>503</v>
      </c>
      <c r="B100" t="s" s="308">
        <v>314</v>
      </c>
      <c r="C100" t="s" s="288">
        <v>322</v>
      </c>
      <c r="D100" s="313">
        <v>56</v>
      </c>
      <c r="E100" t="s" s="310">
        <v>323</v>
      </c>
      <c r="F100" t="s" s="311">
        <v>91</v>
      </c>
      <c r="G100" t="s" s="311">
        <v>317</v>
      </c>
      <c r="H100" t="s" s="288">
        <v>186</v>
      </c>
      <c r="I100" t="s" s="288">
        <v>324</v>
      </c>
      <c r="J100" s="178"/>
      <c r="K100" s="50"/>
      <c r="L100" s="50"/>
      <c r="M100" s="50"/>
      <c r="N100" s="50"/>
      <c r="O100" s="50"/>
      <c r="P100" s="53"/>
    </row>
    <row r="101" ht="15" customHeight="1">
      <c r="A101" t="s" s="288">
        <v>503</v>
      </c>
      <c r="B101" t="s" s="308">
        <v>314</v>
      </c>
      <c r="C101" t="s" s="288">
        <v>322</v>
      </c>
      <c r="D101" s="313">
        <v>21</v>
      </c>
      <c r="E101" t="s" s="310">
        <v>323</v>
      </c>
      <c r="F101" t="s" s="311">
        <v>91</v>
      </c>
      <c r="G101" t="s" s="311">
        <v>317</v>
      </c>
      <c r="H101" t="s" s="288">
        <v>186</v>
      </c>
      <c r="I101" t="s" s="288">
        <v>324</v>
      </c>
      <c r="J101" s="178"/>
      <c r="K101" s="50"/>
      <c r="L101" s="50"/>
      <c r="M101" s="50"/>
      <c r="N101" s="50"/>
      <c r="O101" s="50"/>
      <c r="P101" s="53"/>
    </row>
    <row r="102" ht="13.65" customHeight="1">
      <c r="A102" t="s" s="288">
        <v>503</v>
      </c>
      <c r="B102" t="s" s="308">
        <v>314</v>
      </c>
      <c r="C102" t="s" s="288">
        <v>322</v>
      </c>
      <c r="D102" s="313">
        <v>600</v>
      </c>
      <c r="E102" t="s" s="310">
        <v>410</v>
      </c>
      <c r="F102" t="s" s="311">
        <v>91</v>
      </c>
      <c r="G102" t="s" s="311">
        <v>317</v>
      </c>
      <c r="H102" t="s" s="288">
        <v>186</v>
      </c>
      <c r="I102" t="s" s="288">
        <v>119</v>
      </c>
      <c r="J102" s="178"/>
      <c r="K102" s="50"/>
      <c r="L102" s="50"/>
      <c r="M102" s="50"/>
      <c r="N102" s="50"/>
      <c r="O102" s="50"/>
      <c r="P102" s="53"/>
    </row>
    <row r="103" ht="15" customHeight="1">
      <c r="A103" t="s" s="288">
        <v>503</v>
      </c>
      <c r="B103" t="s" s="308">
        <v>314</v>
      </c>
      <c r="C103" t="s" s="288">
        <v>322</v>
      </c>
      <c r="D103" s="313">
        <v>1080</v>
      </c>
      <c r="E103" t="s" s="310">
        <v>323</v>
      </c>
      <c r="F103" t="s" s="311">
        <v>91</v>
      </c>
      <c r="G103" t="s" s="311">
        <v>317</v>
      </c>
      <c r="H103" t="s" s="288">
        <v>186</v>
      </c>
      <c r="I103" t="s" s="288">
        <v>324</v>
      </c>
      <c r="J103" s="178"/>
      <c r="K103" s="50"/>
      <c r="L103" s="50"/>
      <c r="M103" s="50"/>
      <c r="N103" s="50"/>
      <c r="O103" s="50"/>
      <c r="P103" s="53"/>
    </row>
    <row r="104" ht="13.65" customHeight="1">
      <c r="A104" t="s" s="288">
        <v>505</v>
      </c>
      <c r="B104" t="s" s="308">
        <v>314</v>
      </c>
      <c r="C104" t="s" s="288">
        <v>315</v>
      </c>
      <c r="D104" s="309">
        <v>-2250</v>
      </c>
      <c r="E104" t="s" s="310">
        <v>346</v>
      </c>
      <c r="F104" t="s" s="311">
        <v>99</v>
      </c>
      <c r="G104" t="s" s="311">
        <v>317</v>
      </c>
      <c r="H104" t="str" s="286" cm="1">
        <f t="array" ref="H104">VLOOKUP(E104,L1:N306,2,0)</f>
        <v>Despesa Variável</v>
      </c>
      <c r="I104" t="str" s="286" cm="1">
        <f t="array" ref="I104">VLOOKUP(E104,L1:N306,3,0)</f>
        <v>Custo Direto</v>
      </c>
      <c r="J104" s="178"/>
      <c r="K104" s="50"/>
      <c r="L104" s="50"/>
      <c r="M104" s="50"/>
      <c r="N104" s="50"/>
      <c r="O104" s="50"/>
      <c r="P104" s="53"/>
    </row>
    <row r="105" ht="13.65" customHeight="1">
      <c r="A105" t="s" s="288">
        <v>505</v>
      </c>
      <c r="B105" t="s" s="308">
        <v>314</v>
      </c>
      <c r="C105" t="s" s="288">
        <v>315</v>
      </c>
      <c r="D105" s="309">
        <v>-975.88</v>
      </c>
      <c r="E105" t="s" s="310">
        <v>426</v>
      </c>
      <c r="F105" t="s" s="311">
        <v>99</v>
      </c>
      <c r="G105" t="s" s="311">
        <v>317</v>
      </c>
      <c r="H105" t="str" s="286" cm="1">
        <f t="array" ref="H105">VLOOKUP(E105,L1:N306,2,0)</f>
        <v>Despesa Fixa</v>
      </c>
      <c r="I105" t="str" s="286" cm="1">
        <f t="array" ref="I105">VLOOKUP(E105,L1:N306,3,0)</f>
        <v>Pessoal</v>
      </c>
      <c r="J105" s="178"/>
      <c r="K105" s="50"/>
      <c r="L105" s="50"/>
      <c r="M105" s="50"/>
      <c r="N105" s="50"/>
      <c r="O105" s="50"/>
      <c r="P105" s="53"/>
    </row>
    <row r="106" ht="13.65" customHeight="1">
      <c r="A106" t="s" s="288">
        <v>505</v>
      </c>
      <c r="B106" t="s" s="308">
        <v>314</v>
      </c>
      <c r="C106" t="s" s="288">
        <v>315</v>
      </c>
      <c r="D106" s="309">
        <v>-1266</v>
      </c>
      <c r="E106" t="s" s="310">
        <v>426</v>
      </c>
      <c r="F106" t="s" s="311">
        <v>99</v>
      </c>
      <c r="G106" t="s" s="311">
        <v>317</v>
      </c>
      <c r="H106" t="str" s="286" cm="1">
        <f t="array" ref="H106">VLOOKUP(E106,L1:N306,2,0)</f>
        <v>Despesa Fixa</v>
      </c>
      <c r="I106" t="str" s="286" cm="1">
        <f t="array" ref="I106">VLOOKUP(E106,L1:N306,3,0)</f>
        <v>Pessoal</v>
      </c>
      <c r="J106" s="178"/>
      <c r="K106" s="50"/>
      <c r="L106" s="50"/>
      <c r="M106" s="50"/>
      <c r="N106" s="50"/>
      <c r="O106" s="50"/>
      <c r="P106" s="53"/>
    </row>
    <row r="107" ht="13.65" customHeight="1">
      <c r="A107" t="s" s="288">
        <v>505</v>
      </c>
      <c r="B107" t="s" s="308">
        <v>314</v>
      </c>
      <c r="C107" t="s" s="288">
        <v>315</v>
      </c>
      <c r="D107" s="309">
        <v>-1671.55</v>
      </c>
      <c r="E107" t="s" s="310">
        <v>426</v>
      </c>
      <c r="F107" t="s" s="311">
        <v>99</v>
      </c>
      <c r="G107" t="s" s="311">
        <v>317</v>
      </c>
      <c r="H107" t="str" s="286" cm="1">
        <f t="array" ref="H107">VLOOKUP(E107,L1:N306,2,0)</f>
        <v>Despesa Fixa</v>
      </c>
      <c r="I107" t="str" s="286" cm="1">
        <f t="array" ref="I107">VLOOKUP(E107,L1:N306,3,0)</f>
        <v>Pessoal</v>
      </c>
      <c r="J107" s="178"/>
      <c r="K107" s="50"/>
      <c r="L107" s="50"/>
      <c r="M107" s="50"/>
      <c r="N107" s="50"/>
      <c r="O107" s="50"/>
      <c r="P107" s="53"/>
    </row>
    <row r="108" ht="13.65" customHeight="1">
      <c r="A108" t="s" s="288">
        <v>505</v>
      </c>
      <c r="B108" t="s" s="308">
        <v>314</v>
      </c>
      <c r="C108" t="s" s="288">
        <v>315</v>
      </c>
      <c r="D108" s="309">
        <v>-3485.05</v>
      </c>
      <c r="E108" t="s" s="310">
        <v>392</v>
      </c>
      <c r="F108" t="s" s="311">
        <v>99</v>
      </c>
      <c r="G108" t="s" s="311">
        <v>317</v>
      </c>
      <c r="H108" t="str" s="286" cm="1">
        <f t="array" ref="H108">VLOOKUP(E108,L1:N306,2,0)</f>
        <v>Empréstimo</v>
      </c>
      <c r="I108" t="str" s="286" cm="1">
        <f t="array" ref="I108">VLOOKUP(E108,L1:N306,3,0)</f>
        <v>Passivo</v>
      </c>
      <c r="J108" t="s" s="314">
        <v>355</v>
      </c>
      <c r="K108" s="50"/>
      <c r="L108" s="50"/>
      <c r="M108" s="50"/>
      <c r="N108" s="50"/>
      <c r="O108" s="50"/>
      <c r="P108" s="53"/>
    </row>
    <row r="109" ht="13.65" customHeight="1">
      <c r="A109" t="s" s="288">
        <v>505</v>
      </c>
      <c r="B109" t="s" s="308">
        <v>506</v>
      </c>
      <c r="C109" t="s" s="288">
        <v>481</v>
      </c>
      <c r="D109" s="309">
        <v>-737.96</v>
      </c>
      <c r="E109" t="s" s="310">
        <v>392</v>
      </c>
      <c r="F109" t="s" s="311">
        <v>99</v>
      </c>
      <c r="G109" t="s" s="311">
        <v>317</v>
      </c>
      <c r="H109" t="str" s="286" cm="1">
        <f t="array" ref="H109">VLOOKUP(E109,L1:N306,2,0)</f>
        <v>Empréstimo</v>
      </c>
      <c r="I109" t="str" s="286" cm="1">
        <f t="array" ref="I109">VLOOKUP(E109,L1:N306,3,0)</f>
        <v>Passivo</v>
      </c>
      <c r="J109" t="s" s="314">
        <v>355</v>
      </c>
      <c r="K109" s="50"/>
      <c r="L109" s="50"/>
      <c r="M109" s="50"/>
      <c r="N109" s="50"/>
      <c r="O109" s="50"/>
      <c r="P109" s="53"/>
    </row>
    <row r="110" ht="13.65" customHeight="1">
      <c r="A110" t="s" s="288">
        <v>505</v>
      </c>
      <c r="B110" t="s" s="308">
        <v>314</v>
      </c>
      <c r="C110" t="s" s="288">
        <v>315</v>
      </c>
      <c r="D110" s="309">
        <v>-140</v>
      </c>
      <c r="E110" t="s" s="310">
        <v>392</v>
      </c>
      <c r="F110" t="s" s="311">
        <v>99</v>
      </c>
      <c r="G110" t="s" s="311">
        <v>317</v>
      </c>
      <c r="H110" t="str" s="286" cm="1">
        <f t="array" ref="H110">VLOOKUP(E110,L1:N306,2,0)</f>
        <v>Empréstimo</v>
      </c>
      <c r="I110" t="str" s="286" cm="1">
        <f t="array" ref="I110">VLOOKUP(E110,L1:N306,3,0)</f>
        <v>Passivo</v>
      </c>
      <c r="J110" t="s" s="314">
        <v>355</v>
      </c>
      <c r="K110" s="50"/>
      <c r="L110" s="50"/>
      <c r="M110" s="50"/>
      <c r="N110" s="50"/>
      <c r="O110" s="50"/>
      <c r="P110" s="53"/>
    </row>
    <row r="111" ht="13.65" customHeight="1">
      <c r="A111" t="s" s="288">
        <v>505</v>
      </c>
      <c r="B111" t="s" s="308">
        <v>314</v>
      </c>
      <c r="C111" t="s" s="288">
        <v>315</v>
      </c>
      <c r="D111" s="309">
        <v>-150</v>
      </c>
      <c r="E111" t="s" s="310">
        <v>392</v>
      </c>
      <c r="F111" t="s" s="311">
        <v>99</v>
      </c>
      <c r="G111" t="s" s="311">
        <v>317</v>
      </c>
      <c r="H111" t="str" s="286" cm="1">
        <f t="array" ref="H111">VLOOKUP(E111,L1:N306,2,0)</f>
        <v>Empréstimo</v>
      </c>
      <c r="I111" t="str" s="286" cm="1">
        <f t="array" ref="I111">VLOOKUP(E111,L1:N306,3,0)</f>
        <v>Passivo</v>
      </c>
      <c r="J111" t="s" s="314">
        <v>355</v>
      </c>
      <c r="K111" s="50"/>
      <c r="L111" s="50"/>
      <c r="M111" s="50"/>
      <c r="N111" s="50"/>
      <c r="O111" s="50"/>
      <c r="P111" s="53"/>
    </row>
    <row r="112" ht="15" customHeight="1">
      <c r="A112" t="s" s="288">
        <v>505</v>
      </c>
      <c r="B112" t="s" s="308">
        <v>314</v>
      </c>
      <c r="C112" t="s" s="288">
        <v>322</v>
      </c>
      <c r="D112" s="313">
        <v>300</v>
      </c>
      <c r="E112" t="s" s="310">
        <v>323</v>
      </c>
      <c r="F112" t="s" s="311">
        <v>91</v>
      </c>
      <c r="G112" t="s" s="311">
        <v>317</v>
      </c>
      <c r="H112" t="s" s="288">
        <v>186</v>
      </c>
      <c r="I112" t="s" s="288">
        <v>324</v>
      </c>
      <c r="J112" s="178"/>
      <c r="K112" s="50"/>
      <c r="L112" s="50"/>
      <c r="M112" s="50"/>
      <c r="N112" s="50"/>
      <c r="O112" s="50"/>
      <c r="P112" s="53"/>
    </row>
    <row r="113" ht="15" customHeight="1">
      <c r="A113" t="s" s="288">
        <v>505</v>
      </c>
      <c r="B113" t="s" s="308">
        <v>314</v>
      </c>
      <c r="C113" t="s" s="288">
        <v>322</v>
      </c>
      <c r="D113" s="313">
        <v>15</v>
      </c>
      <c r="E113" t="s" s="310">
        <v>323</v>
      </c>
      <c r="F113" t="s" s="311">
        <v>91</v>
      </c>
      <c r="G113" t="s" s="311">
        <v>317</v>
      </c>
      <c r="H113" t="s" s="288">
        <v>186</v>
      </c>
      <c r="I113" t="s" s="288">
        <v>324</v>
      </c>
      <c r="J113" s="178"/>
      <c r="K113" s="50"/>
      <c r="L113" s="50"/>
      <c r="M113" s="50"/>
      <c r="N113" s="50"/>
      <c r="O113" s="50"/>
      <c r="P113" s="53"/>
    </row>
    <row r="114" ht="13.65" customHeight="1">
      <c r="A114" t="s" s="288">
        <v>505</v>
      </c>
      <c r="B114" t="s" s="308">
        <v>314</v>
      </c>
      <c r="C114" t="s" s="288">
        <v>315</v>
      </c>
      <c r="D114" s="309">
        <v>-472.14</v>
      </c>
      <c r="E114" t="s" s="310">
        <v>346</v>
      </c>
      <c r="F114" t="s" s="311">
        <v>99</v>
      </c>
      <c r="G114" t="s" s="311">
        <v>317</v>
      </c>
      <c r="H114" t="str" s="286" cm="1">
        <f t="array" ref="H114">VLOOKUP(E114,L1:N306,2,0)</f>
        <v>Despesa Variável</v>
      </c>
      <c r="I114" t="str" s="286" cm="1">
        <f t="array" ref="I114">VLOOKUP(E114,L1:N306,3,0)</f>
        <v>Custo Direto</v>
      </c>
      <c r="J114" s="178"/>
      <c r="K114" s="50"/>
      <c r="L114" s="50"/>
      <c r="M114" s="50"/>
      <c r="N114" s="50"/>
      <c r="O114" s="50"/>
      <c r="P114" s="53"/>
    </row>
    <row r="115" ht="15" customHeight="1">
      <c r="A115" t="s" s="288">
        <v>507</v>
      </c>
      <c r="B115" t="s" s="308">
        <v>508</v>
      </c>
      <c r="C115" t="s" s="288">
        <v>468</v>
      </c>
      <c r="D115" s="313">
        <v>8785</v>
      </c>
      <c r="E115" t="s" s="310">
        <v>323</v>
      </c>
      <c r="F115" t="s" s="311">
        <v>91</v>
      </c>
      <c r="G115" t="s" s="311">
        <v>317</v>
      </c>
      <c r="H115" t="s" s="288">
        <v>186</v>
      </c>
      <c r="I115" t="s" s="288">
        <v>324</v>
      </c>
      <c r="J115" s="178"/>
      <c r="K115" s="50"/>
      <c r="L115" s="50"/>
      <c r="M115" s="50"/>
      <c r="N115" s="50"/>
      <c r="O115" s="50"/>
      <c r="P115" s="53"/>
    </row>
    <row r="116" ht="15" customHeight="1">
      <c r="A116" t="s" s="288">
        <v>507</v>
      </c>
      <c r="B116" t="s" s="308">
        <v>463</v>
      </c>
      <c r="C116" t="s" s="288">
        <v>464</v>
      </c>
      <c r="D116" s="313">
        <v>20</v>
      </c>
      <c r="E116" t="s" s="310">
        <v>323</v>
      </c>
      <c r="F116" t="s" s="311">
        <v>91</v>
      </c>
      <c r="G116" t="s" s="311">
        <v>317</v>
      </c>
      <c r="H116" t="s" s="288">
        <v>186</v>
      </c>
      <c r="I116" t="s" s="288">
        <v>324</v>
      </c>
      <c r="J116" s="178"/>
      <c r="K116" s="50"/>
      <c r="L116" s="50"/>
      <c r="M116" s="50"/>
      <c r="N116" s="50"/>
      <c r="O116" s="50"/>
      <c r="P116" s="53"/>
    </row>
    <row r="117" ht="15" customHeight="1">
      <c r="A117" t="s" s="288">
        <v>507</v>
      </c>
      <c r="B117" t="s" s="308">
        <v>314</v>
      </c>
      <c r="C117" t="s" s="288">
        <v>322</v>
      </c>
      <c r="D117" s="313">
        <v>486</v>
      </c>
      <c r="E117" t="s" s="310">
        <v>323</v>
      </c>
      <c r="F117" t="s" s="311">
        <v>91</v>
      </c>
      <c r="G117" t="s" s="311">
        <v>317</v>
      </c>
      <c r="H117" t="s" s="288">
        <v>186</v>
      </c>
      <c r="I117" t="s" s="288">
        <v>324</v>
      </c>
      <c r="J117" s="178"/>
      <c r="K117" s="50"/>
      <c r="L117" s="50"/>
      <c r="M117" s="50"/>
      <c r="N117" s="50"/>
      <c r="O117" s="50"/>
      <c r="P117" s="53"/>
    </row>
    <row r="118" ht="13.65" customHeight="1">
      <c r="A118" t="s" s="288">
        <v>507</v>
      </c>
      <c r="B118" t="s" s="308">
        <v>314</v>
      </c>
      <c r="C118" t="s" s="288">
        <v>315</v>
      </c>
      <c r="D118" s="309">
        <v>-11</v>
      </c>
      <c r="E118" t="s" s="310">
        <v>392</v>
      </c>
      <c r="F118" t="s" s="311">
        <v>99</v>
      </c>
      <c r="G118" t="s" s="311">
        <v>317</v>
      </c>
      <c r="H118" t="str" s="286" cm="1">
        <f t="array" ref="H118">VLOOKUP(E118,L1:N306,2,0)</f>
        <v>Empréstimo</v>
      </c>
      <c r="I118" t="str" s="286" cm="1">
        <f t="array" ref="I118">VLOOKUP(E118,L1:N306,3,0)</f>
        <v>Passivo</v>
      </c>
      <c r="J118" t="s" s="314">
        <v>355</v>
      </c>
      <c r="K118" s="50"/>
      <c r="L118" s="50"/>
      <c r="M118" s="50"/>
      <c r="N118" s="50"/>
      <c r="O118" s="50"/>
      <c r="P118" s="53"/>
    </row>
    <row r="119" ht="15" customHeight="1">
      <c r="A119" t="s" s="288">
        <v>507</v>
      </c>
      <c r="B119" t="s" s="308">
        <v>314</v>
      </c>
      <c r="C119" t="s" s="288">
        <v>322</v>
      </c>
      <c r="D119" s="313">
        <v>385</v>
      </c>
      <c r="E119" t="s" s="310">
        <v>323</v>
      </c>
      <c r="F119" t="s" s="311">
        <v>91</v>
      </c>
      <c r="G119" t="s" s="311">
        <v>317</v>
      </c>
      <c r="H119" t="s" s="288">
        <v>186</v>
      </c>
      <c r="I119" t="s" s="288">
        <v>324</v>
      </c>
      <c r="J119" s="178"/>
      <c r="K119" s="50"/>
      <c r="L119" s="50"/>
      <c r="M119" s="50"/>
      <c r="N119" s="50"/>
      <c r="O119" s="50"/>
      <c r="P119" s="53"/>
    </row>
    <row r="120" ht="13.65" customHeight="1">
      <c r="A120" t="s" s="288">
        <v>507</v>
      </c>
      <c r="B120" t="s" s="308">
        <v>314</v>
      </c>
      <c r="C120" t="s" s="288">
        <v>315</v>
      </c>
      <c r="D120" s="309">
        <v>-1200</v>
      </c>
      <c r="E120" t="s" s="310">
        <v>354</v>
      </c>
      <c r="F120" t="s" s="311">
        <v>99</v>
      </c>
      <c r="G120" t="s" s="311">
        <v>317</v>
      </c>
      <c r="H120" s="286" cm="1">
        <f t="array" ref="H120">VLOOKUP(E120,L1:N306,2,0)</f>
      </c>
      <c r="I120" t="s" s="288">
        <v>342</v>
      </c>
      <c r="J120" t="s" s="314">
        <v>355</v>
      </c>
      <c r="K120" s="50"/>
      <c r="L120" s="50"/>
      <c r="M120" s="50"/>
      <c r="N120" s="50"/>
      <c r="O120" s="50"/>
      <c r="P120" s="53"/>
    </row>
    <row r="121" ht="13.65" customHeight="1">
      <c r="A121" t="s" s="288">
        <v>509</v>
      </c>
      <c r="B121" t="s" s="308">
        <v>314</v>
      </c>
      <c r="C121" t="s" s="288">
        <v>315</v>
      </c>
      <c r="D121" s="309">
        <v>-1085</v>
      </c>
      <c r="E121" t="s" s="310">
        <v>354</v>
      </c>
      <c r="F121" t="s" s="311">
        <v>99</v>
      </c>
      <c r="G121" t="s" s="311">
        <v>317</v>
      </c>
      <c r="H121" s="286" cm="1">
        <f t="array" ref="H121">VLOOKUP(E121,L1:N306,2,0)</f>
      </c>
      <c r="I121" t="s" s="288">
        <v>342</v>
      </c>
      <c r="J121" t="s" s="314">
        <v>355</v>
      </c>
      <c r="K121" s="50"/>
      <c r="L121" s="50"/>
      <c r="M121" s="50"/>
      <c r="N121" s="50"/>
      <c r="O121" s="50"/>
      <c r="P121" s="53"/>
    </row>
    <row r="122" ht="13.65" customHeight="1">
      <c r="A122" t="s" s="288">
        <v>509</v>
      </c>
      <c r="B122" t="s" s="308">
        <v>510</v>
      </c>
      <c r="C122" t="s" s="288">
        <v>359</v>
      </c>
      <c r="D122" s="309">
        <v>-148.34</v>
      </c>
      <c r="E122" t="s" s="310">
        <v>354</v>
      </c>
      <c r="F122" t="s" s="311">
        <v>99</v>
      </c>
      <c r="G122" t="s" s="311">
        <v>317</v>
      </c>
      <c r="H122" s="286" cm="1">
        <f t="array" ref="H122">VLOOKUP(E122,L1:N306,2,0)</f>
      </c>
      <c r="I122" t="s" s="288">
        <v>342</v>
      </c>
      <c r="J122" t="s" s="314">
        <v>355</v>
      </c>
      <c r="K122" s="50"/>
      <c r="L122" s="50"/>
      <c r="M122" s="50"/>
      <c r="N122" s="50"/>
      <c r="O122" s="50"/>
      <c r="P122" s="53"/>
    </row>
    <row r="123" ht="15" customHeight="1">
      <c r="A123" t="s" s="288">
        <v>509</v>
      </c>
      <c r="B123" t="s" s="308">
        <v>314</v>
      </c>
      <c r="C123" t="s" s="288">
        <v>322</v>
      </c>
      <c r="D123" s="313">
        <v>345</v>
      </c>
      <c r="E123" t="s" s="310">
        <v>323</v>
      </c>
      <c r="F123" t="s" s="311">
        <v>91</v>
      </c>
      <c r="G123" t="s" s="311">
        <v>317</v>
      </c>
      <c r="H123" t="s" s="288">
        <v>186</v>
      </c>
      <c r="I123" t="s" s="288">
        <v>324</v>
      </c>
      <c r="J123" s="178"/>
      <c r="K123" s="50"/>
      <c r="L123" s="50"/>
      <c r="M123" s="50"/>
      <c r="N123" s="50"/>
      <c r="O123" s="50"/>
      <c r="P123" s="53"/>
    </row>
    <row r="124" ht="13.65" customHeight="1">
      <c r="A124" t="s" s="288">
        <v>509</v>
      </c>
      <c r="B124" t="s" s="308">
        <v>314</v>
      </c>
      <c r="C124" t="s" s="288">
        <v>315</v>
      </c>
      <c r="D124" s="309">
        <v>-100.55</v>
      </c>
      <c r="E124" t="s" s="310">
        <v>346</v>
      </c>
      <c r="F124" t="s" s="311">
        <v>99</v>
      </c>
      <c r="G124" t="s" s="311">
        <v>317</v>
      </c>
      <c r="H124" t="str" s="286" cm="1">
        <f t="array" ref="H124">VLOOKUP(E124,L1:N306,2,0)</f>
        <v>Despesa Variável</v>
      </c>
      <c r="I124" t="str" s="286" cm="1">
        <f t="array" ref="I124">VLOOKUP(E124,L1:N306,3,0)</f>
        <v>Custo Direto</v>
      </c>
      <c r="J124" s="178"/>
      <c r="K124" s="50"/>
      <c r="L124" s="50"/>
      <c r="M124" s="50"/>
      <c r="N124" s="50"/>
      <c r="O124" s="50"/>
      <c r="P124" s="53"/>
    </row>
    <row r="125" ht="13.65" customHeight="1">
      <c r="A125" t="s" s="288">
        <v>509</v>
      </c>
      <c r="B125" t="s" s="308">
        <v>314</v>
      </c>
      <c r="C125" t="s" s="288">
        <v>315</v>
      </c>
      <c r="D125" s="309">
        <v>-118.93</v>
      </c>
      <c r="E125" t="s" s="310">
        <v>511</v>
      </c>
      <c r="F125" t="s" s="315">
        <v>99</v>
      </c>
      <c r="G125" t="s" s="315">
        <v>317</v>
      </c>
      <c r="H125" s="316" cm="1">
        <f t="array" ref="H125">VLOOKUP(E125,L1:N306,2,0)</f>
      </c>
      <c r="I125" s="316" cm="1">
        <f t="array" ref="I125">VLOOKUP(E125,L1:N306,3,0)</f>
      </c>
      <c r="J125" t="s" s="317">
        <v>417</v>
      </c>
      <c r="K125" s="50"/>
      <c r="L125" s="50"/>
      <c r="M125" s="50"/>
      <c r="N125" s="50"/>
      <c r="O125" s="50"/>
      <c r="P125" s="53"/>
    </row>
    <row r="126" ht="13.65" customHeight="1">
      <c r="A126" t="s" s="288">
        <v>509</v>
      </c>
      <c r="B126" t="s" s="308">
        <v>314</v>
      </c>
      <c r="C126" t="s" s="288">
        <v>315</v>
      </c>
      <c r="D126" s="309">
        <v>-64.72</v>
      </c>
      <c r="E126" t="s" s="310">
        <v>461</v>
      </c>
      <c r="F126" t="s" s="311">
        <v>99</v>
      </c>
      <c r="G126" t="s" s="311">
        <v>317</v>
      </c>
      <c r="H126" s="318" cm="1">
        <f t="array" ref="H126">VLOOKUP(E126,L1:N306,2,0)</f>
        <v>0</v>
      </c>
      <c r="I126" s="318" cm="1">
        <f t="array" ref="I126">VLOOKUP(E126,L1:N306,3,0)</f>
        <v>0</v>
      </c>
      <c r="J126" s="178"/>
      <c r="K126" s="50"/>
      <c r="L126" s="50"/>
      <c r="M126" s="50"/>
      <c r="N126" s="50"/>
      <c r="O126" s="50"/>
      <c r="P126" s="53"/>
    </row>
    <row r="127" ht="13.65" customHeight="1">
      <c r="A127" t="s" s="288">
        <v>509</v>
      </c>
      <c r="B127" t="s" s="308">
        <v>512</v>
      </c>
      <c r="C127" t="s" s="288">
        <v>431</v>
      </c>
      <c r="D127" s="309">
        <v>-700</v>
      </c>
      <c r="E127" t="s" s="310">
        <v>392</v>
      </c>
      <c r="F127" t="s" s="311">
        <v>99</v>
      </c>
      <c r="G127" t="s" s="311">
        <v>317</v>
      </c>
      <c r="H127" t="str" s="286" cm="1">
        <f t="array" ref="H127">VLOOKUP(E127,L1:N306,2,0)</f>
        <v>Empréstimo</v>
      </c>
      <c r="I127" t="str" s="286" cm="1">
        <f t="array" ref="I127">VLOOKUP(E127,L1:N306,3,0)</f>
        <v>Passivo</v>
      </c>
      <c r="J127" t="s" s="314">
        <v>355</v>
      </c>
      <c r="K127" s="50"/>
      <c r="L127" s="50"/>
      <c r="M127" s="50"/>
      <c r="N127" s="50"/>
      <c r="O127" s="50"/>
      <c r="P127" s="53"/>
    </row>
    <row r="128" ht="13.65" customHeight="1">
      <c r="A128" t="s" s="288">
        <v>513</v>
      </c>
      <c r="B128" t="s" s="308">
        <v>314</v>
      </c>
      <c r="C128" t="s" s="288">
        <v>315</v>
      </c>
      <c r="D128" s="309">
        <v>-183.6</v>
      </c>
      <c r="E128" t="s" s="310">
        <v>346</v>
      </c>
      <c r="F128" t="s" s="311">
        <v>99</v>
      </c>
      <c r="G128" t="s" s="311">
        <v>317</v>
      </c>
      <c r="H128" t="str" s="286" cm="1">
        <f t="array" ref="H128">VLOOKUP(E128,L1:N306,2,0)</f>
        <v>Despesa Variável</v>
      </c>
      <c r="I128" t="str" s="286" cm="1">
        <f t="array" ref="I128">VLOOKUP(E128,L1:N306,3,0)</f>
        <v>Custo Direto</v>
      </c>
      <c r="J128" s="178"/>
      <c r="K128" s="50"/>
      <c r="L128" s="50"/>
      <c r="M128" s="50"/>
      <c r="N128" s="50"/>
      <c r="O128" s="50"/>
      <c r="P128" s="53"/>
    </row>
    <row r="129" ht="13.65" customHeight="1">
      <c r="A129" t="s" s="288">
        <v>513</v>
      </c>
      <c r="B129" t="s" s="308">
        <v>514</v>
      </c>
      <c r="C129" t="s" s="288">
        <v>431</v>
      </c>
      <c r="D129" s="309">
        <v>-53.5</v>
      </c>
      <c r="E129" t="s" s="310">
        <v>346</v>
      </c>
      <c r="F129" t="s" s="311">
        <v>99</v>
      </c>
      <c r="G129" t="s" s="311">
        <v>317</v>
      </c>
      <c r="H129" t="str" s="286" cm="1">
        <f t="array" ref="H129">VLOOKUP(E129,L1:N306,2,0)</f>
        <v>Despesa Variável</v>
      </c>
      <c r="I129" t="str" s="286" cm="1">
        <f t="array" ref="I129">VLOOKUP(E129,L1:N306,3,0)</f>
        <v>Custo Direto</v>
      </c>
      <c r="J129" s="178"/>
      <c r="K129" s="50"/>
      <c r="L129" s="50"/>
      <c r="M129" s="50"/>
      <c r="N129" s="50"/>
      <c r="O129" s="50"/>
      <c r="P129" s="53"/>
    </row>
    <row r="130" ht="13.65" customHeight="1">
      <c r="A130" t="s" s="288">
        <v>513</v>
      </c>
      <c r="B130" t="s" s="308">
        <v>515</v>
      </c>
      <c r="C130" t="s" s="288">
        <v>431</v>
      </c>
      <c r="D130" s="309">
        <v>-95.5</v>
      </c>
      <c r="E130" t="s" s="310">
        <v>346</v>
      </c>
      <c r="F130" t="s" s="311">
        <v>99</v>
      </c>
      <c r="G130" t="s" s="311">
        <v>317</v>
      </c>
      <c r="H130" t="str" s="286" cm="1">
        <f t="array" ref="H130">VLOOKUP(E130,L1:N306,2,0)</f>
        <v>Despesa Variável</v>
      </c>
      <c r="I130" t="str" s="286" cm="1">
        <f t="array" ref="I130">VLOOKUP(E130,L1:N306,3,0)</f>
        <v>Custo Direto</v>
      </c>
      <c r="J130" s="178"/>
      <c r="K130" s="50"/>
      <c r="L130" s="50"/>
      <c r="M130" s="50"/>
      <c r="N130" s="50"/>
      <c r="O130" s="50"/>
      <c r="P130" s="53"/>
    </row>
    <row r="131" ht="13.65" customHeight="1">
      <c r="A131" t="s" s="288">
        <v>513</v>
      </c>
      <c r="B131" t="s" s="308">
        <v>314</v>
      </c>
      <c r="C131" t="s" s="288">
        <v>315</v>
      </c>
      <c r="D131" s="309">
        <v>-540</v>
      </c>
      <c r="E131" t="s" s="310">
        <v>346</v>
      </c>
      <c r="F131" t="s" s="311">
        <v>99</v>
      </c>
      <c r="G131" t="s" s="311">
        <v>317</v>
      </c>
      <c r="H131" t="str" s="286" cm="1">
        <f t="array" ref="H131">VLOOKUP(E131,L1:N306,2,0)</f>
        <v>Despesa Variável</v>
      </c>
      <c r="I131" t="str" s="286" cm="1">
        <f t="array" ref="I131">VLOOKUP(E131,L1:N306,3,0)</f>
        <v>Custo Direto</v>
      </c>
      <c r="J131" s="178"/>
      <c r="K131" s="50"/>
      <c r="L131" s="50"/>
      <c r="M131" s="50"/>
      <c r="N131" s="50"/>
      <c r="O131" s="50"/>
      <c r="P131" s="53"/>
    </row>
    <row r="132" ht="15" customHeight="1">
      <c r="A132" t="s" s="288">
        <v>516</v>
      </c>
      <c r="B132" t="s" s="308">
        <v>517</v>
      </c>
      <c r="C132" t="s" s="288">
        <v>468</v>
      </c>
      <c r="D132" s="313">
        <v>290</v>
      </c>
      <c r="E132" t="s" s="310">
        <v>323</v>
      </c>
      <c r="F132" t="s" s="311">
        <v>91</v>
      </c>
      <c r="G132" t="s" s="311">
        <v>317</v>
      </c>
      <c r="H132" t="s" s="288">
        <v>186</v>
      </c>
      <c r="I132" t="s" s="288">
        <v>324</v>
      </c>
      <c r="J132" s="178"/>
      <c r="K132" s="50"/>
      <c r="L132" s="50"/>
      <c r="M132" s="50"/>
      <c r="N132" s="50"/>
      <c r="O132" s="50"/>
      <c r="P132" s="53"/>
    </row>
    <row r="133" ht="15" customHeight="1">
      <c r="A133" t="s" s="288">
        <v>516</v>
      </c>
      <c r="B133" t="s" s="308">
        <v>314</v>
      </c>
      <c r="C133" t="s" s="288">
        <v>322</v>
      </c>
      <c r="D133" s="313">
        <v>240</v>
      </c>
      <c r="E133" t="s" s="310">
        <v>323</v>
      </c>
      <c r="F133" t="s" s="311">
        <v>91</v>
      </c>
      <c r="G133" t="s" s="311">
        <v>317</v>
      </c>
      <c r="H133" t="s" s="288">
        <v>186</v>
      </c>
      <c r="I133" t="s" s="288">
        <v>324</v>
      </c>
      <c r="J133" s="178"/>
      <c r="K133" s="50"/>
      <c r="L133" s="50"/>
      <c r="M133" s="50"/>
      <c r="N133" s="50"/>
      <c r="O133" s="50"/>
      <c r="P133" s="53"/>
    </row>
    <row r="134" ht="15" customHeight="1">
      <c r="A134" t="s" s="288">
        <v>516</v>
      </c>
      <c r="B134" t="s" s="308">
        <v>314</v>
      </c>
      <c r="C134" t="s" s="288">
        <v>322</v>
      </c>
      <c r="D134" s="313">
        <v>5000</v>
      </c>
      <c r="E134" t="s" s="310">
        <v>323</v>
      </c>
      <c r="F134" t="s" s="311">
        <v>91</v>
      </c>
      <c r="G134" t="s" s="311">
        <v>317</v>
      </c>
      <c r="H134" t="s" s="288">
        <v>186</v>
      </c>
      <c r="I134" t="s" s="288">
        <v>324</v>
      </c>
      <c r="J134" s="178"/>
      <c r="K134" s="50"/>
      <c r="L134" s="50"/>
      <c r="M134" s="50"/>
      <c r="N134" s="50"/>
      <c r="O134" s="50"/>
      <c r="P134" s="53"/>
    </row>
    <row r="135" ht="13.65" customHeight="1">
      <c r="A135" t="s" s="288">
        <v>516</v>
      </c>
      <c r="B135" t="s" s="308">
        <v>314</v>
      </c>
      <c r="C135" t="s" s="288">
        <v>315</v>
      </c>
      <c r="D135" s="309">
        <v>-80</v>
      </c>
      <c r="E135" t="s" s="310">
        <v>346</v>
      </c>
      <c r="F135" t="s" s="311">
        <v>99</v>
      </c>
      <c r="G135" t="s" s="311">
        <v>317</v>
      </c>
      <c r="H135" t="str" s="286" cm="1">
        <f t="array" ref="H135">VLOOKUP(E135,L1:N306,2,0)</f>
        <v>Despesa Variável</v>
      </c>
      <c r="I135" t="str" s="286" cm="1">
        <f t="array" ref="I135">VLOOKUP(E135,L1:N306,3,0)</f>
        <v>Custo Direto</v>
      </c>
      <c r="J135" s="178"/>
      <c r="K135" s="50"/>
      <c r="L135" s="50"/>
      <c r="M135" s="50"/>
      <c r="N135" s="50"/>
      <c r="O135" s="50"/>
      <c r="P135" s="53"/>
    </row>
    <row r="136" ht="13.65" customHeight="1">
      <c r="A136" t="s" s="288">
        <v>516</v>
      </c>
      <c r="B136" t="s" s="308">
        <v>314</v>
      </c>
      <c r="C136" t="s" s="288">
        <v>315</v>
      </c>
      <c r="D136" s="309">
        <v>-80</v>
      </c>
      <c r="E136" t="s" s="310">
        <v>426</v>
      </c>
      <c r="F136" t="s" s="311">
        <v>99</v>
      </c>
      <c r="G136" t="s" s="311">
        <v>317</v>
      </c>
      <c r="H136" t="str" s="286" cm="1">
        <f t="array" ref="H136">VLOOKUP(E136,L1:N306,2,0)</f>
        <v>Despesa Fixa</v>
      </c>
      <c r="I136" t="str" s="286" cm="1">
        <f t="array" ref="I136">VLOOKUP(E136,L1:N306,3,0)</f>
        <v>Pessoal</v>
      </c>
      <c r="J136" s="178"/>
      <c r="K136" s="50"/>
      <c r="L136" s="50"/>
      <c r="M136" s="50"/>
      <c r="N136" s="50"/>
      <c r="O136" s="50"/>
      <c r="P136" s="53"/>
    </row>
    <row r="137" ht="15" customHeight="1">
      <c r="A137" t="s" s="288">
        <v>518</v>
      </c>
      <c r="B137" t="s" s="308">
        <v>314</v>
      </c>
      <c r="C137" t="s" s="288">
        <v>322</v>
      </c>
      <c r="D137" s="313">
        <v>180</v>
      </c>
      <c r="E137" t="s" s="310">
        <v>323</v>
      </c>
      <c r="F137" t="s" s="311">
        <v>91</v>
      </c>
      <c r="G137" t="s" s="311">
        <v>317</v>
      </c>
      <c r="H137" t="s" s="288">
        <v>186</v>
      </c>
      <c r="I137" t="s" s="288">
        <v>324</v>
      </c>
      <c r="J137" s="178"/>
      <c r="K137" s="50"/>
      <c r="L137" s="50"/>
      <c r="M137" s="50"/>
      <c r="N137" s="50"/>
      <c r="O137" s="50"/>
      <c r="P137" s="53"/>
    </row>
    <row r="138" ht="13.65" customHeight="1">
      <c r="A138" t="s" s="288">
        <v>518</v>
      </c>
      <c r="B138" t="s" s="308">
        <v>314</v>
      </c>
      <c r="C138" t="s" s="288">
        <v>315</v>
      </c>
      <c r="D138" s="309">
        <v>-45</v>
      </c>
      <c r="E138" t="s" s="310">
        <v>346</v>
      </c>
      <c r="F138" t="s" s="311">
        <v>99</v>
      </c>
      <c r="G138" t="s" s="311">
        <v>317</v>
      </c>
      <c r="H138" t="str" s="286" cm="1">
        <f t="array" ref="H138">VLOOKUP(E138,L1:N306,2,0)</f>
        <v>Despesa Variável</v>
      </c>
      <c r="I138" t="str" s="286" cm="1">
        <f t="array" ref="I138">VLOOKUP(E138,L1:N306,3,0)</f>
        <v>Custo Direto</v>
      </c>
      <c r="J138" s="178"/>
      <c r="K138" s="50"/>
      <c r="L138" s="50"/>
      <c r="M138" s="50"/>
      <c r="N138" s="50"/>
      <c r="O138" s="50"/>
      <c r="P138" s="53"/>
    </row>
    <row r="139" ht="15" customHeight="1">
      <c r="A139" t="s" s="288">
        <v>518</v>
      </c>
      <c r="B139" t="s" s="308">
        <v>314</v>
      </c>
      <c r="C139" t="s" s="288">
        <v>322</v>
      </c>
      <c r="D139" s="313">
        <v>10</v>
      </c>
      <c r="E139" t="s" s="310">
        <v>323</v>
      </c>
      <c r="F139" t="s" s="311">
        <v>91</v>
      </c>
      <c r="G139" t="s" s="311">
        <v>317</v>
      </c>
      <c r="H139" t="s" s="288">
        <v>186</v>
      </c>
      <c r="I139" t="s" s="288">
        <v>324</v>
      </c>
      <c r="J139" s="178"/>
      <c r="K139" s="50"/>
      <c r="L139" s="50"/>
      <c r="M139" s="50"/>
      <c r="N139" s="50"/>
      <c r="O139" s="50"/>
      <c r="P139" s="53"/>
    </row>
    <row r="140" ht="13.65" customHeight="1">
      <c r="A140" t="s" s="288">
        <v>518</v>
      </c>
      <c r="B140" t="s" s="308">
        <v>314</v>
      </c>
      <c r="C140" t="s" s="288">
        <v>315</v>
      </c>
      <c r="D140" s="309">
        <v>-150</v>
      </c>
      <c r="E140" t="s" s="310">
        <v>392</v>
      </c>
      <c r="F140" t="s" s="311">
        <v>99</v>
      </c>
      <c r="G140" t="s" s="311">
        <v>317</v>
      </c>
      <c r="H140" t="str" s="286" cm="1">
        <f t="array" ref="H140">VLOOKUP(E140,L1:N306,2,0)</f>
        <v>Empréstimo</v>
      </c>
      <c r="I140" t="str" s="286" cm="1">
        <f t="array" ref="I140">VLOOKUP(E140,L1:N306,3,0)</f>
        <v>Passivo</v>
      </c>
      <c r="J140" t="s" s="314">
        <v>355</v>
      </c>
      <c r="K140" s="50"/>
      <c r="L140" s="50"/>
      <c r="M140" s="50"/>
      <c r="N140" s="50"/>
      <c r="O140" s="50"/>
      <c r="P140" s="53"/>
    </row>
    <row r="141" ht="15" customHeight="1">
      <c r="A141" t="s" s="288">
        <v>518</v>
      </c>
      <c r="B141" t="s" s="308">
        <v>314</v>
      </c>
      <c r="C141" t="s" s="288">
        <v>322</v>
      </c>
      <c r="D141" s="313">
        <v>110</v>
      </c>
      <c r="E141" t="s" s="310">
        <v>323</v>
      </c>
      <c r="F141" t="s" s="311">
        <v>91</v>
      </c>
      <c r="G141" t="s" s="311">
        <v>317</v>
      </c>
      <c r="H141" t="s" s="288">
        <v>186</v>
      </c>
      <c r="I141" t="s" s="288">
        <v>324</v>
      </c>
      <c r="J141" s="178"/>
      <c r="K141" s="50"/>
      <c r="L141" s="50"/>
      <c r="M141" s="50"/>
      <c r="N141" s="50"/>
      <c r="O141" s="50"/>
      <c r="P141" s="53"/>
    </row>
    <row r="142" ht="13.65" customHeight="1">
      <c r="A142" t="s" s="288">
        <v>518</v>
      </c>
      <c r="B142" t="s" s="308">
        <v>314</v>
      </c>
      <c r="C142" t="s" s="288">
        <v>315</v>
      </c>
      <c r="D142" s="309">
        <v>-30</v>
      </c>
      <c r="E142" t="s" s="310">
        <v>354</v>
      </c>
      <c r="F142" t="s" s="311">
        <v>99</v>
      </c>
      <c r="G142" t="s" s="311">
        <v>317</v>
      </c>
      <c r="H142" s="286" cm="1">
        <f t="array" ref="H142">VLOOKUP(E142,L1:N306,2,0)</f>
      </c>
      <c r="I142" t="s" s="288">
        <v>342</v>
      </c>
      <c r="J142" t="s" s="314">
        <v>355</v>
      </c>
      <c r="K142" s="50"/>
      <c r="L142" s="50"/>
      <c r="M142" s="50"/>
      <c r="N142" s="50"/>
      <c r="O142" s="50"/>
      <c r="P142" s="53"/>
    </row>
    <row r="143" ht="13.65" customHeight="1">
      <c r="A143" t="s" s="288">
        <v>518</v>
      </c>
      <c r="B143" t="s" s="308">
        <v>519</v>
      </c>
      <c r="C143" t="s" s="288">
        <v>431</v>
      </c>
      <c r="D143" s="309">
        <v>-177</v>
      </c>
      <c r="E143" t="s" s="310">
        <v>465</v>
      </c>
      <c r="F143" t="s" s="311">
        <v>99</v>
      </c>
      <c r="G143" t="s" s="311">
        <v>317</v>
      </c>
      <c r="H143" s="318" cm="1">
        <f t="array" ref="H143">VLOOKUP(E143,L1:N306,2,0)</f>
        <v>0</v>
      </c>
      <c r="I143" s="318" cm="1">
        <f t="array" ref="I143">VLOOKUP(E143,L1:N306,3,0)</f>
        <v>0</v>
      </c>
      <c r="J143" s="178"/>
      <c r="K143" s="50"/>
      <c r="L143" s="50"/>
      <c r="M143" s="50"/>
      <c r="N143" s="50"/>
      <c r="O143" s="50"/>
      <c r="P143" s="53"/>
    </row>
    <row r="144" ht="13.65" customHeight="1">
      <c r="A144" s="286"/>
      <c r="B144" s="286"/>
      <c r="C144" t="s" s="288">
        <v>520</v>
      </c>
      <c r="D144" s="309">
        <v>-900</v>
      </c>
      <c r="E144" t="s" s="310">
        <v>354</v>
      </c>
      <c r="F144" t="s" s="311">
        <v>99</v>
      </c>
      <c r="G144" t="s" s="311">
        <v>317</v>
      </c>
      <c r="H144" s="286" cm="1">
        <f t="array" ref="H144">VLOOKUP(E144,L1:N306,2,0)</f>
      </c>
      <c r="I144" t="s" s="288">
        <v>342</v>
      </c>
      <c r="J144" t="s" s="314">
        <v>355</v>
      </c>
      <c r="K144" s="50"/>
      <c r="L144" s="50"/>
      <c r="M144" s="50"/>
      <c r="N144" s="50"/>
      <c r="O144" s="50"/>
      <c r="P144" s="53"/>
    </row>
    <row r="145" ht="13.65" customHeight="1">
      <c r="A145" s="286"/>
      <c r="B145" s="286"/>
      <c r="C145" t="s" s="319">
        <v>520</v>
      </c>
      <c r="D145" s="309">
        <v>-50</v>
      </c>
      <c r="E145" t="s" s="320">
        <v>346</v>
      </c>
      <c r="F145" t="s" s="311">
        <v>99</v>
      </c>
      <c r="G145" t="s" s="311">
        <v>317</v>
      </c>
      <c r="H145" t="str" s="286" cm="1">
        <f t="array" ref="H145">VLOOKUP(E145,L1:N306,2,0)</f>
        <v>Despesa Variável</v>
      </c>
      <c r="I145" t="str" s="286" cm="1">
        <f t="array" ref="I145">VLOOKUP(E145,L1:N306,3,0)</f>
        <v>Custo Direto</v>
      </c>
      <c r="J145" s="178"/>
      <c r="K145" s="50"/>
      <c r="L145" s="50"/>
      <c r="M145" s="50"/>
      <c r="N145" s="50"/>
      <c r="O145" s="50"/>
      <c r="P145" s="53"/>
    </row>
    <row r="146" ht="15" customHeight="1">
      <c r="A146" s="286"/>
      <c r="B146" s="286"/>
      <c r="C146" t="s" s="288">
        <v>521</v>
      </c>
      <c r="D146" s="313">
        <v>669</v>
      </c>
      <c r="E146" t="s" s="310">
        <v>323</v>
      </c>
      <c r="F146" t="s" s="311">
        <v>91</v>
      </c>
      <c r="G146" t="s" s="311">
        <v>317</v>
      </c>
      <c r="H146" t="s" s="288">
        <v>186</v>
      </c>
      <c r="I146" t="s" s="288">
        <v>324</v>
      </c>
      <c r="J146" s="178"/>
      <c r="K146" s="50"/>
      <c r="L146" s="50"/>
      <c r="M146" s="50"/>
      <c r="N146" s="50"/>
      <c r="O146" s="50"/>
      <c r="P146" s="53"/>
    </row>
    <row r="147" ht="13.65" customHeight="1">
      <c r="A147" t="s" s="288">
        <v>522</v>
      </c>
      <c r="B147" t="s" s="308">
        <v>523</v>
      </c>
      <c r="C147" t="s" s="288">
        <v>431</v>
      </c>
      <c r="D147" s="309">
        <v>-36</v>
      </c>
      <c r="E147" t="s" s="310">
        <v>346</v>
      </c>
      <c r="F147" t="s" s="311">
        <v>99</v>
      </c>
      <c r="G147" t="s" s="311">
        <v>524</v>
      </c>
      <c r="H147" t="str" s="286" cm="1">
        <f t="array" ref="H147">VLOOKUP(E147,L1:N306,2,0)</f>
        <v>Despesa Variável</v>
      </c>
      <c r="I147" t="str" s="286" cm="1">
        <f t="array" ref="I147">VLOOKUP(E147,L1:N306,3,0)</f>
        <v>Custo Direto</v>
      </c>
      <c r="J147" s="178"/>
      <c r="K147" s="50"/>
      <c r="L147" s="50"/>
      <c r="M147" s="50"/>
      <c r="N147" s="50"/>
      <c r="O147" s="50"/>
      <c r="P147" s="53"/>
    </row>
    <row r="148" ht="15" customHeight="1">
      <c r="A148" t="s" s="288">
        <v>522</v>
      </c>
      <c r="B148" t="s" s="308">
        <v>495</v>
      </c>
      <c r="C148" t="s" s="288">
        <v>464</v>
      </c>
      <c r="D148" s="313">
        <v>45</v>
      </c>
      <c r="E148" t="s" s="310">
        <v>323</v>
      </c>
      <c r="F148" t="s" s="311">
        <v>91</v>
      </c>
      <c r="G148" t="s" s="311">
        <v>524</v>
      </c>
      <c r="H148" t="s" s="288">
        <v>186</v>
      </c>
      <c r="I148" t="s" s="288">
        <v>324</v>
      </c>
      <c r="J148" s="178"/>
      <c r="K148" s="50"/>
      <c r="L148" s="50"/>
      <c r="M148" s="50"/>
      <c r="N148" s="50"/>
      <c r="O148" s="50"/>
      <c r="P148" s="53"/>
    </row>
    <row r="149" ht="13.65" customHeight="1">
      <c r="A149" t="s" s="288">
        <v>522</v>
      </c>
      <c r="B149" t="s" s="308">
        <v>314</v>
      </c>
      <c r="C149" t="s" s="288">
        <v>315</v>
      </c>
      <c r="D149" s="309">
        <v>-950</v>
      </c>
      <c r="E149" t="s" s="310">
        <v>337</v>
      </c>
      <c r="F149" t="s" s="311">
        <v>99</v>
      </c>
      <c r="G149" t="s" s="311">
        <v>524</v>
      </c>
      <c r="H149" s="286" cm="1">
        <f t="array" ref="H149">VLOOKUP(E149,L1:N306,2,0)</f>
      </c>
      <c r="I149" s="286" cm="1">
        <f t="array" ref="I149">VLOOKUP(E149,L1:N306,3,0)</f>
      </c>
      <c r="J149" s="178"/>
      <c r="K149" s="50"/>
      <c r="L149" s="50"/>
      <c r="M149" s="50"/>
      <c r="N149" s="50"/>
      <c r="O149" s="50"/>
      <c r="P149" s="53"/>
    </row>
    <row r="150" ht="13.65" customHeight="1">
      <c r="A150" t="s" s="288">
        <v>522</v>
      </c>
      <c r="B150" t="s" s="308">
        <v>314</v>
      </c>
      <c r="C150" t="s" s="288">
        <v>315</v>
      </c>
      <c r="D150" s="309">
        <v>-100</v>
      </c>
      <c r="E150" t="s" s="310">
        <v>426</v>
      </c>
      <c r="F150" t="s" s="311">
        <v>99</v>
      </c>
      <c r="G150" t="s" s="311">
        <v>524</v>
      </c>
      <c r="H150" t="str" s="286" cm="1">
        <f t="array" ref="H150">VLOOKUP(E150,L1:N306,2,0)</f>
        <v>Despesa Fixa</v>
      </c>
      <c r="I150" t="str" s="286" cm="1">
        <f t="array" ref="I150">VLOOKUP(E150,L1:N306,3,0)</f>
        <v>Pessoal</v>
      </c>
      <c r="J150" s="178"/>
      <c r="K150" s="50"/>
      <c r="L150" s="50"/>
      <c r="M150" s="50"/>
      <c r="N150" s="50"/>
      <c r="O150" s="50"/>
      <c r="P150" s="53"/>
    </row>
    <row r="151" ht="13.65" customHeight="1">
      <c r="A151" t="s" s="288">
        <v>522</v>
      </c>
      <c r="B151" t="s" s="308">
        <v>314</v>
      </c>
      <c r="C151" t="s" s="288">
        <v>315</v>
      </c>
      <c r="D151" s="309">
        <v>-100</v>
      </c>
      <c r="E151" t="s" s="310">
        <v>426</v>
      </c>
      <c r="F151" t="s" s="311">
        <v>99</v>
      </c>
      <c r="G151" t="s" s="311">
        <v>524</v>
      </c>
      <c r="H151" t="str" s="286" cm="1">
        <f t="array" ref="H151">VLOOKUP(E151,L1:N306,2,0)</f>
        <v>Despesa Fixa</v>
      </c>
      <c r="I151" t="str" s="286" cm="1">
        <f t="array" ref="I151">VLOOKUP(E151,L1:N306,3,0)</f>
        <v>Pessoal</v>
      </c>
      <c r="J151" s="178"/>
      <c r="K151" s="50"/>
      <c r="L151" s="50"/>
      <c r="M151" s="50"/>
      <c r="N151" s="50"/>
      <c r="O151" s="50"/>
      <c r="P151" s="53"/>
    </row>
    <row r="152" ht="13.65" customHeight="1">
      <c r="A152" t="s" s="288">
        <v>522</v>
      </c>
      <c r="B152" t="s" s="308">
        <v>314</v>
      </c>
      <c r="C152" t="s" s="288">
        <v>315</v>
      </c>
      <c r="D152" s="309">
        <v>-100</v>
      </c>
      <c r="E152" t="s" s="310">
        <v>426</v>
      </c>
      <c r="F152" t="s" s="311">
        <v>99</v>
      </c>
      <c r="G152" t="s" s="311">
        <v>524</v>
      </c>
      <c r="H152" t="str" s="286" cm="1">
        <f t="array" ref="H152">VLOOKUP(E152,L1:N306,2,0)</f>
        <v>Despesa Fixa</v>
      </c>
      <c r="I152" t="str" s="286" cm="1">
        <f t="array" ref="I152">VLOOKUP(E152,L1:N306,3,0)</f>
        <v>Pessoal</v>
      </c>
      <c r="J152" s="178"/>
      <c r="K152" s="50"/>
      <c r="L152" s="50"/>
      <c r="M152" s="50"/>
      <c r="N152" s="50"/>
      <c r="O152" s="50"/>
      <c r="P152" s="53"/>
    </row>
    <row r="153" ht="13.65" customHeight="1">
      <c r="A153" t="s" s="288">
        <v>522</v>
      </c>
      <c r="B153" t="s" s="308">
        <v>525</v>
      </c>
      <c r="C153" t="s" s="288">
        <v>359</v>
      </c>
      <c r="D153" s="309">
        <v>-1848.96</v>
      </c>
      <c r="E153" t="s" s="310">
        <v>354</v>
      </c>
      <c r="F153" t="s" s="311">
        <v>99</v>
      </c>
      <c r="G153" t="s" s="311">
        <v>524</v>
      </c>
      <c r="H153" s="286" cm="1">
        <f t="array" ref="H153">VLOOKUP(E153,L1:N306,2,0)</f>
      </c>
      <c r="I153" t="s" s="288">
        <v>342</v>
      </c>
      <c r="J153" t="s" s="314">
        <v>355</v>
      </c>
      <c r="K153" s="50"/>
      <c r="L153" s="50"/>
      <c r="M153" s="50"/>
      <c r="N153" s="50"/>
      <c r="O153" s="50"/>
      <c r="P153" s="53"/>
    </row>
    <row r="154" ht="13.65" customHeight="1">
      <c r="A154" t="s" s="288">
        <v>522</v>
      </c>
      <c r="B154" t="s" s="308">
        <v>344</v>
      </c>
      <c r="C154" t="s" s="288">
        <v>345</v>
      </c>
      <c r="D154" s="309">
        <v>-2431.67</v>
      </c>
      <c r="E154" t="s" s="310">
        <v>338</v>
      </c>
      <c r="F154" t="s" s="311">
        <v>99</v>
      </c>
      <c r="G154" t="s" s="311">
        <v>524</v>
      </c>
      <c r="H154" t="str" s="286" cm="1">
        <f t="array" ref="H154">VLOOKUP(E154,L1:N306,2,0)</f>
        <v>Investimento</v>
      </c>
      <c r="I154" t="str" s="286" cm="1">
        <f t="array" ref="I154">VLOOKUP(E154,L1:N306,3,0)</f>
        <v>Financiamento</v>
      </c>
      <c r="J154" s="178"/>
      <c r="K154" s="50"/>
      <c r="L154" s="50"/>
      <c r="M154" s="50"/>
      <c r="N154" s="50"/>
      <c r="O154" s="50"/>
      <c r="P154" s="53"/>
    </row>
    <row r="155" ht="13.65" customHeight="1">
      <c r="A155" t="s" s="288">
        <v>522</v>
      </c>
      <c r="B155" t="s" s="308">
        <v>526</v>
      </c>
      <c r="C155" t="s" s="288">
        <v>359</v>
      </c>
      <c r="D155" s="309">
        <v>-789.17</v>
      </c>
      <c r="E155" t="s" s="310">
        <v>346</v>
      </c>
      <c r="F155" t="s" s="311">
        <v>99</v>
      </c>
      <c r="G155" t="s" s="311">
        <v>524</v>
      </c>
      <c r="H155" t="str" s="286" cm="1">
        <f t="array" ref="H155">VLOOKUP(E155,L1:N306,2,0)</f>
        <v>Despesa Variável</v>
      </c>
      <c r="I155" t="str" s="286" cm="1">
        <f t="array" ref="I155">VLOOKUP(E155,L1:N306,3,0)</f>
        <v>Custo Direto</v>
      </c>
      <c r="J155" s="178"/>
      <c r="K155" s="50"/>
      <c r="L155" s="50"/>
      <c r="M155" s="50"/>
      <c r="N155" s="50"/>
      <c r="O155" s="50"/>
      <c r="P155" s="53"/>
    </row>
    <row r="156" ht="13.65" customHeight="1">
      <c r="A156" t="s" s="288">
        <v>522</v>
      </c>
      <c r="B156" t="s" s="308">
        <v>527</v>
      </c>
      <c r="C156" t="s" s="288">
        <v>359</v>
      </c>
      <c r="D156" s="309">
        <v>-1590</v>
      </c>
      <c r="E156" t="s" s="310">
        <v>346</v>
      </c>
      <c r="F156" t="s" s="311">
        <v>99</v>
      </c>
      <c r="G156" t="s" s="311">
        <v>524</v>
      </c>
      <c r="H156" t="str" s="286" cm="1">
        <f t="array" ref="H156">VLOOKUP(E156,L1:N306,2,0)</f>
        <v>Despesa Variável</v>
      </c>
      <c r="I156" t="str" s="286" cm="1">
        <f t="array" ref="I156">VLOOKUP(E156,L1:N306,3,0)</f>
        <v>Custo Direto</v>
      </c>
      <c r="J156" s="178"/>
      <c r="K156" s="50"/>
      <c r="L156" s="50"/>
      <c r="M156" s="50"/>
      <c r="N156" s="50"/>
      <c r="O156" s="50"/>
      <c r="P156" s="53"/>
    </row>
    <row r="157" ht="13.65" customHeight="1">
      <c r="A157" t="s" s="288">
        <v>522</v>
      </c>
      <c r="B157" t="s" s="308">
        <v>528</v>
      </c>
      <c r="C157" t="s" s="288">
        <v>359</v>
      </c>
      <c r="D157" s="309">
        <v>-360</v>
      </c>
      <c r="E157" t="s" s="310">
        <v>346</v>
      </c>
      <c r="F157" t="s" s="311">
        <v>99</v>
      </c>
      <c r="G157" t="s" s="311">
        <v>524</v>
      </c>
      <c r="H157" t="str" s="286" cm="1">
        <f t="array" ref="H157">VLOOKUP(E157,L1:N306,2,0)</f>
        <v>Despesa Variável</v>
      </c>
      <c r="I157" t="str" s="286" cm="1">
        <f t="array" ref="I157">VLOOKUP(E157,L1:N306,3,0)</f>
        <v>Custo Direto</v>
      </c>
      <c r="J157" s="178"/>
      <c r="K157" s="50"/>
      <c r="L157" s="50"/>
      <c r="M157" s="50"/>
      <c r="N157" s="50"/>
      <c r="O157" s="50"/>
      <c r="P157" s="53"/>
    </row>
    <row r="158" ht="13.65" customHeight="1">
      <c r="A158" t="s" s="288">
        <v>522</v>
      </c>
      <c r="B158" t="s" s="308">
        <v>529</v>
      </c>
      <c r="C158" t="s" s="288">
        <v>359</v>
      </c>
      <c r="D158" s="309">
        <v>-247.63</v>
      </c>
      <c r="E158" t="s" s="310">
        <v>346</v>
      </c>
      <c r="F158" t="s" s="311">
        <v>99</v>
      </c>
      <c r="G158" t="s" s="311">
        <v>524</v>
      </c>
      <c r="H158" t="str" s="286" cm="1">
        <f t="array" ref="H158">VLOOKUP(E158,L1:N306,2,0)</f>
        <v>Despesa Variável</v>
      </c>
      <c r="I158" t="str" s="286" cm="1">
        <f t="array" ref="I158">VLOOKUP(E158,L1:N306,3,0)</f>
        <v>Custo Direto</v>
      </c>
      <c r="J158" s="178"/>
      <c r="K158" s="50"/>
      <c r="L158" s="50"/>
      <c r="M158" s="50"/>
      <c r="N158" s="50"/>
      <c r="O158" s="50"/>
      <c r="P158" s="53"/>
    </row>
    <row r="159" ht="13.65" customHeight="1">
      <c r="A159" t="s" s="288">
        <v>522</v>
      </c>
      <c r="B159" t="s" s="308">
        <v>530</v>
      </c>
      <c r="C159" t="s" s="288">
        <v>359</v>
      </c>
      <c r="D159" s="309">
        <v>-275.57</v>
      </c>
      <c r="E159" t="s" s="310">
        <v>346</v>
      </c>
      <c r="F159" t="s" s="311">
        <v>99</v>
      </c>
      <c r="G159" t="s" s="311">
        <v>524</v>
      </c>
      <c r="H159" t="str" s="286" cm="1">
        <f t="array" ref="H159">VLOOKUP(E159,L1:N306,2,0)</f>
        <v>Despesa Variável</v>
      </c>
      <c r="I159" t="str" s="286" cm="1">
        <f t="array" ref="I159">VLOOKUP(E159,L1:N306,3,0)</f>
        <v>Custo Direto</v>
      </c>
      <c r="J159" s="178"/>
      <c r="K159" s="50"/>
      <c r="L159" s="50"/>
      <c r="M159" s="50"/>
      <c r="N159" s="50"/>
      <c r="O159" s="50"/>
      <c r="P159" s="53"/>
    </row>
    <row r="160" ht="13.65" customHeight="1">
      <c r="A160" t="s" s="288">
        <v>522</v>
      </c>
      <c r="B160" t="s" s="308">
        <v>531</v>
      </c>
      <c r="C160" t="s" s="288">
        <v>532</v>
      </c>
      <c r="D160" s="309">
        <v>-463.35</v>
      </c>
      <c r="E160" t="s" s="310">
        <v>346</v>
      </c>
      <c r="F160" t="s" s="311">
        <v>99</v>
      </c>
      <c r="G160" t="s" s="311">
        <v>524</v>
      </c>
      <c r="H160" t="str" s="286" cm="1">
        <f t="array" ref="H160">VLOOKUP(E160,L1:N306,2,0)</f>
        <v>Despesa Variável</v>
      </c>
      <c r="I160" t="str" s="286" cm="1">
        <f t="array" ref="I160">VLOOKUP(E160,L1:N306,3,0)</f>
        <v>Custo Direto</v>
      </c>
      <c r="J160" s="178"/>
      <c r="K160" s="50"/>
      <c r="L160" s="50"/>
      <c r="M160" s="50"/>
      <c r="N160" s="50"/>
      <c r="O160" s="50"/>
      <c r="P160" s="53"/>
    </row>
    <row r="161" ht="13.65" customHeight="1">
      <c r="A161" t="s" s="288">
        <v>522</v>
      </c>
      <c r="B161" t="s" s="308">
        <v>314</v>
      </c>
      <c r="C161" t="s" s="288">
        <v>315</v>
      </c>
      <c r="D161" s="309">
        <v>-65.76000000000001</v>
      </c>
      <c r="E161" t="s" s="310">
        <v>461</v>
      </c>
      <c r="F161" t="s" s="311">
        <v>99</v>
      </c>
      <c r="G161" t="s" s="311">
        <v>524</v>
      </c>
      <c r="H161" s="318" cm="1">
        <f t="array" ref="H161">VLOOKUP(E161,L1:N306,2,0)</f>
        <v>0</v>
      </c>
      <c r="I161" s="318" cm="1">
        <f t="array" ref="I161">VLOOKUP(E161,L1:N306,3,0)</f>
        <v>0</v>
      </c>
      <c r="J161" s="178"/>
      <c r="K161" s="50"/>
      <c r="L161" s="50"/>
      <c r="M161" s="50"/>
      <c r="N161" s="50"/>
      <c r="O161" s="50"/>
      <c r="P161" s="53"/>
    </row>
    <row r="162" ht="13.65" customHeight="1">
      <c r="A162" t="s" s="288">
        <v>522</v>
      </c>
      <c r="B162" t="s" s="308">
        <v>314</v>
      </c>
      <c r="C162" t="s" s="288">
        <v>315</v>
      </c>
      <c r="D162" s="309">
        <v>-117.31</v>
      </c>
      <c r="E162" t="s" s="310">
        <v>511</v>
      </c>
      <c r="F162" t="s" s="315">
        <v>99</v>
      </c>
      <c r="G162" t="s" s="315">
        <v>524</v>
      </c>
      <c r="H162" s="316" cm="1">
        <f t="array" ref="H162">VLOOKUP(E162,L1:N306,2,0)</f>
      </c>
      <c r="I162" s="316" cm="1">
        <f t="array" ref="I162">VLOOKUP(E162,L1:N306,3,0)</f>
      </c>
      <c r="J162" t="s" s="317">
        <v>417</v>
      </c>
      <c r="K162" s="50"/>
      <c r="L162" s="50"/>
      <c r="M162" s="50"/>
      <c r="N162" s="50"/>
      <c r="O162" s="50"/>
      <c r="P162" s="53"/>
    </row>
    <row r="163" ht="13.65" customHeight="1">
      <c r="A163" t="s" s="288">
        <v>522</v>
      </c>
      <c r="B163" t="s" s="308">
        <v>314</v>
      </c>
      <c r="C163" t="s" s="288">
        <v>315</v>
      </c>
      <c r="D163" s="309">
        <v>-504.37</v>
      </c>
      <c r="E163" t="s" s="310">
        <v>411</v>
      </c>
      <c r="F163" t="s" s="311">
        <v>99</v>
      </c>
      <c r="G163" t="s" s="311">
        <v>524</v>
      </c>
      <c r="H163" t="str" s="286" cm="1">
        <f t="array" ref="H163">VLOOKUP(E163,L1:N306,2,0)</f>
        <v>Despesa Fixa</v>
      </c>
      <c r="I163" t="str" s="286" cm="1">
        <f t="array" ref="I163">VLOOKUP(E163,L1:N306,3,0)</f>
        <v>Tributária</v>
      </c>
      <c r="J163" s="178"/>
      <c r="K163" s="50"/>
      <c r="L163" s="50"/>
      <c r="M163" s="50"/>
      <c r="N163" s="50"/>
      <c r="O163" s="50"/>
      <c r="P163" s="53"/>
    </row>
    <row r="164" ht="13.65" customHeight="1">
      <c r="A164" t="s" s="288">
        <v>522</v>
      </c>
      <c r="B164" t="s" s="308">
        <v>533</v>
      </c>
      <c r="C164" t="s" s="288">
        <v>379</v>
      </c>
      <c r="D164" s="309">
        <v>-29.73</v>
      </c>
      <c r="E164" t="s" s="310">
        <v>351</v>
      </c>
      <c r="F164" t="s" s="311">
        <v>99</v>
      </c>
      <c r="G164" t="s" s="311">
        <v>524</v>
      </c>
      <c r="H164" t="str" s="286" cm="1">
        <f t="array" ref="H164">VLOOKUP(E164,L1:N306,2,0)</f>
        <v>Despesa Fixa</v>
      </c>
      <c r="I164" t="str" s="286" cm="1">
        <f t="array" ref="I164">VLOOKUP(E164,L1:N306,3,0)</f>
        <v>Comunicação</v>
      </c>
      <c r="J164" s="178"/>
      <c r="K164" s="50"/>
      <c r="L164" s="50"/>
      <c r="M164" s="50"/>
      <c r="N164" s="50"/>
      <c r="O164" s="50"/>
      <c r="P164" s="53"/>
    </row>
    <row r="165" ht="15" customHeight="1">
      <c r="A165" t="s" s="288">
        <v>522</v>
      </c>
      <c r="B165" t="s" s="308">
        <v>534</v>
      </c>
      <c r="C165" t="s" s="288">
        <v>359</v>
      </c>
      <c r="D165" s="309">
        <v>-99.90000000000001</v>
      </c>
      <c r="E165" t="s" s="310">
        <v>356</v>
      </c>
      <c r="F165" t="s" s="311">
        <v>99</v>
      </c>
      <c r="G165" t="s" s="311">
        <v>524</v>
      </c>
      <c r="H165" t="str" s="286" cm="1">
        <f t="array" ref="H165">VLOOKUP(E165,L1:N306,2,0)</f>
        <v>Despesa Fixa</v>
      </c>
      <c r="I165" t="str" s="286" cm="1">
        <f t="array" ref="I165">VLOOKUP(E165,L1:N306,3,0)</f>
        <v>Comunicação</v>
      </c>
      <c r="J165" s="178"/>
      <c r="K165" s="50"/>
      <c r="L165" s="50"/>
      <c r="M165" s="50"/>
      <c r="N165" s="50"/>
      <c r="O165" s="50"/>
      <c r="P165" s="53"/>
    </row>
    <row r="166" ht="15" customHeight="1">
      <c r="A166" t="s" s="288">
        <v>522</v>
      </c>
      <c r="B166" t="s" s="308">
        <v>314</v>
      </c>
      <c r="C166" t="s" s="288">
        <v>315</v>
      </c>
      <c r="D166" s="309">
        <v>-20</v>
      </c>
      <c r="E166" t="s" s="310">
        <v>392</v>
      </c>
      <c r="F166" t="s" s="311">
        <v>99</v>
      </c>
      <c r="G166" t="s" s="311">
        <v>524</v>
      </c>
      <c r="H166" t="str" s="286" cm="1">
        <f t="array" ref="H166">VLOOKUP(E166,L1:N306,2,0)</f>
        <v>Empréstimo</v>
      </c>
      <c r="I166" t="str" s="286" cm="1">
        <f t="array" ref="I166">VLOOKUP(E166,L1:N306,3,0)</f>
        <v>Passivo</v>
      </c>
      <c r="J166" t="s" s="314">
        <v>355</v>
      </c>
      <c r="K166" s="50"/>
      <c r="L166" s="50"/>
      <c r="M166" s="50"/>
      <c r="N166" s="50"/>
      <c r="O166" s="50"/>
      <c r="P166" s="53"/>
    </row>
    <row r="167" ht="15" customHeight="1">
      <c r="A167" t="s" s="288">
        <v>522</v>
      </c>
      <c r="B167" t="s" s="308">
        <v>314</v>
      </c>
      <c r="C167" t="s" s="288">
        <v>322</v>
      </c>
      <c r="D167" s="313">
        <v>70</v>
      </c>
      <c r="E167" t="s" s="310">
        <v>323</v>
      </c>
      <c r="F167" t="s" s="311">
        <v>91</v>
      </c>
      <c r="G167" t="s" s="311">
        <v>524</v>
      </c>
      <c r="H167" t="s" s="288">
        <v>186</v>
      </c>
      <c r="I167" t="s" s="288">
        <v>324</v>
      </c>
      <c r="J167" s="178"/>
      <c r="K167" s="50"/>
      <c r="L167" s="50"/>
      <c r="M167" s="50"/>
      <c r="N167" s="50"/>
      <c r="O167" s="50"/>
      <c r="P167" s="53"/>
    </row>
    <row r="168" ht="15" customHeight="1">
      <c r="A168" t="s" s="288">
        <v>522</v>
      </c>
      <c r="B168" t="s" s="308">
        <v>314</v>
      </c>
      <c r="C168" t="s" s="288">
        <v>322</v>
      </c>
      <c r="D168" s="313">
        <v>40</v>
      </c>
      <c r="E168" t="s" s="310">
        <v>323</v>
      </c>
      <c r="F168" t="s" s="311">
        <v>91</v>
      </c>
      <c r="G168" t="s" s="311">
        <v>524</v>
      </c>
      <c r="H168" t="s" s="288">
        <v>186</v>
      </c>
      <c r="I168" t="s" s="288">
        <v>324</v>
      </c>
      <c r="J168" s="178"/>
      <c r="K168" s="50"/>
      <c r="L168" s="50"/>
      <c r="M168" s="50"/>
      <c r="N168" s="50"/>
      <c r="O168" s="50"/>
      <c r="P168" s="53"/>
    </row>
    <row r="169" ht="13.65" customHeight="1">
      <c r="A169" t="s" s="288">
        <v>522</v>
      </c>
      <c r="B169" t="s" s="308">
        <v>314</v>
      </c>
      <c r="C169" t="s" s="288">
        <v>315</v>
      </c>
      <c r="D169" s="309">
        <v>-1195.68</v>
      </c>
      <c r="E169" t="s" s="310">
        <v>426</v>
      </c>
      <c r="F169" t="s" s="311">
        <v>99</v>
      </c>
      <c r="G169" t="s" s="311">
        <v>524</v>
      </c>
      <c r="H169" t="str" s="286" cm="1">
        <f t="array" ref="H169">VLOOKUP(E169,L1:N306,2,0)</f>
        <v>Despesa Fixa</v>
      </c>
      <c r="I169" t="str" s="286" cm="1">
        <f t="array" ref="I169">VLOOKUP(E169,L1:N306,3,0)</f>
        <v>Pessoal</v>
      </c>
      <c r="J169" s="178"/>
      <c r="K169" s="50"/>
      <c r="L169" s="50"/>
      <c r="M169" s="50"/>
      <c r="N169" s="50"/>
      <c r="O169" s="50"/>
      <c r="P169" s="53"/>
    </row>
    <row r="170" ht="13.65" customHeight="1">
      <c r="A170" t="s" s="288">
        <v>522</v>
      </c>
      <c r="B170" t="s" s="308">
        <v>314</v>
      </c>
      <c r="C170" t="s" s="288">
        <v>315</v>
      </c>
      <c r="D170" s="309">
        <v>-779.16</v>
      </c>
      <c r="E170" t="s" s="310">
        <v>426</v>
      </c>
      <c r="F170" t="s" s="311">
        <v>99</v>
      </c>
      <c r="G170" t="s" s="311">
        <v>524</v>
      </c>
      <c r="H170" t="str" s="286" cm="1">
        <f t="array" ref="H170">VLOOKUP(E170,L1:N306,2,0)</f>
        <v>Despesa Fixa</v>
      </c>
      <c r="I170" t="str" s="286" cm="1">
        <f t="array" ref="I170">VLOOKUP(E170,L1:N306,3,0)</f>
        <v>Pessoal</v>
      </c>
      <c r="J170" s="178"/>
      <c r="K170" s="50"/>
      <c r="L170" s="50"/>
      <c r="M170" s="50"/>
      <c r="N170" s="50"/>
      <c r="O170" s="50"/>
      <c r="P170" s="53"/>
    </row>
    <row r="171" ht="13.65" customHeight="1">
      <c r="A171" t="s" s="288">
        <v>522</v>
      </c>
      <c r="B171" t="s" s="308">
        <v>314</v>
      </c>
      <c r="C171" t="s" s="288">
        <v>315</v>
      </c>
      <c r="D171" s="309">
        <v>-926.89</v>
      </c>
      <c r="E171" t="s" s="310">
        <v>426</v>
      </c>
      <c r="F171" t="s" s="311">
        <v>99</v>
      </c>
      <c r="G171" t="s" s="311">
        <v>524</v>
      </c>
      <c r="H171" t="str" s="286" cm="1">
        <f t="array" ref="H171">VLOOKUP(E171,L1:N306,2,0)</f>
        <v>Despesa Fixa</v>
      </c>
      <c r="I171" t="str" s="286" cm="1">
        <f t="array" ref="I171">VLOOKUP(E171,L1:N306,3,0)</f>
        <v>Pessoal</v>
      </c>
      <c r="J171" s="178"/>
      <c r="K171" s="50"/>
      <c r="L171" s="50"/>
      <c r="M171" s="50"/>
      <c r="N171" s="50"/>
      <c r="O171" s="50"/>
      <c r="P171" s="53"/>
    </row>
    <row r="172" ht="13.65" customHeight="1">
      <c r="A172" t="s" s="288">
        <v>522</v>
      </c>
      <c r="B172" t="s" s="308">
        <v>314</v>
      </c>
      <c r="C172" t="s" s="288">
        <v>315</v>
      </c>
      <c r="D172" s="309">
        <v>-1815.12</v>
      </c>
      <c r="E172" t="s" s="310">
        <v>426</v>
      </c>
      <c r="F172" t="s" s="311">
        <v>99</v>
      </c>
      <c r="G172" t="s" s="311">
        <v>524</v>
      </c>
      <c r="H172" t="str" s="286" cm="1">
        <f t="array" ref="H172">VLOOKUP(E172,L1:N306,2,0)</f>
        <v>Despesa Fixa</v>
      </c>
      <c r="I172" t="str" s="286" cm="1">
        <f t="array" ref="I172">VLOOKUP(E172,L1:N306,3,0)</f>
        <v>Pessoal</v>
      </c>
      <c r="J172" s="178"/>
      <c r="K172" s="50"/>
      <c r="L172" s="50"/>
      <c r="M172" s="50"/>
      <c r="N172" s="50"/>
      <c r="O172" s="50"/>
      <c r="P172" s="53"/>
    </row>
    <row r="173" ht="13.65" customHeight="1">
      <c r="A173" t="s" s="288">
        <v>522</v>
      </c>
      <c r="B173" t="s" s="308">
        <v>395</v>
      </c>
      <c r="C173" t="s" s="288">
        <v>396</v>
      </c>
      <c r="D173" s="309">
        <v>-19.9</v>
      </c>
      <c r="E173" t="s" s="310">
        <v>360</v>
      </c>
      <c r="F173" t="s" s="311">
        <v>99</v>
      </c>
      <c r="G173" t="s" s="311">
        <v>524</v>
      </c>
      <c r="H173" t="str" s="286" cm="1">
        <f t="array" ref="H173">VLOOKUP(E173,L1:N306,2,0)</f>
        <v>Despesa Fixa</v>
      </c>
      <c r="I173" t="str" s="286" cm="1">
        <f t="array" ref="I173">VLOOKUP(E173,L1:N306,3,0)</f>
        <v>Bancária</v>
      </c>
      <c r="J173" s="178"/>
      <c r="K173" s="50"/>
      <c r="L173" s="50"/>
      <c r="M173" s="50"/>
      <c r="N173" s="50"/>
      <c r="O173" s="50"/>
      <c r="P173" s="53"/>
    </row>
    <row r="174" ht="15" customHeight="1">
      <c r="A174" t="s" s="288">
        <v>535</v>
      </c>
      <c r="B174" t="s" s="308">
        <v>314</v>
      </c>
      <c r="C174" t="s" s="288">
        <v>322</v>
      </c>
      <c r="D174" s="313">
        <v>75</v>
      </c>
      <c r="E174" t="s" s="310">
        <v>323</v>
      </c>
      <c r="F174" t="s" s="311">
        <v>91</v>
      </c>
      <c r="G174" t="s" s="311">
        <v>524</v>
      </c>
      <c r="H174" t="s" s="288">
        <v>186</v>
      </c>
      <c r="I174" t="s" s="288">
        <v>324</v>
      </c>
      <c r="J174" s="178"/>
      <c r="K174" s="50"/>
      <c r="L174" s="50"/>
      <c r="M174" s="50"/>
      <c r="N174" s="50"/>
      <c r="O174" s="50"/>
      <c r="P174" s="53"/>
    </row>
    <row r="175" ht="13.65" customHeight="1">
      <c r="A175" t="s" s="288">
        <v>535</v>
      </c>
      <c r="B175" t="s" s="308">
        <v>536</v>
      </c>
      <c r="C175" t="s" s="288">
        <v>359</v>
      </c>
      <c r="D175" s="309">
        <v>-239.29</v>
      </c>
      <c r="E175" t="s" s="310">
        <v>537</v>
      </c>
      <c r="F175" t="s" s="311">
        <v>99</v>
      </c>
      <c r="G175" t="s" s="311">
        <v>524</v>
      </c>
      <c r="H175" s="286" cm="1">
        <f t="array" ref="H175">VLOOKUP(E175,L1:N306,2,0)</f>
      </c>
      <c r="I175" t="s" s="288">
        <v>538</v>
      </c>
      <c r="J175" t="s" s="321">
        <v>355</v>
      </c>
      <c r="K175" s="178"/>
      <c r="L175" s="50"/>
      <c r="M175" s="50"/>
      <c r="N175" s="50"/>
      <c r="O175" s="50"/>
      <c r="P175" s="53"/>
    </row>
    <row r="176" ht="15" customHeight="1">
      <c r="A176" t="s" s="288">
        <v>535</v>
      </c>
      <c r="B176" t="s" s="308">
        <v>314</v>
      </c>
      <c r="C176" t="s" s="288">
        <v>322</v>
      </c>
      <c r="D176" s="313">
        <v>180</v>
      </c>
      <c r="E176" t="s" s="310">
        <v>323</v>
      </c>
      <c r="F176" t="s" s="311">
        <v>91</v>
      </c>
      <c r="G176" t="s" s="311">
        <v>524</v>
      </c>
      <c r="H176" t="s" s="288">
        <v>186</v>
      </c>
      <c r="I176" t="s" s="288">
        <v>324</v>
      </c>
      <c r="J176" s="178"/>
      <c r="K176" s="50"/>
      <c r="L176" s="50"/>
      <c r="M176" s="50"/>
      <c r="N176" s="50"/>
      <c r="O176" s="50"/>
      <c r="P176" s="53"/>
    </row>
    <row r="177" ht="13.65" customHeight="1">
      <c r="A177" t="s" s="288">
        <v>535</v>
      </c>
      <c r="B177" t="s" s="308">
        <v>314</v>
      </c>
      <c r="C177" t="s" s="288">
        <v>315</v>
      </c>
      <c r="D177" s="309">
        <v>-65</v>
      </c>
      <c r="E177" t="s" s="310">
        <v>354</v>
      </c>
      <c r="F177" t="s" s="311">
        <v>99</v>
      </c>
      <c r="G177" t="s" s="311">
        <v>524</v>
      </c>
      <c r="H177" s="286" cm="1">
        <f t="array" ref="H177">VLOOKUP(E177,L1:N306,2,0)</f>
      </c>
      <c r="I177" t="s" s="288">
        <v>342</v>
      </c>
      <c r="J177" t="s" s="314">
        <v>355</v>
      </c>
      <c r="K177" s="50"/>
      <c r="L177" s="50"/>
      <c r="M177" s="50"/>
      <c r="N177" s="50"/>
      <c r="O177" s="50"/>
      <c r="P177" s="53"/>
    </row>
    <row r="178" ht="15" customHeight="1">
      <c r="A178" t="s" s="288">
        <v>535</v>
      </c>
      <c r="B178" t="s" s="308">
        <v>463</v>
      </c>
      <c r="C178" t="s" s="288">
        <v>464</v>
      </c>
      <c r="D178" s="313">
        <v>1800</v>
      </c>
      <c r="E178" t="s" s="310">
        <v>392</v>
      </c>
      <c r="F178" t="s" s="311">
        <v>91</v>
      </c>
      <c r="G178" t="s" s="311">
        <v>524</v>
      </c>
      <c r="H178" t="str" s="286" cm="1">
        <f t="array" ref="H178">VLOOKUP(E178,L1:N306,2,0)</f>
        <v>Empréstimo</v>
      </c>
      <c r="I178" t="str" s="286" cm="1">
        <f t="array" ref="I178">VLOOKUP(E178,L1:N306,3,0)</f>
        <v>Passivo</v>
      </c>
      <c r="J178" s="178"/>
      <c r="K178" s="50"/>
      <c r="L178" s="50"/>
      <c r="M178" s="50"/>
      <c r="N178" s="50"/>
      <c r="O178" s="50"/>
      <c r="P178" s="53"/>
    </row>
    <row r="179" ht="13.65" customHeight="1">
      <c r="A179" t="s" s="288">
        <v>535</v>
      </c>
      <c r="B179" t="s" s="308">
        <v>314</v>
      </c>
      <c r="C179" t="s" s="288">
        <v>315</v>
      </c>
      <c r="D179" s="309">
        <v>-362</v>
      </c>
      <c r="E179" t="s" s="310">
        <v>346</v>
      </c>
      <c r="F179" t="s" s="311">
        <v>99</v>
      </c>
      <c r="G179" t="s" s="311">
        <v>524</v>
      </c>
      <c r="H179" t="str" s="286" cm="1">
        <f t="array" ref="H179">VLOOKUP(E179,L1:N306,2,0)</f>
        <v>Despesa Variável</v>
      </c>
      <c r="I179" t="str" s="286" cm="1">
        <f t="array" ref="I179">VLOOKUP(E179,L1:N306,3,0)</f>
        <v>Custo Direto</v>
      </c>
      <c r="J179" s="178"/>
      <c r="K179" s="50"/>
      <c r="L179" s="50"/>
      <c r="M179" s="50"/>
      <c r="N179" s="50"/>
      <c r="O179" s="50"/>
      <c r="P179" s="53"/>
    </row>
    <row r="180" ht="15" customHeight="1">
      <c r="A180" t="s" s="288">
        <v>539</v>
      </c>
      <c r="B180" t="s" s="308">
        <v>314</v>
      </c>
      <c r="C180" t="s" s="288">
        <v>350</v>
      </c>
      <c r="D180" s="313">
        <v>34</v>
      </c>
      <c r="E180" t="s" s="310">
        <v>323</v>
      </c>
      <c r="F180" t="s" s="311">
        <v>91</v>
      </c>
      <c r="G180" t="s" s="311">
        <v>524</v>
      </c>
      <c r="H180" t="s" s="288">
        <v>186</v>
      </c>
      <c r="I180" t="s" s="288">
        <v>324</v>
      </c>
      <c r="J180" s="178"/>
      <c r="K180" s="50"/>
      <c r="L180" s="50"/>
      <c r="M180" s="50"/>
      <c r="N180" s="50"/>
      <c r="O180" s="50"/>
      <c r="P180" s="53"/>
    </row>
    <row r="181" ht="13.65" customHeight="1">
      <c r="A181" t="s" s="288">
        <v>539</v>
      </c>
      <c r="B181" t="s" s="308">
        <v>314</v>
      </c>
      <c r="C181" t="s" s="288">
        <v>315</v>
      </c>
      <c r="D181" s="309">
        <v>-231.35</v>
      </c>
      <c r="E181" t="s" s="310">
        <v>346</v>
      </c>
      <c r="F181" t="s" s="311">
        <v>99</v>
      </c>
      <c r="G181" t="s" s="311">
        <v>524</v>
      </c>
      <c r="H181" t="str" s="286" cm="1">
        <f t="array" ref="H181">VLOOKUP(E181,L1:N306,2,0)</f>
        <v>Despesa Variável</v>
      </c>
      <c r="I181" t="str" s="286" cm="1">
        <f t="array" ref="I181">VLOOKUP(E181,L1:N306,3,0)</f>
        <v>Custo Direto</v>
      </c>
      <c r="J181" s="178"/>
      <c r="K181" s="50"/>
      <c r="L181" s="50"/>
      <c r="M181" s="50"/>
      <c r="N181" s="50"/>
      <c r="O181" s="50"/>
      <c r="P181" s="53"/>
    </row>
    <row r="182" ht="13.65" customHeight="1">
      <c r="A182" t="s" s="288">
        <v>539</v>
      </c>
      <c r="B182" t="s" s="308">
        <v>314</v>
      </c>
      <c r="C182" t="s" s="288">
        <v>315</v>
      </c>
      <c r="D182" s="309">
        <v>-135</v>
      </c>
      <c r="E182" t="s" s="310">
        <v>346</v>
      </c>
      <c r="F182" t="s" s="311">
        <v>99</v>
      </c>
      <c r="G182" t="s" s="311">
        <v>524</v>
      </c>
      <c r="H182" t="str" s="286" cm="1">
        <f t="array" ref="H182">VLOOKUP(E182,L1:N306,2,0)</f>
        <v>Despesa Variável</v>
      </c>
      <c r="I182" t="str" s="286" cm="1">
        <f t="array" ref="I182">VLOOKUP(E182,L1:N306,3,0)</f>
        <v>Custo Direto</v>
      </c>
      <c r="J182" s="178"/>
      <c r="K182" s="50"/>
      <c r="L182" s="50"/>
      <c r="M182" s="50"/>
      <c r="N182" s="50"/>
      <c r="O182" s="50"/>
      <c r="P182" s="53"/>
    </row>
    <row r="183" ht="13.65" customHeight="1">
      <c r="A183" t="s" s="288">
        <v>539</v>
      </c>
      <c r="B183" t="s" s="308">
        <v>314</v>
      </c>
      <c r="C183" t="s" s="288">
        <v>315</v>
      </c>
      <c r="D183" s="309">
        <v>-45</v>
      </c>
      <c r="E183" t="s" s="310">
        <v>354</v>
      </c>
      <c r="F183" t="s" s="311">
        <v>99</v>
      </c>
      <c r="G183" t="s" s="311">
        <v>524</v>
      </c>
      <c r="H183" s="286" cm="1">
        <f t="array" ref="H183">VLOOKUP(E183,L1:N306,2,0)</f>
      </c>
      <c r="I183" t="s" s="288">
        <v>342</v>
      </c>
      <c r="J183" t="s" s="314">
        <v>355</v>
      </c>
      <c r="K183" s="50"/>
      <c r="L183" s="50"/>
      <c r="M183" s="50"/>
      <c r="N183" s="50"/>
      <c r="O183" s="50"/>
      <c r="P183" s="53"/>
    </row>
    <row r="184" ht="13.65" customHeight="1">
      <c r="A184" t="s" s="288">
        <v>539</v>
      </c>
      <c r="B184" t="s" s="308">
        <v>314</v>
      </c>
      <c r="C184" t="s" s="288">
        <v>315</v>
      </c>
      <c r="D184" s="309">
        <v>-300</v>
      </c>
      <c r="E184" t="s" s="310">
        <v>346</v>
      </c>
      <c r="F184" t="s" s="311">
        <v>99</v>
      </c>
      <c r="G184" t="s" s="311">
        <v>524</v>
      </c>
      <c r="H184" t="str" s="286" cm="1">
        <f t="array" ref="H184">VLOOKUP(E184,L1:N306,2,0)</f>
        <v>Despesa Variável</v>
      </c>
      <c r="I184" t="str" s="286" cm="1">
        <f t="array" ref="I184">VLOOKUP(E184,L1:N306,3,0)</f>
        <v>Custo Direto</v>
      </c>
      <c r="J184" s="178"/>
      <c r="K184" s="50"/>
      <c r="L184" s="50"/>
      <c r="M184" s="50"/>
      <c r="N184" s="50"/>
      <c r="O184" s="50"/>
      <c r="P184" s="53"/>
    </row>
    <row r="185" ht="13.65" customHeight="1">
      <c r="A185" t="s" s="288">
        <v>539</v>
      </c>
      <c r="B185" t="s" s="308">
        <v>314</v>
      </c>
      <c r="C185" t="s" s="288">
        <v>315</v>
      </c>
      <c r="D185" s="309">
        <v>-60.12</v>
      </c>
      <c r="E185" t="s" s="310">
        <v>354</v>
      </c>
      <c r="F185" t="s" s="311">
        <v>99</v>
      </c>
      <c r="G185" t="s" s="311">
        <v>524</v>
      </c>
      <c r="H185" s="286" cm="1">
        <f t="array" ref="H185">VLOOKUP(E185,L1:N306,2,0)</f>
      </c>
      <c r="I185" t="s" s="288">
        <v>342</v>
      </c>
      <c r="J185" t="s" s="314">
        <v>355</v>
      </c>
      <c r="K185" s="50"/>
      <c r="L185" s="50"/>
      <c r="M185" s="50"/>
      <c r="N185" s="50"/>
      <c r="O185" s="50"/>
      <c r="P185" s="53"/>
    </row>
    <row r="186" ht="13.65" customHeight="1">
      <c r="A186" t="s" s="288">
        <v>539</v>
      </c>
      <c r="B186" t="s" s="308">
        <v>540</v>
      </c>
      <c r="C186" t="s" s="288">
        <v>431</v>
      </c>
      <c r="D186" s="309">
        <v>-29.5</v>
      </c>
      <c r="E186" t="s" s="310">
        <v>346</v>
      </c>
      <c r="F186" t="s" s="311">
        <v>99</v>
      </c>
      <c r="G186" t="s" s="311">
        <v>524</v>
      </c>
      <c r="H186" t="str" s="286" cm="1">
        <f t="array" ref="H186">VLOOKUP(E186,L1:N306,2,0)</f>
        <v>Despesa Variável</v>
      </c>
      <c r="I186" t="str" s="286" cm="1">
        <f t="array" ref="I186">VLOOKUP(E186,L1:N306,3,0)</f>
        <v>Custo Direto</v>
      </c>
      <c r="J186" s="178"/>
      <c r="K186" s="50"/>
      <c r="L186" s="50"/>
      <c r="M186" s="50"/>
      <c r="N186" s="50"/>
      <c r="O186" s="50"/>
      <c r="P186" s="53"/>
    </row>
    <row r="187" ht="13.65" customHeight="1">
      <c r="A187" t="s" s="288">
        <v>539</v>
      </c>
      <c r="B187" t="s" s="308">
        <v>314</v>
      </c>
      <c r="C187" t="s" s="288">
        <v>315</v>
      </c>
      <c r="D187" s="309">
        <v>-300</v>
      </c>
      <c r="E187" t="s" s="310">
        <v>354</v>
      </c>
      <c r="F187" t="s" s="311">
        <v>99</v>
      </c>
      <c r="G187" t="s" s="311">
        <v>524</v>
      </c>
      <c r="H187" s="286" cm="1">
        <f t="array" ref="H187">VLOOKUP(E187,L1:N306,2,0)</f>
      </c>
      <c r="I187" t="s" s="288">
        <v>342</v>
      </c>
      <c r="J187" t="s" s="314">
        <v>355</v>
      </c>
      <c r="K187" s="50"/>
      <c r="L187" s="50"/>
      <c r="M187" s="50"/>
      <c r="N187" s="50"/>
      <c r="O187" s="50"/>
      <c r="P187" s="53"/>
    </row>
    <row r="188" ht="13.65" customHeight="1">
      <c r="A188" t="s" s="288">
        <v>539</v>
      </c>
      <c r="B188" t="s" s="308">
        <v>314</v>
      </c>
      <c r="C188" t="s" s="288">
        <v>315</v>
      </c>
      <c r="D188" s="309">
        <v>-23.03</v>
      </c>
      <c r="E188" t="s" s="310">
        <v>346</v>
      </c>
      <c r="F188" t="s" s="311">
        <v>99</v>
      </c>
      <c r="G188" t="s" s="311">
        <v>524</v>
      </c>
      <c r="H188" t="str" s="286" cm="1">
        <f t="array" ref="H188">VLOOKUP(E188,L1:N306,2,0)</f>
        <v>Despesa Variável</v>
      </c>
      <c r="I188" t="str" s="286" cm="1">
        <f t="array" ref="I188">VLOOKUP(E188,L1:N306,3,0)</f>
        <v>Custo Direto</v>
      </c>
      <c r="J188" s="178"/>
      <c r="K188" s="50"/>
      <c r="L188" s="50"/>
      <c r="M188" s="50"/>
      <c r="N188" s="50"/>
      <c r="O188" s="50"/>
      <c r="P188" s="53"/>
    </row>
    <row r="189" ht="15" customHeight="1">
      <c r="A189" t="s" s="288">
        <v>541</v>
      </c>
      <c r="B189" t="s" s="308">
        <v>314</v>
      </c>
      <c r="C189" t="s" s="288">
        <v>322</v>
      </c>
      <c r="D189" s="313">
        <v>500</v>
      </c>
      <c r="E189" t="s" s="310">
        <v>323</v>
      </c>
      <c r="F189" t="s" s="311">
        <v>91</v>
      </c>
      <c r="G189" t="s" s="311">
        <v>524</v>
      </c>
      <c r="H189" t="s" s="288">
        <v>186</v>
      </c>
      <c r="I189" t="s" s="288">
        <v>324</v>
      </c>
      <c r="J189" s="178"/>
      <c r="K189" s="50"/>
      <c r="L189" s="50"/>
      <c r="M189" s="50"/>
      <c r="N189" s="50"/>
      <c r="O189" s="50"/>
      <c r="P189" s="53"/>
    </row>
    <row r="190" ht="15" customHeight="1">
      <c r="A190" t="s" s="288">
        <v>541</v>
      </c>
      <c r="B190" t="s" s="308">
        <v>314</v>
      </c>
      <c r="C190" t="s" s="288">
        <v>322</v>
      </c>
      <c r="D190" s="313">
        <v>55</v>
      </c>
      <c r="E190" t="s" s="310">
        <v>323</v>
      </c>
      <c r="F190" t="s" s="311">
        <v>91</v>
      </c>
      <c r="G190" t="s" s="311">
        <v>524</v>
      </c>
      <c r="H190" t="s" s="288">
        <v>186</v>
      </c>
      <c r="I190" t="s" s="288">
        <v>324</v>
      </c>
      <c r="J190" s="178"/>
      <c r="K190" s="50"/>
      <c r="L190" s="50"/>
      <c r="M190" s="50"/>
      <c r="N190" s="50"/>
      <c r="O190" s="50"/>
      <c r="P190" s="53"/>
    </row>
    <row r="191" ht="13.65" customHeight="1">
      <c r="A191" t="s" s="288">
        <v>541</v>
      </c>
      <c r="B191" t="s" s="308">
        <v>314</v>
      </c>
      <c r="C191" t="s" s="288">
        <v>315</v>
      </c>
      <c r="D191" s="309">
        <v>-100</v>
      </c>
      <c r="E191" t="s" s="310">
        <v>426</v>
      </c>
      <c r="F191" t="s" s="311">
        <v>99</v>
      </c>
      <c r="G191" t="s" s="311">
        <v>524</v>
      </c>
      <c r="H191" t="str" s="286" cm="1">
        <f t="array" ref="H191">VLOOKUP(E191,L1:N306,2,0)</f>
        <v>Despesa Fixa</v>
      </c>
      <c r="I191" t="str" s="286" cm="1">
        <f t="array" ref="I191">VLOOKUP(E191,L1:N306,3,0)</f>
        <v>Pessoal</v>
      </c>
      <c r="J191" s="178"/>
      <c r="K191" s="50"/>
      <c r="L191" s="50"/>
      <c r="M191" s="50"/>
      <c r="N191" s="50"/>
      <c r="O191" s="50"/>
      <c r="P191" s="53"/>
    </row>
    <row r="192" ht="13.65" customHeight="1">
      <c r="A192" t="s" s="288">
        <v>541</v>
      </c>
      <c r="B192" t="s" s="308">
        <v>314</v>
      </c>
      <c r="C192" t="s" s="288">
        <v>315</v>
      </c>
      <c r="D192" s="309">
        <v>-100</v>
      </c>
      <c r="E192" t="s" s="310">
        <v>426</v>
      </c>
      <c r="F192" t="s" s="311">
        <v>99</v>
      </c>
      <c r="G192" t="s" s="311">
        <v>524</v>
      </c>
      <c r="H192" t="str" s="286" cm="1">
        <f t="array" ref="H192">VLOOKUP(E192,L1:N306,2,0)</f>
        <v>Despesa Fixa</v>
      </c>
      <c r="I192" t="str" s="286" cm="1">
        <f t="array" ref="I192">VLOOKUP(E192,L1:N306,3,0)</f>
        <v>Pessoal</v>
      </c>
      <c r="J192" s="178"/>
      <c r="K192" s="50"/>
      <c r="L192" s="50"/>
      <c r="M192" s="50"/>
      <c r="N192" s="50"/>
      <c r="O192" s="50"/>
      <c r="P192" s="53"/>
    </row>
    <row r="193" ht="13.65" customHeight="1">
      <c r="A193" t="s" s="288">
        <v>541</v>
      </c>
      <c r="B193" t="s" s="308">
        <v>314</v>
      </c>
      <c r="C193" t="s" s="288">
        <v>315</v>
      </c>
      <c r="D193" s="309">
        <v>-100</v>
      </c>
      <c r="E193" t="s" s="310">
        <v>426</v>
      </c>
      <c r="F193" t="s" s="311">
        <v>99</v>
      </c>
      <c r="G193" t="s" s="311">
        <v>524</v>
      </c>
      <c r="H193" t="str" s="286" cm="1">
        <f t="array" ref="H193">VLOOKUP(E193,L1:N306,2,0)</f>
        <v>Despesa Fixa</v>
      </c>
      <c r="I193" t="str" s="286" cm="1">
        <f t="array" ref="I193">VLOOKUP(E193,L1:N306,3,0)</f>
        <v>Pessoal</v>
      </c>
      <c r="J193" s="178"/>
      <c r="K193" s="50"/>
      <c r="L193" s="50"/>
      <c r="M193" s="50"/>
      <c r="N193" s="50"/>
      <c r="O193" s="50"/>
      <c r="P193" s="53"/>
    </row>
    <row r="194" ht="15" customHeight="1">
      <c r="A194" t="s" s="288">
        <v>541</v>
      </c>
      <c r="B194" t="s" s="308">
        <v>314</v>
      </c>
      <c r="C194" t="s" s="288">
        <v>322</v>
      </c>
      <c r="D194" s="313">
        <v>1800</v>
      </c>
      <c r="E194" t="s" s="310">
        <v>323</v>
      </c>
      <c r="F194" t="s" s="311">
        <v>91</v>
      </c>
      <c r="G194" t="s" s="311">
        <v>524</v>
      </c>
      <c r="H194" t="s" s="288">
        <v>186</v>
      </c>
      <c r="I194" t="s" s="288">
        <v>324</v>
      </c>
      <c r="J194" s="178"/>
      <c r="K194" s="50"/>
      <c r="L194" s="50"/>
      <c r="M194" s="50"/>
      <c r="N194" s="50"/>
      <c r="O194" s="50"/>
      <c r="P194" s="53"/>
    </row>
    <row r="195" ht="13.65" customHeight="1">
      <c r="A195" t="s" s="288">
        <v>541</v>
      </c>
      <c r="B195" t="s" s="308">
        <v>542</v>
      </c>
      <c r="C195" t="s" s="288">
        <v>456</v>
      </c>
      <c r="D195" s="313">
        <v>4372</v>
      </c>
      <c r="E195" t="s" s="310">
        <v>457</v>
      </c>
      <c r="F195" t="s" s="311">
        <v>91</v>
      </c>
      <c r="G195" t="s" s="311">
        <v>524</v>
      </c>
      <c r="H195" t="s" s="288">
        <v>186</v>
      </c>
      <c r="I195" t="s" s="288">
        <v>186</v>
      </c>
      <c r="J195" s="178"/>
      <c r="K195" s="50"/>
      <c r="L195" s="50"/>
      <c r="M195" s="50"/>
      <c r="N195" s="50"/>
      <c r="O195" s="50"/>
      <c r="P195" s="53"/>
    </row>
    <row r="196" ht="13.65" customHeight="1">
      <c r="A196" t="s" s="288">
        <v>541</v>
      </c>
      <c r="B196" t="s" s="308">
        <v>314</v>
      </c>
      <c r="C196" t="s" s="288">
        <v>315</v>
      </c>
      <c r="D196" s="309">
        <v>-1219</v>
      </c>
      <c r="E196" t="s" s="310">
        <v>346</v>
      </c>
      <c r="F196" t="s" s="311">
        <v>99</v>
      </c>
      <c r="G196" t="s" s="311">
        <v>524</v>
      </c>
      <c r="H196" t="str" s="286" cm="1">
        <f t="array" ref="H196">VLOOKUP(E196,L1:N306,2,0)</f>
        <v>Despesa Variável</v>
      </c>
      <c r="I196" t="str" s="286" cm="1">
        <f t="array" ref="I196">VLOOKUP(E196,L1:N306,3,0)</f>
        <v>Custo Direto</v>
      </c>
      <c r="J196" s="178"/>
      <c r="K196" s="50"/>
      <c r="L196" s="50"/>
      <c r="M196" s="50"/>
      <c r="N196" s="50"/>
      <c r="O196" s="50"/>
      <c r="P196" s="53"/>
    </row>
    <row r="197" ht="15" customHeight="1">
      <c r="A197" t="s" s="288">
        <v>541</v>
      </c>
      <c r="B197" t="s" s="308">
        <v>314</v>
      </c>
      <c r="C197" t="s" s="288">
        <v>322</v>
      </c>
      <c r="D197" s="313">
        <v>320</v>
      </c>
      <c r="E197" t="s" s="310">
        <v>323</v>
      </c>
      <c r="F197" t="s" s="311">
        <v>91</v>
      </c>
      <c r="G197" t="s" s="311">
        <v>524</v>
      </c>
      <c r="H197" t="s" s="288">
        <v>186</v>
      </c>
      <c r="I197" t="s" s="288">
        <v>324</v>
      </c>
      <c r="J197" s="178"/>
      <c r="K197" s="50"/>
      <c r="L197" s="50"/>
      <c r="M197" s="50"/>
      <c r="N197" s="50"/>
      <c r="O197" s="50"/>
      <c r="P197" s="53"/>
    </row>
    <row r="198" ht="15" customHeight="1">
      <c r="A198" t="s" s="288">
        <v>543</v>
      </c>
      <c r="B198" t="s" s="308">
        <v>544</v>
      </c>
      <c r="C198" t="s" s="288">
        <v>468</v>
      </c>
      <c r="D198" s="313">
        <v>8785</v>
      </c>
      <c r="E198" t="s" s="310">
        <v>323</v>
      </c>
      <c r="F198" t="s" s="311">
        <v>91</v>
      </c>
      <c r="G198" t="s" s="311">
        <v>524</v>
      </c>
      <c r="H198" t="s" s="288">
        <v>186</v>
      </c>
      <c r="I198" t="s" s="288">
        <v>324</v>
      </c>
      <c r="J198" s="178"/>
      <c r="K198" s="50"/>
      <c r="L198" s="50"/>
      <c r="M198" s="50"/>
      <c r="N198" s="50"/>
      <c r="O198" s="50"/>
      <c r="P198" s="53"/>
    </row>
    <row r="199" ht="15" customHeight="1">
      <c r="A199" t="s" s="288">
        <v>543</v>
      </c>
      <c r="B199" t="s" s="308">
        <v>545</v>
      </c>
      <c r="C199" t="s" s="288">
        <v>345</v>
      </c>
      <c r="D199" s="309">
        <v>-4263.75</v>
      </c>
      <c r="E199" t="s" s="310">
        <v>392</v>
      </c>
      <c r="F199" t="s" s="311">
        <v>99</v>
      </c>
      <c r="G199" t="s" s="311">
        <v>524</v>
      </c>
      <c r="H199" t="str" s="286" cm="1">
        <f t="array" ref="H199">VLOOKUP(E199,L1:N306,2,0)</f>
        <v>Empréstimo</v>
      </c>
      <c r="I199" t="str" s="286" cm="1">
        <f t="array" ref="I199">VLOOKUP(E199,L1:N306,3,0)</f>
        <v>Passivo</v>
      </c>
      <c r="J199" t="s" s="314">
        <v>355</v>
      </c>
      <c r="K199" s="50"/>
      <c r="L199" s="50"/>
      <c r="M199" s="50"/>
      <c r="N199" s="50"/>
      <c r="O199" s="50"/>
      <c r="P199" s="53"/>
    </row>
    <row r="200" ht="13.65" customHeight="1">
      <c r="A200" t="s" s="288">
        <v>543</v>
      </c>
      <c r="B200" t="s" s="308">
        <v>314</v>
      </c>
      <c r="C200" t="s" s="288">
        <v>315</v>
      </c>
      <c r="D200" s="309">
        <v>-222</v>
      </c>
      <c r="E200" t="s" s="310">
        <v>354</v>
      </c>
      <c r="F200" t="s" s="311">
        <v>99</v>
      </c>
      <c r="G200" t="s" s="311">
        <v>524</v>
      </c>
      <c r="H200" s="286" cm="1">
        <f t="array" ref="H200">VLOOKUP(E200,L1:N306,2,0)</f>
      </c>
      <c r="I200" t="s" s="288">
        <v>342</v>
      </c>
      <c r="J200" t="s" s="314">
        <v>355</v>
      </c>
      <c r="K200" s="50"/>
      <c r="L200" s="50"/>
      <c r="M200" s="50"/>
      <c r="N200" s="50"/>
      <c r="O200" s="50"/>
      <c r="P200" s="53"/>
    </row>
    <row r="201" ht="15" customHeight="1">
      <c r="A201" t="s" s="288">
        <v>543</v>
      </c>
      <c r="B201" t="s" s="308">
        <v>314</v>
      </c>
      <c r="C201" t="s" s="288">
        <v>350</v>
      </c>
      <c r="D201" s="313">
        <v>57</v>
      </c>
      <c r="E201" t="s" s="310">
        <v>323</v>
      </c>
      <c r="F201" t="s" s="311">
        <v>91</v>
      </c>
      <c r="G201" t="s" s="311">
        <v>524</v>
      </c>
      <c r="H201" t="s" s="288">
        <v>186</v>
      </c>
      <c r="I201" t="s" s="288">
        <v>324</v>
      </c>
      <c r="J201" s="178"/>
      <c r="K201" s="50"/>
      <c r="L201" s="50"/>
      <c r="M201" s="50"/>
      <c r="N201" s="50"/>
      <c r="O201" s="50"/>
      <c r="P201" s="53"/>
    </row>
    <row r="202" ht="15" customHeight="1">
      <c r="A202" t="s" s="288">
        <v>543</v>
      </c>
      <c r="B202" t="s" s="308">
        <v>314</v>
      </c>
      <c r="C202" t="s" s="288">
        <v>322</v>
      </c>
      <c r="D202" s="313">
        <v>575</v>
      </c>
      <c r="E202" t="s" s="310">
        <v>323</v>
      </c>
      <c r="F202" t="s" s="311">
        <v>91</v>
      </c>
      <c r="G202" t="s" s="311">
        <v>524</v>
      </c>
      <c r="H202" t="s" s="288">
        <v>186</v>
      </c>
      <c r="I202" t="s" s="288">
        <v>324</v>
      </c>
      <c r="J202" s="178"/>
      <c r="K202" s="50"/>
      <c r="L202" s="50"/>
      <c r="M202" s="50"/>
      <c r="N202" s="50"/>
      <c r="O202" s="50"/>
      <c r="P202" s="53"/>
    </row>
    <row r="203" ht="15" customHeight="1">
      <c r="A203" t="s" s="288">
        <v>543</v>
      </c>
      <c r="B203" t="s" s="308">
        <v>495</v>
      </c>
      <c r="C203" t="s" s="288">
        <v>464</v>
      </c>
      <c r="D203" s="313">
        <v>8987.76</v>
      </c>
      <c r="E203" t="s" s="310">
        <v>392</v>
      </c>
      <c r="F203" t="s" s="311">
        <v>91</v>
      </c>
      <c r="G203" t="s" s="311">
        <v>524</v>
      </c>
      <c r="H203" t="str" s="286" cm="1">
        <f t="array" ref="H203">VLOOKUP(E203,L1:N306,2,0)</f>
        <v>Empréstimo</v>
      </c>
      <c r="I203" t="str" s="286" cm="1">
        <f t="array" ref="I203">VLOOKUP(E203,L1:N306,3,0)</f>
        <v>Passivo</v>
      </c>
      <c r="J203" s="178"/>
      <c r="K203" s="50"/>
      <c r="L203" s="50"/>
      <c r="M203" s="50"/>
      <c r="N203" s="50"/>
      <c r="O203" s="50"/>
      <c r="P203" s="53"/>
    </row>
    <row r="204" ht="13.65" customHeight="1">
      <c r="A204" t="s" s="288">
        <v>543</v>
      </c>
      <c r="B204" t="s" s="308">
        <v>314</v>
      </c>
      <c r="C204" t="s" s="288">
        <v>315</v>
      </c>
      <c r="D204" s="309">
        <v>-500</v>
      </c>
      <c r="E204" t="s" s="310">
        <v>354</v>
      </c>
      <c r="F204" t="s" s="311">
        <v>99</v>
      </c>
      <c r="G204" t="s" s="311">
        <v>524</v>
      </c>
      <c r="H204" s="286" cm="1">
        <f t="array" ref="H204">VLOOKUP(E204,L1:N306,2,0)</f>
      </c>
      <c r="I204" t="s" s="288">
        <v>342</v>
      </c>
      <c r="J204" t="s" s="314">
        <v>355</v>
      </c>
      <c r="K204" s="50"/>
      <c r="L204" s="50"/>
      <c r="M204" s="50"/>
      <c r="N204" s="50"/>
      <c r="O204" s="50"/>
      <c r="P204" s="53"/>
    </row>
    <row r="205" ht="13.65" customHeight="1">
      <c r="A205" t="s" s="288">
        <v>543</v>
      </c>
      <c r="B205" t="s" s="308">
        <v>314</v>
      </c>
      <c r="C205" t="s" s="288">
        <v>315</v>
      </c>
      <c r="D205" s="309">
        <v>-17561.2</v>
      </c>
      <c r="E205" t="s" s="310">
        <v>354</v>
      </c>
      <c r="F205" t="s" s="311">
        <v>99</v>
      </c>
      <c r="G205" t="s" s="311">
        <v>524</v>
      </c>
      <c r="H205" s="286" cm="1">
        <f t="array" ref="H205">VLOOKUP(E205,L1:N306,2,0)</f>
      </c>
      <c r="I205" t="s" s="288">
        <v>342</v>
      </c>
      <c r="J205" t="s" s="314">
        <v>355</v>
      </c>
      <c r="K205" s="50"/>
      <c r="L205" s="50"/>
      <c r="M205" s="50"/>
      <c r="N205" s="50"/>
      <c r="O205" s="50"/>
      <c r="P205" s="53"/>
    </row>
    <row r="206" ht="13.65" customHeight="1">
      <c r="A206" t="s" s="288">
        <v>543</v>
      </c>
      <c r="B206" t="s" s="308">
        <v>314</v>
      </c>
      <c r="C206" t="s" s="288">
        <v>315</v>
      </c>
      <c r="D206" s="309">
        <v>-2750</v>
      </c>
      <c r="E206" t="s" s="310">
        <v>426</v>
      </c>
      <c r="F206" t="s" s="311">
        <v>99</v>
      </c>
      <c r="G206" t="s" s="311">
        <v>524</v>
      </c>
      <c r="H206" t="str" s="286" cm="1">
        <f t="array" ref="H206">VLOOKUP(E206,L1:N306,2,0)</f>
        <v>Despesa Fixa</v>
      </c>
      <c r="I206" t="str" s="286" cm="1">
        <f t="array" ref="I206">VLOOKUP(E206,L1:N306,3,0)</f>
        <v>Pessoal</v>
      </c>
      <c r="J206" s="178"/>
      <c r="K206" s="50"/>
      <c r="L206" s="50"/>
      <c r="M206" s="50"/>
      <c r="N206" s="50"/>
      <c r="O206" s="50"/>
      <c r="P206" s="53"/>
    </row>
    <row r="207" ht="15" customHeight="1">
      <c r="A207" t="s" s="288">
        <v>546</v>
      </c>
      <c r="B207" t="s" s="308">
        <v>314</v>
      </c>
      <c r="C207" t="s" s="288">
        <v>322</v>
      </c>
      <c r="D207" s="313">
        <v>400</v>
      </c>
      <c r="E207" t="s" s="310">
        <v>323</v>
      </c>
      <c r="F207" t="s" s="311">
        <v>91</v>
      </c>
      <c r="G207" t="s" s="311">
        <v>524</v>
      </c>
      <c r="H207" t="s" s="288">
        <v>186</v>
      </c>
      <c r="I207" t="s" s="288">
        <v>324</v>
      </c>
      <c r="J207" s="178"/>
      <c r="K207" s="50"/>
      <c r="L207" s="50"/>
      <c r="M207" s="50"/>
      <c r="N207" s="50"/>
      <c r="O207" s="50"/>
      <c r="P207" s="53"/>
    </row>
    <row r="208" ht="15" customHeight="1">
      <c r="A208" t="s" s="288">
        <v>546</v>
      </c>
      <c r="B208" t="s" s="308">
        <v>314</v>
      </c>
      <c r="C208" t="s" s="288">
        <v>322</v>
      </c>
      <c r="D208" s="313">
        <v>580</v>
      </c>
      <c r="E208" t="s" s="310">
        <v>323</v>
      </c>
      <c r="F208" t="s" s="311">
        <v>91</v>
      </c>
      <c r="G208" t="s" s="311">
        <v>524</v>
      </c>
      <c r="H208" t="s" s="288">
        <v>186</v>
      </c>
      <c r="I208" t="s" s="288">
        <v>324</v>
      </c>
      <c r="J208" s="178"/>
      <c r="K208" s="50"/>
      <c r="L208" s="50"/>
      <c r="M208" s="50"/>
      <c r="N208" s="50"/>
      <c r="O208" s="50"/>
      <c r="P208" s="53"/>
    </row>
    <row r="209" ht="15" customHeight="1">
      <c r="A209" t="s" s="288">
        <v>546</v>
      </c>
      <c r="B209" t="s" s="308">
        <v>314</v>
      </c>
      <c r="C209" t="s" s="288">
        <v>322</v>
      </c>
      <c r="D209" s="313">
        <v>20</v>
      </c>
      <c r="E209" t="s" s="310">
        <v>392</v>
      </c>
      <c r="F209" t="s" s="311">
        <v>91</v>
      </c>
      <c r="G209" t="s" s="311">
        <v>524</v>
      </c>
      <c r="H209" t="str" s="286" cm="1">
        <f t="array" ref="H209">VLOOKUP(E209,L1:N306,2,0)</f>
        <v>Empréstimo</v>
      </c>
      <c r="I209" t="str" s="286" cm="1">
        <f t="array" ref="I209">VLOOKUP(E209,L1:N306,3,0)</f>
        <v>Passivo</v>
      </c>
      <c r="J209" s="178"/>
      <c r="K209" s="50"/>
      <c r="L209" s="50"/>
      <c r="M209" s="50"/>
      <c r="N209" s="50"/>
      <c r="O209" s="50"/>
      <c r="P209" s="53"/>
    </row>
    <row r="210" ht="15" customHeight="1">
      <c r="A210" t="s" s="288">
        <v>546</v>
      </c>
      <c r="B210" t="s" s="308">
        <v>314</v>
      </c>
      <c r="C210" t="s" s="288">
        <v>322</v>
      </c>
      <c r="D210" s="313">
        <v>400</v>
      </c>
      <c r="E210" t="s" s="310">
        <v>323</v>
      </c>
      <c r="F210" t="s" s="311">
        <v>91</v>
      </c>
      <c r="G210" t="s" s="311">
        <v>524</v>
      </c>
      <c r="H210" t="s" s="288">
        <v>186</v>
      </c>
      <c r="I210" t="s" s="288">
        <v>324</v>
      </c>
      <c r="J210" s="178"/>
      <c r="K210" s="50"/>
      <c r="L210" s="50"/>
      <c r="M210" s="50"/>
      <c r="N210" s="50"/>
      <c r="O210" s="50"/>
      <c r="P210" s="53"/>
    </row>
    <row r="211" ht="13.65" customHeight="1">
      <c r="A211" t="s" s="288">
        <v>546</v>
      </c>
      <c r="B211" t="s" s="308">
        <v>314</v>
      </c>
      <c r="C211" t="s" s="288">
        <v>315</v>
      </c>
      <c r="D211" s="309">
        <v>-220</v>
      </c>
      <c r="E211" t="s" s="310">
        <v>354</v>
      </c>
      <c r="F211" t="s" s="311">
        <v>99</v>
      </c>
      <c r="G211" t="s" s="311">
        <v>524</v>
      </c>
      <c r="H211" s="286" cm="1">
        <f t="array" ref="H211">VLOOKUP(E211,L1:N306,2,0)</f>
      </c>
      <c r="I211" t="s" s="288">
        <v>342</v>
      </c>
      <c r="J211" t="s" s="314">
        <v>355</v>
      </c>
      <c r="K211" s="50"/>
      <c r="L211" s="50"/>
      <c r="M211" s="50"/>
      <c r="N211" s="50"/>
      <c r="O211" s="50"/>
      <c r="P211" s="53"/>
    </row>
    <row r="212" ht="15" customHeight="1">
      <c r="A212" t="s" s="288">
        <v>546</v>
      </c>
      <c r="B212" t="s" s="308">
        <v>314</v>
      </c>
      <c r="C212" t="s" s="288">
        <v>350</v>
      </c>
      <c r="D212" s="313">
        <v>64</v>
      </c>
      <c r="E212" t="s" s="310">
        <v>323</v>
      </c>
      <c r="F212" t="s" s="311">
        <v>91</v>
      </c>
      <c r="G212" t="s" s="311">
        <v>524</v>
      </c>
      <c r="H212" t="s" s="288">
        <v>186</v>
      </c>
      <c r="I212" t="s" s="288">
        <v>324</v>
      </c>
      <c r="J212" s="178"/>
      <c r="K212" s="50"/>
      <c r="L212" s="50"/>
      <c r="M212" s="50"/>
      <c r="N212" s="50"/>
      <c r="O212" s="50"/>
      <c r="P212" s="53"/>
    </row>
    <row r="213" ht="15" customHeight="1">
      <c r="A213" t="s" s="288">
        <v>546</v>
      </c>
      <c r="B213" t="s" s="308">
        <v>495</v>
      </c>
      <c r="C213" t="s" s="288">
        <v>464</v>
      </c>
      <c r="D213" s="313">
        <v>360</v>
      </c>
      <c r="E213" t="s" s="310">
        <v>323</v>
      </c>
      <c r="F213" t="s" s="311">
        <v>91</v>
      </c>
      <c r="G213" t="s" s="311">
        <v>524</v>
      </c>
      <c r="H213" t="s" s="288">
        <v>186</v>
      </c>
      <c r="I213" t="s" s="288">
        <v>324</v>
      </c>
      <c r="J213" s="178"/>
      <c r="K213" s="50"/>
      <c r="L213" s="50"/>
      <c r="M213" s="50"/>
      <c r="N213" s="50"/>
      <c r="O213" s="50"/>
      <c r="P213" s="53"/>
    </row>
    <row r="214" ht="13.65" customHeight="1">
      <c r="A214" t="s" s="288">
        <v>546</v>
      </c>
      <c r="B214" t="s" s="308">
        <v>547</v>
      </c>
      <c r="C214" t="s" s="288">
        <v>481</v>
      </c>
      <c r="D214" s="309">
        <v>-584.3</v>
      </c>
      <c r="E214" t="s" s="310">
        <v>389</v>
      </c>
      <c r="F214" t="s" s="311">
        <v>99</v>
      </c>
      <c r="G214" t="s" s="311">
        <v>524</v>
      </c>
      <c r="H214" t="str" s="286" cm="1">
        <f t="array" ref="H214">VLOOKUP(E214,L1:N306,2,0)</f>
        <v>Despesa Variável</v>
      </c>
      <c r="I214" t="str" s="286" cm="1">
        <f t="array" ref="I214">VLOOKUP(E214,L1:N306,3,0)</f>
        <v>Energia</v>
      </c>
      <c r="J214" s="178"/>
      <c r="K214" s="50"/>
      <c r="L214" s="50"/>
      <c r="M214" s="50"/>
      <c r="N214" s="50"/>
      <c r="O214" s="50"/>
      <c r="P214" s="53"/>
    </row>
    <row r="215" ht="13.65" customHeight="1">
      <c r="A215" t="s" s="288">
        <v>548</v>
      </c>
      <c r="B215" t="s" s="308">
        <v>314</v>
      </c>
      <c r="C215" t="s" s="288">
        <v>315</v>
      </c>
      <c r="D215" s="309">
        <v>-850</v>
      </c>
      <c r="E215" t="s" s="310">
        <v>346</v>
      </c>
      <c r="F215" t="s" s="311">
        <v>99</v>
      </c>
      <c r="G215" t="s" s="311">
        <v>524</v>
      </c>
      <c r="H215" t="str" s="286" cm="1">
        <f t="array" ref="H215">VLOOKUP(E215,L1:N306,2,0)</f>
        <v>Despesa Variável</v>
      </c>
      <c r="I215" t="str" s="286" cm="1">
        <f t="array" ref="I215">VLOOKUP(E215,L1:N306,3,0)</f>
        <v>Custo Direto</v>
      </c>
      <c r="J215" s="178"/>
      <c r="K215" s="50"/>
      <c r="L215" s="50"/>
      <c r="M215" s="50"/>
      <c r="N215" s="50"/>
      <c r="O215" s="50"/>
      <c r="P215" s="53"/>
    </row>
    <row r="216" ht="13.65" customHeight="1">
      <c r="A216" t="s" s="288">
        <v>548</v>
      </c>
      <c r="B216" t="s" s="308">
        <v>314</v>
      </c>
      <c r="C216" t="s" s="288">
        <v>315</v>
      </c>
      <c r="D216" s="309">
        <v>-130</v>
      </c>
      <c r="E216" t="s" s="310">
        <v>354</v>
      </c>
      <c r="F216" t="s" s="311">
        <v>99</v>
      </c>
      <c r="G216" t="s" s="311">
        <v>524</v>
      </c>
      <c r="H216" s="286" cm="1">
        <f t="array" ref="H216">VLOOKUP(E216,L1:N306,2,0)</f>
      </c>
      <c r="I216" t="s" s="288">
        <v>342</v>
      </c>
      <c r="J216" t="s" s="314">
        <v>355</v>
      </c>
      <c r="K216" s="50"/>
      <c r="L216" s="50"/>
      <c r="M216" s="50"/>
      <c r="N216" s="50"/>
      <c r="O216" s="50"/>
      <c r="P216" s="53"/>
    </row>
    <row r="217" ht="13.65" customHeight="1">
      <c r="A217" t="s" s="288">
        <v>548</v>
      </c>
      <c r="B217" t="s" s="308">
        <v>495</v>
      </c>
      <c r="C217" t="s" s="288">
        <v>464</v>
      </c>
      <c r="D217" s="313">
        <v>65</v>
      </c>
      <c r="E217" t="s" s="310">
        <v>392</v>
      </c>
      <c r="F217" t="s" s="311">
        <v>91</v>
      </c>
      <c r="G217" t="s" s="311">
        <v>524</v>
      </c>
      <c r="H217" t="str" s="286" cm="1">
        <f t="array" ref="H217">VLOOKUP(E217,L1:N306,2,0)</f>
        <v>Empréstimo</v>
      </c>
      <c r="I217" t="str" s="286" cm="1">
        <f t="array" ref="I217">VLOOKUP(E217,L1:N306,3,0)</f>
        <v>Passivo</v>
      </c>
      <c r="J217" s="178"/>
      <c r="K217" s="50"/>
      <c r="L217" s="50"/>
      <c r="M217" s="50"/>
      <c r="N217" s="50"/>
      <c r="O217" s="50"/>
      <c r="P217" s="53"/>
    </row>
    <row r="218" ht="13.65" customHeight="1">
      <c r="A218" t="s" s="288">
        <v>548</v>
      </c>
      <c r="B218" t="s" s="308">
        <v>314</v>
      </c>
      <c r="C218" t="s" s="288">
        <v>315</v>
      </c>
      <c r="D218" s="309">
        <v>-1518</v>
      </c>
      <c r="E218" t="s" s="310">
        <v>346</v>
      </c>
      <c r="F218" t="s" s="311">
        <v>99</v>
      </c>
      <c r="G218" t="s" s="311">
        <v>524</v>
      </c>
      <c r="H218" t="str" s="286" cm="1">
        <f t="array" ref="H218">VLOOKUP(E218,L1:N306,2,0)</f>
        <v>Despesa Variável</v>
      </c>
      <c r="I218" t="str" s="286" cm="1">
        <f t="array" ref="I218">VLOOKUP(E218,L1:N306,3,0)</f>
        <v>Custo Direto</v>
      </c>
      <c r="J218" s="178"/>
      <c r="K218" s="50"/>
      <c r="L218" s="50"/>
      <c r="M218" s="50"/>
      <c r="N218" s="50"/>
      <c r="O218" s="50"/>
      <c r="P218" s="53"/>
    </row>
    <row r="219" ht="13.65" customHeight="1">
      <c r="A219" t="s" s="288">
        <v>549</v>
      </c>
      <c r="B219" t="s" s="308">
        <v>314</v>
      </c>
      <c r="C219" t="s" s="288">
        <v>315</v>
      </c>
      <c r="D219" s="309">
        <v>-50</v>
      </c>
      <c r="E219" t="s" s="310">
        <v>346</v>
      </c>
      <c r="F219" t="s" s="311">
        <v>99</v>
      </c>
      <c r="G219" t="s" s="311">
        <v>524</v>
      </c>
      <c r="H219" t="str" s="286" cm="1">
        <f t="array" ref="H219">VLOOKUP(E219,L1:N306,2,0)</f>
        <v>Despesa Variável</v>
      </c>
      <c r="I219" t="str" s="286" cm="1">
        <f t="array" ref="I219">VLOOKUP(E219,L1:N306,3,0)</f>
        <v>Custo Direto</v>
      </c>
      <c r="J219" s="178"/>
      <c r="K219" s="50"/>
      <c r="L219" s="50"/>
      <c r="M219" s="50"/>
      <c r="N219" s="50"/>
      <c r="O219" s="50"/>
      <c r="P219" s="53"/>
    </row>
    <row r="220" ht="13.65" customHeight="1">
      <c r="A220" t="s" s="288">
        <v>549</v>
      </c>
      <c r="B220" t="s" s="308">
        <v>314</v>
      </c>
      <c r="C220" t="s" s="288">
        <v>322</v>
      </c>
      <c r="D220" s="313">
        <v>720</v>
      </c>
      <c r="E220" t="s" s="310">
        <v>410</v>
      </c>
      <c r="F220" t="s" s="311">
        <v>91</v>
      </c>
      <c r="G220" t="s" s="311">
        <v>524</v>
      </c>
      <c r="H220" t="s" s="288">
        <v>186</v>
      </c>
      <c r="I220" t="s" s="288">
        <v>119</v>
      </c>
      <c r="J220" s="178"/>
      <c r="K220" s="50"/>
      <c r="L220" s="50"/>
      <c r="M220" s="50"/>
      <c r="N220" s="50"/>
      <c r="O220" s="50"/>
      <c r="P220" s="53"/>
    </row>
    <row r="221" ht="13.65" customHeight="1">
      <c r="A221" t="s" s="288">
        <v>549</v>
      </c>
      <c r="B221" t="s" s="308">
        <v>314</v>
      </c>
      <c r="C221" t="s" s="288">
        <v>322</v>
      </c>
      <c r="D221" s="313">
        <v>107</v>
      </c>
      <c r="E221" t="s" s="310">
        <v>410</v>
      </c>
      <c r="F221" t="s" s="311">
        <v>91</v>
      </c>
      <c r="G221" t="s" s="311">
        <v>524</v>
      </c>
      <c r="H221" t="s" s="288">
        <v>186</v>
      </c>
      <c r="I221" t="s" s="288">
        <v>119</v>
      </c>
      <c r="J221" s="178"/>
      <c r="K221" s="50"/>
      <c r="L221" s="50"/>
      <c r="M221" s="50"/>
      <c r="N221" s="50"/>
      <c r="O221" s="50"/>
      <c r="P221" s="53"/>
    </row>
    <row r="222" ht="13.65" customHeight="1">
      <c r="A222" t="s" s="288">
        <v>549</v>
      </c>
      <c r="B222" t="s" s="308">
        <v>314</v>
      </c>
      <c r="C222" t="s" s="288">
        <v>322</v>
      </c>
      <c r="D222" s="313">
        <v>1810</v>
      </c>
      <c r="E222" t="s" s="310">
        <v>323</v>
      </c>
      <c r="F222" t="s" s="311">
        <v>91</v>
      </c>
      <c r="G222" t="s" s="311">
        <v>524</v>
      </c>
      <c r="H222" t="s" s="288">
        <v>186</v>
      </c>
      <c r="I222" t="s" s="288">
        <v>324</v>
      </c>
      <c r="J222" s="178"/>
      <c r="K222" s="50"/>
      <c r="L222" s="50"/>
      <c r="M222" s="50"/>
      <c r="N222" s="50"/>
      <c r="O222" s="50"/>
      <c r="P222" s="53"/>
    </row>
    <row r="223" ht="13.65" customHeight="1">
      <c r="A223" t="s" s="288">
        <v>549</v>
      </c>
      <c r="B223" t="s" s="308">
        <v>314</v>
      </c>
      <c r="C223" t="s" s="288">
        <v>350</v>
      </c>
      <c r="D223" s="313">
        <v>80</v>
      </c>
      <c r="E223" t="s" s="310">
        <v>323</v>
      </c>
      <c r="F223" t="s" s="311">
        <v>91</v>
      </c>
      <c r="G223" t="s" s="311">
        <v>524</v>
      </c>
      <c r="H223" t="s" s="288">
        <v>186</v>
      </c>
      <c r="I223" t="s" s="288">
        <v>324</v>
      </c>
      <c r="J223" s="178"/>
      <c r="K223" s="50"/>
      <c r="L223" s="50"/>
      <c r="M223" s="50"/>
      <c r="N223" s="50"/>
      <c r="O223" s="50"/>
      <c r="P223" s="53"/>
    </row>
    <row r="224" ht="13.65" customHeight="1">
      <c r="A224" t="s" s="288">
        <v>550</v>
      </c>
      <c r="B224" t="s" s="308">
        <v>314</v>
      </c>
      <c r="C224" t="s" s="288">
        <v>315</v>
      </c>
      <c r="D224" s="309">
        <v>-100</v>
      </c>
      <c r="E224" t="s" s="310">
        <v>426</v>
      </c>
      <c r="F224" t="s" s="311">
        <v>99</v>
      </c>
      <c r="G224" t="s" s="311">
        <v>524</v>
      </c>
      <c r="H224" t="str" s="286" cm="1">
        <f t="array" ref="H224">VLOOKUP(E224,L1:N306,2,0)</f>
        <v>Despesa Fixa</v>
      </c>
      <c r="I224" t="str" s="286" cm="1">
        <f t="array" ref="I224">VLOOKUP(E224,L1:N306,3,0)</f>
        <v>Pessoal</v>
      </c>
      <c r="J224" s="178"/>
      <c r="K224" s="50"/>
      <c r="L224" s="50"/>
      <c r="M224" s="50"/>
      <c r="N224" s="50"/>
      <c r="O224" s="50"/>
      <c r="P224" s="53"/>
    </row>
    <row r="225" ht="13.65" customHeight="1">
      <c r="A225" t="s" s="288">
        <v>550</v>
      </c>
      <c r="B225" t="s" s="308">
        <v>314</v>
      </c>
      <c r="C225" t="s" s="288">
        <v>315</v>
      </c>
      <c r="D225" s="309">
        <v>-100</v>
      </c>
      <c r="E225" t="s" s="310">
        <v>426</v>
      </c>
      <c r="F225" t="s" s="311">
        <v>99</v>
      </c>
      <c r="G225" t="s" s="311">
        <v>524</v>
      </c>
      <c r="H225" t="str" s="286" cm="1">
        <f t="array" ref="H225">VLOOKUP(E225,L1:N306,2,0)</f>
        <v>Despesa Fixa</v>
      </c>
      <c r="I225" t="str" s="286" cm="1">
        <f t="array" ref="I225">VLOOKUP(E225,L1:N306,3,0)</f>
        <v>Pessoal</v>
      </c>
      <c r="J225" s="178"/>
      <c r="K225" s="50"/>
      <c r="L225" s="50"/>
      <c r="M225" s="50"/>
      <c r="N225" s="50"/>
      <c r="O225" s="50"/>
      <c r="P225" s="53"/>
    </row>
    <row r="226" ht="13.65" customHeight="1">
      <c r="A226" t="s" s="288">
        <v>550</v>
      </c>
      <c r="B226" t="s" s="308">
        <v>314</v>
      </c>
      <c r="C226" t="s" s="288">
        <v>315</v>
      </c>
      <c r="D226" s="309">
        <v>-100</v>
      </c>
      <c r="E226" t="s" s="310">
        <v>426</v>
      </c>
      <c r="F226" t="s" s="311">
        <v>99</v>
      </c>
      <c r="G226" t="s" s="311">
        <v>524</v>
      </c>
      <c r="H226" t="str" s="286" cm="1">
        <f t="array" ref="H226">VLOOKUP(E226,L1:N306,2,0)</f>
        <v>Despesa Fixa</v>
      </c>
      <c r="I226" t="str" s="286" cm="1">
        <f t="array" ref="I226">VLOOKUP(E226,L1:N306,3,0)</f>
        <v>Pessoal</v>
      </c>
      <c r="J226" s="178"/>
      <c r="K226" s="50"/>
      <c r="L226" s="50"/>
      <c r="M226" s="50"/>
      <c r="N226" s="50"/>
      <c r="O226" s="50"/>
      <c r="P226" s="53"/>
    </row>
    <row r="227" ht="13.65" customHeight="1">
      <c r="A227" t="s" s="288">
        <v>550</v>
      </c>
      <c r="B227" t="s" s="308">
        <v>314</v>
      </c>
      <c r="C227" t="s" s="288">
        <v>315</v>
      </c>
      <c r="D227" s="309">
        <v>-80</v>
      </c>
      <c r="E227" t="s" s="310">
        <v>426</v>
      </c>
      <c r="F227" t="s" s="311">
        <v>99</v>
      </c>
      <c r="G227" t="s" s="311">
        <v>524</v>
      </c>
      <c r="H227" t="str" s="286" cm="1">
        <f t="array" ref="H227">VLOOKUP(E227,L1:N306,2,0)</f>
        <v>Despesa Fixa</v>
      </c>
      <c r="I227" t="str" s="286" cm="1">
        <f t="array" ref="I227">VLOOKUP(E227,L1:N306,3,0)</f>
        <v>Pessoal</v>
      </c>
      <c r="J227" s="178"/>
      <c r="K227" s="50"/>
      <c r="L227" s="50"/>
      <c r="M227" s="50"/>
      <c r="N227" s="50"/>
      <c r="O227" s="50"/>
      <c r="P227" s="53"/>
    </row>
    <row r="228" ht="13.65" customHeight="1">
      <c r="A228" t="s" s="288">
        <v>550</v>
      </c>
      <c r="B228" t="s" s="308">
        <v>314</v>
      </c>
      <c r="C228" t="s" s="288">
        <v>322</v>
      </c>
      <c r="D228" s="313">
        <v>6160</v>
      </c>
      <c r="E228" t="s" s="310">
        <v>323</v>
      </c>
      <c r="F228" t="s" s="311">
        <v>91</v>
      </c>
      <c r="G228" t="s" s="311">
        <v>524</v>
      </c>
      <c r="H228" t="s" s="288">
        <v>186</v>
      </c>
      <c r="I228" t="s" s="288">
        <v>324</v>
      </c>
      <c r="J228" s="178"/>
      <c r="K228" s="50"/>
      <c r="L228" s="50"/>
      <c r="M228" s="50"/>
      <c r="N228" s="50"/>
      <c r="O228" s="50"/>
      <c r="P228" s="53"/>
    </row>
    <row r="229" ht="13.65" customHeight="1">
      <c r="A229" t="s" s="288">
        <v>550</v>
      </c>
      <c r="B229" t="s" s="308">
        <v>314</v>
      </c>
      <c r="C229" t="s" s="288">
        <v>322</v>
      </c>
      <c r="D229" s="313">
        <v>50</v>
      </c>
      <c r="E229" t="s" s="310">
        <v>323</v>
      </c>
      <c r="F229" t="s" s="311">
        <v>91</v>
      </c>
      <c r="G229" t="s" s="311">
        <v>524</v>
      </c>
      <c r="H229" t="s" s="288">
        <v>186</v>
      </c>
      <c r="I229" t="s" s="288">
        <v>324</v>
      </c>
      <c r="J229" s="178"/>
      <c r="K229" s="50"/>
      <c r="L229" s="50"/>
      <c r="M229" s="50"/>
      <c r="N229" s="50"/>
      <c r="O229" s="50"/>
      <c r="P229" s="53"/>
    </row>
    <row r="230" ht="13.65" customHeight="1">
      <c r="A230" t="s" s="288">
        <v>550</v>
      </c>
      <c r="B230" t="s" s="308">
        <v>314</v>
      </c>
      <c r="C230" t="s" s="288">
        <v>315</v>
      </c>
      <c r="D230" s="309">
        <v>-62</v>
      </c>
      <c r="E230" t="s" s="310">
        <v>354</v>
      </c>
      <c r="F230" t="s" s="311">
        <v>99</v>
      </c>
      <c r="G230" t="s" s="311">
        <v>524</v>
      </c>
      <c r="H230" s="286" cm="1">
        <f t="array" ref="H230">VLOOKUP(E230,L1:N306,2,0)</f>
      </c>
      <c r="I230" t="s" s="288">
        <v>342</v>
      </c>
      <c r="J230" t="s" s="314">
        <v>355</v>
      </c>
      <c r="K230" s="50"/>
      <c r="L230" s="50"/>
      <c r="M230" s="50"/>
      <c r="N230" s="50"/>
      <c r="O230" s="50"/>
      <c r="P230" s="53"/>
    </row>
    <row r="231" ht="13.65" customHeight="1">
      <c r="A231" t="s" s="288">
        <v>550</v>
      </c>
      <c r="B231" t="s" s="308">
        <v>314</v>
      </c>
      <c r="C231" t="s" s="288">
        <v>315</v>
      </c>
      <c r="D231" s="309">
        <v>-90</v>
      </c>
      <c r="E231" t="s" s="310">
        <v>346</v>
      </c>
      <c r="F231" t="s" s="311">
        <v>99</v>
      </c>
      <c r="G231" t="s" s="311">
        <v>524</v>
      </c>
      <c r="H231" t="str" s="286" cm="1">
        <f t="array" ref="H231">VLOOKUP(E231,L1:N306,2,0)</f>
        <v>Despesa Variável</v>
      </c>
      <c r="I231" t="str" s="286" cm="1">
        <f t="array" ref="I231">VLOOKUP(E231,L1:N306,3,0)</f>
        <v>Custo Direto</v>
      </c>
      <c r="J231" s="178"/>
      <c r="K231" s="50"/>
      <c r="L231" s="50"/>
      <c r="M231" s="50"/>
      <c r="N231" s="50"/>
      <c r="O231" s="50"/>
      <c r="P231" s="53"/>
    </row>
    <row r="232" ht="13.65" customHeight="1">
      <c r="A232" t="s" s="288">
        <v>550</v>
      </c>
      <c r="B232" t="s" s="308">
        <v>551</v>
      </c>
      <c r="C232" t="s" s="288">
        <v>359</v>
      </c>
      <c r="D232" s="309">
        <v>-575.67</v>
      </c>
      <c r="E232" t="s" s="310">
        <v>346</v>
      </c>
      <c r="F232" t="s" s="311">
        <v>99</v>
      </c>
      <c r="G232" t="s" s="311">
        <v>524</v>
      </c>
      <c r="H232" t="str" s="286" cm="1">
        <f t="array" ref="H232">VLOOKUP(E232,L1:N306,2,0)</f>
        <v>Despesa Variável</v>
      </c>
      <c r="I232" t="str" s="286" cm="1">
        <f t="array" ref="I232">VLOOKUP(E232,L1:N306,3,0)</f>
        <v>Custo Direto</v>
      </c>
      <c r="J232" s="178"/>
      <c r="K232" s="50"/>
      <c r="L232" s="50"/>
      <c r="M232" s="50"/>
      <c r="N232" s="50"/>
      <c r="O232" s="50"/>
      <c r="P232" s="53"/>
    </row>
    <row r="233" ht="13.65" customHeight="1">
      <c r="A233" t="s" s="288">
        <v>550</v>
      </c>
      <c r="B233" t="s" s="308">
        <v>552</v>
      </c>
      <c r="C233" t="s" s="288">
        <v>359</v>
      </c>
      <c r="D233" s="309">
        <v>-338</v>
      </c>
      <c r="E233" t="s" s="310">
        <v>346</v>
      </c>
      <c r="F233" t="s" s="311">
        <v>99</v>
      </c>
      <c r="G233" t="s" s="311">
        <v>524</v>
      </c>
      <c r="H233" t="str" s="286" cm="1">
        <f t="array" ref="H233">VLOOKUP(E233,L1:N306,2,0)</f>
        <v>Despesa Variável</v>
      </c>
      <c r="I233" t="str" s="286" cm="1">
        <f t="array" ref="I233">VLOOKUP(E233,L1:N306,3,0)</f>
        <v>Custo Direto</v>
      </c>
      <c r="J233" s="178"/>
      <c r="K233" s="50"/>
      <c r="L233" s="50"/>
      <c r="M233" s="50"/>
      <c r="N233" s="50"/>
      <c r="O233" s="50"/>
      <c r="P233" s="53"/>
    </row>
    <row r="234" ht="13.65" customHeight="1">
      <c r="A234" t="s" s="288">
        <v>550</v>
      </c>
      <c r="B234" t="s" s="308">
        <v>553</v>
      </c>
      <c r="C234" t="s" s="288">
        <v>359</v>
      </c>
      <c r="D234" s="309">
        <v>-247.64</v>
      </c>
      <c r="E234" t="s" s="310">
        <v>346</v>
      </c>
      <c r="F234" t="s" s="311">
        <v>99</v>
      </c>
      <c r="G234" t="s" s="311">
        <v>524</v>
      </c>
      <c r="H234" t="str" s="286" cm="1">
        <f t="array" ref="H234">VLOOKUP(E234,L1:N306,2,0)</f>
        <v>Despesa Variável</v>
      </c>
      <c r="I234" t="str" s="286" cm="1">
        <f t="array" ref="I234">VLOOKUP(E234,L1:N306,3,0)</f>
        <v>Custo Direto</v>
      </c>
      <c r="J234" s="178"/>
      <c r="K234" s="50"/>
      <c r="L234" s="50"/>
      <c r="M234" s="50"/>
      <c r="N234" s="50"/>
      <c r="O234" s="50"/>
      <c r="P234" s="53"/>
    </row>
    <row r="235" ht="13.65" customHeight="1">
      <c r="A235" t="s" s="288">
        <v>550</v>
      </c>
      <c r="B235" t="s" s="308">
        <v>554</v>
      </c>
      <c r="C235" t="s" s="288">
        <v>359</v>
      </c>
      <c r="D235" s="309">
        <v>-1815</v>
      </c>
      <c r="E235" t="s" s="310">
        <v>346</v>
      </c>
      <c r="F235" t="s" s="311">
        <v>99</v>
      </c>
      <c r="G235" t="s" s="311">
        <v>524</v>
      </c>
      <c r="H235" t="str" s="286" cm="1">
        <f t="array" ref="H235">VLOOKUP(E235,L1:N306,2,0)</f>
        <v>Despesa Variável</v>
      </c>
      <c r="I235" t="str" s="286" cm="1">
        <f t="array" ref="I235">VLOOKUP(E235,L1:N306,3,0)</f>
        <v>Custo Direto</v>
      </c>
      <c r="J235" s="178"/>
      <c r="K235" s="50"/>
      <c r="L235" s="50"/>
      <c r="M235" s="50"/>
      <c r="N235" s="50"/>
      <c r="O235" s="50"/>
      <c r="P235" s="53"/>
    </row>
    <row r="236" ht="13.65" customHeight="1">
      <c r="A236" t="s" s="288">
        <v>550</v>
      </c>
      <c r="B236" t="s" s="308">
        <v>555</v>
      </c>
      <c r="C236" t="s" s="288">
        <v>359</v>
      </c>
      <c r="D236" s="309">
        <v>-237</v>
      </c>
      <c r="E236" t="s" s="310">
        <v>346</v>
      </c>
      <c r="F236" t="s" s="311">
        <v>99</v>
      </c>
      <c r="G236" t="s" s="311">
        <v>524</v>
      </c>
      <c r="H236" t="str" s="286" cm="1">
        <f t="array" ref="H236">VLOOKUP(E236,L1:N306,2,0)</f>
        <v>Despesa Variável</v>
      </c>
      <c r="I236" t="str" s="286" cm="1">
        <f t="array" ref="I236">VLOOKUP(E236,L1:N306,3,0)</f>
        <v>Custo Direto</v>
      </c>
      <c r="J236" s="178"/>
      <c r="K236" s="50"/>
      <c r="L236" s="50"/>
      <c r="M236" s="50"/>
      <c r="N236" s="50"/>
      <c r="O236" s="50"/>
      <c r="P236" s="53"/>
    </row>
    <row r="237" ht="13.65" customHeight="1">
      <c r="A237" t="s" s="288">
        <v>550</v>
      </c>
      <c r="B237" t="s" s="308">
        <v>556</v>
      </c>
      <c r="C237" t="s" s="288">
        <v>359</v>
      </c>
      <c r="D237" s="309">
        <v>-275.57</v>
      </c>
      <c r="E237" t="s" s="310">
        <v>346</v>
      </c>
      <c r="F237" t="s" s="311">
        <v>99</v>
      </c>
      <c r="G237" t="s" s="311">
        <v>524</v>
      </c>
      <c r="H237" t="str" s="286" cm="1">
        <f t="array" ref="H237">VLOOKUP(E237,L1:N306,2,0)</f>
        <v>Despesa Variável</v>
      </c>
      <c r="I237" t="str" s="286" cm="1">
        <f t="array" ref="I237">VLOOKUP(E237,L1:N306,3,0)</f>
        <v>Custo Direto</v>
      </c>
      <c r="J237" s="178"/>
      <c r="K237" s="50"/>
      <c r="L237" s="50"/>
      <c r="M237" s="50"/>
      <c r="N237" s="50"/>
      <c r="O237" s="50"/>
      <c r="P237" s="53"/>
    </row>
    <row r="238" ht="13.65" customHeight="1">
      <c r="A238" t="s" s="288">
        <v>550</v>
      </c>
      <c r="B238" t="s" s="308">
        <v>557</v>
      </c>
      <c r="C238" t="s" s="288">
        <v>359</v>
      </c>
      <c r="D238" s="309">
        <v>-1110.74</v>
      </c>
      <c r="E238" t="s" s="310">
        <v>346</v>
      </c>
      <c r="F238" t="s" s="311">
        <v>99</v>
      </c>
      <c r="G238" t="s" s="311">
        <v>524</v>
      </c>
      <c r="H238" t="str" s="286" cm="1">
        <f t="array" ref="H238">VLOOKUP(E238,L1:N306,2,0)</f>
        <v>Despesa Variável</v>
      </c>
      <c r="I238" t="str" s="286" cm="1">
        <f t="array" ref="I238">VLOOKUP(E238,L1:N306,3,0)</f>
        <v>Custo Direto</v>
      </c>
      <c r="J238" s="178"/>
      <c r="K238" s="50"/>
      <c r="L238" s="50"/>
      <c r="M238" s="50"/>
      <c r="N238" s="50"/>
      <c r="O238" s="50"/>
      <c r="P238" s="53"/>
    </row>
    <row r="239" ht="13.65" customHeight="1">
      <c r="A239" t="s" s="288">
        <v>550</v>
      </c>
      <c r="B239" t="s" s="308">
        <v>558</v>
      </c>
      <c r="C239" t="s" s="288">
        <v>359</v>
      </c>
      <c r="D239" s="309">
        <v>-1194.89</v>
      </c>
      <c r="E239" t="s" s="310">
        <v>346</v>
      </c>
      <c r="F239" t="s" s="311">
        <v>99</v>
      </c>
      <c r="G239" t="s" s="311">
        <v>524</v>
      </c>
      <c r="H239" t="str" s="286" cm="1">
        <f t="array" ref="H239">VLOOKUP(E239,L1:N306,2,0)</f>
        <v>Despesa Variável</v>
      </c>
      <c r="I239" t="str" s="286" cm="1">
        <f t="array" ref="I239">VLOOKUP(E239,L1:N306,3,0)</f>
        <v>Custo Direto</v>
      </c>
      <c r="J239" s="178"/>
      <c r="K239" s="50"/>
      <c r="L239" s="50"/>
      <c r="M239" s="50"/>
      <c r="N239" s="50"/>
      <c r="O239" s="50"/>
      <c r="P239" s="53"/>
    </row>
    <row r="240" ht="13.65" customHeight="1">
      <c r="A240" t="s" s="288">
        <v>550</v>
      </c>
      <c r="B240" t="s" s="308">
        <v>559</v>
      </c>
      <c r="C240" t="s" s="288">
        <v>359</v>
      </c>
      <c r="D240" s="309">
        <v>-1624.43</v>
      </c>
      <c r="E240" t="s" s="310">
        <v>346</v>
      </c>
      <c r="F240" t="s" s="311">
        <v>99</v>
      </c>
      <c r="G240" t="s" s="311">
        <v>524</v>
      </c>
      <c r="H240" t="str" s="286" cm="1">
        <f t="array" ref="H240">VLOOKUP(E240,L1:N306,2,0)</f>
        <v>Despesa Variável</v>
      </c>
      <c r="I240" t="str" s="286" cm="1">
        <f t="array" ref="I240">VLOOKUP(E240,L1:N306,3,0)</f>
        <v>Custo Direto</v>
      </c>
      <c r="J240" s="178"/>
      <c r="K240" s="50"/>
      <c r="L240" s="50"/>
      <c r="M240" s="50"/>
      <c r="N240" s="50"/>
      <c r="O240" s="50"/>
      <c r="P240" s="53"/>
    </row>
    <row r="241" ht="13.65" customHeight="1">
      <c r="A241" t="s" s="288">
        <v>550</v>
      </c>
      <c r="B241" t="s" s="308">
        <v>560</v>
      </c>
      <c r="C241" t="s" s="288">
        <v>359</v>
      </c>
      <c r="D241" s="309">
        <v>-776.91</v>
      </c>
      <c r="E241" t="s" s="310">
        <v>561</v>
      </c>
      <c r="F241" t="s" s="315">
        <v>99</v>
      </c>
      <c r="G241" t="s" s="315">
        <v>524</v>
      </c>
      <c r="H241" s="316" cm="1">
        <f t="array" ref="H241">VLOOKUP(E241,L1:N306,2,0)</f>
      </c>
      <c r="I241" s="316" cm="1">
        <f t="array" ref="I241">VLOOKUP(E241,L1:N306,3,0)</f>
      </c>
      <c r="J241" t="s" s="317">
        <v>417</v>
      </c>
      <c r="K241" s="50"/>
      <c r="L241" s="50"/>
      <c r="M241" s="50"/>
      <c r="N241" s="50"/>
      <c r="O241" s="50"/>
      <c r="P241" s="53"/>
    </row>
    <row r="242" ht="13.65" customHeight="1">
      <c r="A242" t="s" s="288">
        <v>550</v>
      </c>
      <c r="B242" t="s" s="308">
        <v>314</v>
      </c>
      <c r="C242" t="s" s="288">
        <v>315</v>
      </c>
      <c r="D242" s="309">
        <v>-470</v>
      </c>
      <c r="E242" t="s" s="310">
        <v>427</v>
      </c>
      <c r="F242" t="s" s="311">
        <v>99</v>
      </c>
      <c r="G242" t="s" s="311">
        <v>524</v>
      </c>
      <c r="H242" s="286" cm="1">
        <f t="array" ref="H242">VLOOKUP(E242,L1:N306,2,0)</f>
      </c>
      <c r="I242" s="286" cm="1">
        <f t="array" ref="I242">VLOOKUP(E242,L1:N306,3,0)</f>
      </c>
      <c r="J242" t="s" s="314">
        <v>355</v>
      </c>
      <c r="K242" s="50"/>
      <c r="L242" s="50"/>
      <c r="M242" s="50"/>
      <c r="N242" s="50"/>
      <c r="O242" s="50"/>
      <c r="P242" s="53"/>
    </row>
    <row r="243" ht="13.65" customHeight="1">
      <c r="A243" t="s" s="288">
        <v>550</v>
      </c>
      <c r="B243" t="s" s="308">
        <v>314</v>
      </c>
      <c r="C243" t="s" s="288">
        <v>322</v>
      </c>
      <c r="D243" s="313">
        <v>699.89</v>
      </c>
      <c r="E243" t="s" s="310">
        <v>323</v>
      </c>
      <c r="F243" t="s" s="311">
        <v>91</v>
      </c>
      <c r="G243" t="s" s="311">
        <v>524</v>
      </c>
      <c r="H243" t="s" s="288">
        <v>186</v>
      </c>
      <c r="I243" t="s" s="288">
        <v>324</v>
      </c>
      <c r="J243" s="178"/>
      <c r="K243" s="50"/>
      <c r="L243" s="50"/>
      <c r="M243" s="50"/>
      <c r="N243" s="50"/>
      <c r="O243" s="50"/>
      <c r="P243" s="53"/>
    </row>
    <row r="244" ht="13.65" customHeight="1">
      <c r="A244" t="s" s="288">
        <v>550</v>
      </c>
      <c r="B244" t="s" s="308">
        <v>314</v>
      </c>
      <c r="C244" t="s" s="288">
        <v>315</v>
      </c>
      <c r="D244" s="309">
        <v>-530</v>
      </c>
      <c r="E244" t="s" s="310">
        <v>346</v>
      </c>
      <c r="F244" t="s" s="311">
        <v>99</v>
      </c>
      <c r="G244" t="s" s="311">
        <v>524</v>
      </c>
      <c r="H244" t="str" s="286" cm="1">
        <f t="array" ref="H244">VLOOKUP(E244,L1:N306,2,0)</f>
        <v>Despesa Variável</v>
      </c>
      <c r="I244" t="str" s="286" cm="1">
        <f t="array" ref="I244">VLOOKUP(E244,L1:N306,3,0)</f>
        <v>Custo Direto</v>
      </c>
      <c r="J244" s="178"/>
      <c r="K244" s="50"/>
      <c r="L244" s="50"/>
      <c r="M244" s="50"/>
      <c r="N244" s="50"/>
      <c r="O244" s="50"/>
      <c r="P244" s="53"/>
    </row>
    <row r="245" ht="13.65" customHeight="1">
      <c r="A245" t="s" s="288">
        <v>562</v>
      </c>
      <c r="B245" t="s" s="308">
        <v>314</v>
      </c>
      <c r="C245" t="s" s="288">
        <v>322</v>
      </c>
      <c r="D245" s="313">
        <v>13000</v>
      </c>
      <c r="E245" t="s" s="310">
        <v>323</v>
      </c>
      <c r="F245" t="s" s="311">
        <v>91</v>
      </c>
      <c r="G245" t="s" s="311">
        <v>524</v>
      </c>
      <c r="H245" t="s" s="288">
        <v>186</v>
      </c>
      <c r="I245" t="s" s="288">
        <v>324</v>
      </c>
      <c r="J245" s="178"/>
      <c r="K245" s="50"/>
      <c r="L245" s="50"/>
      <c r="M245" s="50"/>
      <c r="N245" s="50"/>
      <c r="O245" s="50"/>
      <c r="P245" s="53"/>
    </row>
    <row r="246" ht="13.65" customHeight="1">
      <c r="A246" t="s" s="288">
        <v>562</v>
      </c>
      <c r="B246" t="s" s="308">
        <v>314</v>
      </c>
      <c r="C246" t="s" s="288">
        <v>322</v>
      </c>
      <c r="D246" s="313">
        <v>70</v>
      </c>
      <c r="E246" t="s" s="310">
        <v>323</v>
      </c>
      <c r="F246" t="s" s="311">
        <v>91</v>
      </c>
      <c r="G246" t="s" s="311">
        <v>524</v>
      </c>
      <c r="H246" t="s" s="288">
        <v>186</v>
      </c>
      <c r="I246" t="s" s="288">
        <v>324</v>
      </c>
      <c r="J246" s="178"/>
      <c r="K246" s="50"/>
      <c r="L246" s="50"/>
      <c r="M246" s="50"/>
      <c r="N246" s="50"/>
      <c r="O246" s="50"/>
      <c r="P246" s="53"/>
    </row>
    <row r="247" ht="13.65" customHeight="1">
      <c r="A247" t="s" s="288">
        <v>562</v>
      </c>
      <c r="B247" t="s" s="308">
        <v>314</v>
      </c>
      <c r="C247" t="s" s="288">
        <v>315</v>
      </c>
      <c r="D247" s="309">
        <v>-580</v>
      </c>
      <c r="E247" t="s" s="310">
        <v>346</v>
      </c>
      <c r="F247" t="s" s="311">
        <v>99</v>
      </c>
      <c r="G247" t="s" s="311">
        <v>524</v>
      </c>
      <c r="H247" t="str" s="286" cm="1">
        <f t="array" ref="H247">VLOOKUP(E247,L1:N306,2,0)</f>
        <v>Despesa Variável</v>
      </c>
      <c r="I247" t="str" s="286" cm="1">
        <f t="array" ref="I247">VLOOKUP(E247,L1:N306,3,0)</f>
        <v>Custo Direto</v>
      </c>
      <c r="J247" s="178"/>
      <c r="K247" s="50"/>
      <c r="L247" s="50"/>
      <c r="M247" s="50"/>
      <c r="N247" s="50"/>
      <c r="O247" s="50"/>
      <c r="P247" s="53"/>
    </row>
    <row r="248" ht="13.65" customHeight="1">
      <c r="A248" t="s" s="288">
        <v>562</v>
      </c>
      <c r="B248" t="s" s="308">
        <v>314</v>
      </c>
      <c r="C248" t="s" s="288">
        <v>315</v>
      </c>
      <c r="D248" s="309">
        <v>-1420</v>
      </c>
      <c r="E248" t="s" s="310">
        <v>346</v>
      </c>
      <c r="F248" t="s" s="311">
        <v>99</v>
      </c>
      <c r="G248" t="s" s="311">
        <v>524</v>
      </c>
      <c r="H248" t="str" s="286" cm="1">
        <f t="array" ref="H248">VLOOKUP(E248,L1:N306,2,0)</f>
        <v>Despesa Variável</v>
      </c>
      <c r="I248" t="str" s="286" cm="1">
        <f t="array" ref="I248">VLOOKUP(E248,L1:N306,3,0)</f>
        <v>Custo Direto</v>
      </c>
      <c r="J248" s="178"/>
      <c r="K248" s="50"/>
      <c r="L248" s="50"/>
      <c r="M248" s="50"/>
      <c r="N248" s="50"/>
      <c r="O248" s="50"/>
      <c r="P248" s="53"/>
    </row>
    <row r="249" ht="13.65" customHeight="1">
      <c r="A249" t="s" s="288">
        <v>562</v>
      </c>
      <c r="B249" t="s" s="308">
        <v>563</v>
      </c>
      <c r="C249" t="s" s="288">
        <v>497</v>
      </c>
      <c r="D249" s="309">
        <v>-1426.39</v>
      </c>
      <c r="E249" t="s" s="310">
        <v>447</v>
      </c>
      <c r="F249" t="s" s="311">
        <v>99</v>
      </c>
      <c r="G249" t="s" s="311">
        <v>524</v>
      </c>
      <c r="H249" t="str" s="286" cm="1">
        <f t="array" ref="H249">VLOOKUP(E249,L1:N306,2,0)</f>
        <v>Despesa Fixa</v>
      </c>
      <c r="I249" t="str" s="286" cm="1">
        <f t="array" ref="I249">VLOOKUP(E249,L1:N306,3,0)</f>
        <v>Contábil</v>
      </c>
      <c r="J249" t="s" s="314">
        <v>355</v>
      </c>
      <c r="K249" s="50"/>
      <c r="L249" s="50"/>
      <c r="M249" s="50"/>
      <c r="N249" s="50"/>
      <c r="O249" s="50"/>
      <c r="P249" s="53"/>
    </row>
    <row r="250" ht="13.65" customHeight="1">
      <c r="A250" t="s" s="288">
        <v>562</v>
      </c>
      <c r="B250" t="s" s="308">
        <v>564</v>
      </c>
      <c r="C250" t="s" s="288">
        <v>497</v>
      </c>
      <c r="D250" s="309">
        <v>-2689.82</v>
      </c>
      <c r="E250" t="s" s="310">
        <v>447</v>
      </c>
      <c r="F250" t="s" s="311">
        <v>99</v>
      </c>
      <c r="G250" t="s" s="311">
        <v>524</v>
      </c>
      <c r="H250" t="str" s="286" cm="1">
        <f t="array" ref="H250">VLOOKUP(E250,L1:N306,2,0)</f>
        <v>Despesa Fixa</v>
      </c>
      <c r="I250" t="str" s="286" cm="1">
        <f t="array" ref="I250">VLOOKUP(E250,L1:N306,3,0)</f>
        <v>Contábil</v>
      </c>
      <c r="J250" t="s" s="314">
        <v>355</v>
      </c>
      <c r="K250" s="50"/>
      <c r="L250" s="50"/>
      <c r="M250" s="50"/>
      <c r="N250" s="50"/>
      <c r="O250" s="50"/>
      <c r="P250" s="53"/>
    </row>
    <row r="251" ht="13.65" customHeight="1">
      <c r="A251" t="s" s="288">
        <v>562</v>
      </c>
      <c r="B251" t="s" s="308">
        <v>314</v>
      </c>
      <c r="C251" t="s" s="288">
        <v>315</v>
      </c>
      <c r="D251" s="309">
        <v>-1327.03</v>
      </c>
      <c r="E251" t="s" s="310">
        <v>447</v>
      </c>
      <c r="F251" t="s" s="311">
        <v>99</v>
      </c>
      <c r="G251" t="s" s="311">
        <v>524</v>
      </c>
      <c r="H251" t="str" s="286" cm="1">
        <f t="array" ref="H251">VLOOKUP(E251,L1:N306,2,0)</f>
        <v>Despesa Fixa</v>
      </c>
      <c r="I251" t="str" s="286" cm="1">
        <f t="array" ref="I251">VLOOKUP(E251,L1:N306,3,0)</f>
        <v>Contábil</v>
      </c>
      <c r="J251" t="s" s="314">
        <v>355</v>
      </c>
      <c r="K251" s="50"/>
      <c r="L251" s="50"/>
      <c r="M251" s="50"/>
      <c r="N251" s="50"/>
      <c r="O251" s="50"/>
      <c r="P251" s="53"/>
    </row>
    <row r="252" ht="13.65" customHeight="1">
      <c r="A252" t="s" s="288">
        <v>562</v>
      </c>
      <c r="B252" t="s" s="308">
        <v>495</v>
      </c>
      <c r="C252" t="s" s="288">
        <v>464</v>
      </c>
      <c r="D252" s="313">
        <v>210</v>
      </c>
      <c r="E252" t="s" s="310">
        <v>323</v>
      </c>
      <c r="F252" t="s" s="311">
        <v>91</v>
      </c>
      <c r="G252" t="s" s="311">
        <v>524</v>
      </c>
      <c r="H252" t="s" s="288">
        <v>186</v>
      </c>
      <c r="I252" t="s" s="288">
        <v>324</v>
      </c>
      <c r="J252" s="178"/>
      <c r="K252" s="50"/>
      <c r="L252" s="50"/>
      <c r="M252" s="50"/>
      <c r="N252" s="50"/>
      <c r="O252" s="50"/>
      <c r="P252" s="53"/>
    </row>
    <row r="253" ht="13.65" customHeight="1">
      <c r="A253" t="s" s="288">
        <v>562</v>
      </c>
      <c r="B253" t="s" s="308">
        <v>463</v>
      </c>
      <c r="C253" t="s" s="288">
        <v>464</v>
      </c>
      <c r="D253" s="313">
        <v>85</v>
      </c>
      <c r="E253" t="s" s="310">
        <v>392</v>
      </c>
      <c r="F253" t="s" s="311">
        <v>91</v>
      </c>
      <c r="G253" t="s" s="311">
        <v>524</v>
      </c>
      <c r="H253" t="str" s="286" cm="1">
        <f t="array" ref="H253">VLOOKUP(E253,L1:N306,2,0)</f>
        <v>Empréstimo</v>
      </c>
      <c r="I253" t="str" s="286" cm="1">
        <f t="array" ref="I253">VLOOKUP(E253,L1:N306,3,0)</f>
        <v>Passivo</v>
      </c>
      <c r="J253" s="178"/>
      <c r="K253" s="50"/>
      <c r="L253" s="50"/>
      <c r="M253" s="50"/>
      <c r="N253" s="50"/>
      <c r="O253" s="50"/>
      <c r="P253" s="53"/>
    </row>
    <row r="254" ht="13.65" customHeight="1">
      <c r="A254" t="s" s="288">
        <v>562</v>
      </c>
      <c r="B254" t="s" s="308">
        <v>463</v>
      </c>
      <c r="C254" t="s" s="288">
        <v>464</v>
      </c>
      <c r="D254" s="313">
        <v>200</v>
      </c>
      <c r="E254" t="s" s="310">
        <v>392</v>
      </c>
      <c r="F254" t="s" s="311">
        <v>91</v>
      </c>
      <c r="G254" t="s" s="311">
        <v>524</v>
      </c>
      <c r="H254" t="str" s="286" cm="1">
        <f t="array" ref="H254">VLOOKUP(E254,L1:N306,2,0)</f>
        <v>Empréstimo</v>
      </c>
      <c r="I254" t="str" s="286" cm="1">
        <f t="array" ref="I254">VLOOKUP(E254,L1:N306,3,0)</f>
        <v>Passivo</v>
      </c>
      <c r="J254" s="178"/>
      <c r="K254" s="50"/>
      <c r="L254" s="50"/>
      <c r="M254" s="50"/>
      <c r="N254" s="50"/>
      <c r="O254" s="50"/>
      <c r="P254" s="53"/>
    </row>
    <row r="255" ht="13.65" customHeight="1">
      <c r="A255" t="s" s="288">
        <v>562</v>
      </c>
      <c r="B255" t="s" s="308">
        <v>463</v>
      </c>
      <c r="C255" t="s" s="288">
        <v>464</v>
      </c>
      <c r="D255" s="313">
        <v>250</v>
      </c>
      <c r="E255" t="s" s="310">
        <v>392</v>
      </c>
      <c r="F255" t="s" s="311">
        <v>91</v>
      </c>
      <c r="G255" t="s" s="311">
        <v>524</v>
      </c>
      <c r="H255" t="str" s="286" cm="1">
        <f t="array" ref="H255">VLOOKUP(E255,L1:N306,2,0)</f>
        <v>Empréstimo</v>
      </c>
      <c r="I255" t="str" s="286" cm="1">
        <f t="array" ref="I255">VLOOKUP(E255,L1:N306,3,0)</f>
        <v>Passivo</v>
      </c>
      <c r="J255" s="178"/>
      <c r="K255" s="50"/>
      <c r="L255" s="50"/>
      <c r="M255" s="50"/>
      <c r="N255" s="50"/>
      <c r="O255" s="50"/>
      <c r="P255" s="53"/>
    </row>
    <row r="256" ht="13.65" customHeight="1">
      <c r="A256" t="s" s="288">
        <v>562</v>
      </c>
      <c r="B256" t="s" s="308">
        <v>314</v>
      </c>
      <c r="C256" t="s" s="288">
        <v>322</v>
      </c>
      <c r="D256" s="313">
        <v>4000</v>
      </c>
      <c r="E256" t="s" s="310">
        <v>323</v>
      </c>
      <c r="F256" t="s" s="311">
        <v>91</v>
      </c>
      <c r="G256" t="s" s="311">
        <v>524</v>
      </c>
      <c r="H256" t="s" s="288">
        <v>186</v>
      </c>
      <c r="I256" t="s" s="288">
        <v>324</v>
      </c>
      <c r="J256" s="178"/>
      <c r="K256" s="50"/>
      <c r="L256" s="50"/>
      <c r="M256" s="50"/>
      <c r="N256" s="50"/>
      <c r="O256" s="50"/>
      <c r="P256" s="53"/>
    </row>
    <row r="257" ht="13.65" customHeight="1">
      <c r="A257" t="s" s="288">
        <v>562</v>
      </c>
      <c r="B257" t="s" s="308">
        <v>314</v>
      </c>
      <c r="C257" t="s" s="288">
        <v>315</v>
      </c>
      <c r="D257" s="309">
        <v>-3960</v>
      </c>
      <c r="E257" t="s" s="310">
        <v>346</v>
      </c>
      <c r="F257" t="s" s="311">
        <v>99</v>
      </c>
      <c r="G257" t="s" s="311">
        <v>524</v>
      </c>
      <c r="H257" t="str" s="286" cm="1">
        <f t="array" ref="H257">VLOOKUP(E257,L1:N306,2,0)</f>
        <v>Despesa Variável</v>
      </c>
      <c r="I257" t="str" s="286" cm="1">
        <f t="array" ref="I257">VLOOKUP(E257,L1:N306,3,0)</f>
        <v>Custo Direto</v>
      </c>
      <c r="J257" s="178"/>
      <c r="K257" s="50"/>
      <c r="L257" s="50"/>
      <c r="M257" s="50"/>
      <c r="N257" s="50"/>
      <c r="O257" s="50"/>
      <c r="P257" s="53"/>
    </row>
    <row r="258" ht="13.65" customHeight="1">
      <c r="A258" t="s" s="288">
        <v>565</v>
      </c>
      <c r="B258" t="s" s="308">
        <v>314</v>
      </c>
      <c r="C258" t="s" s="288">
        <v>350</v>
      </c>
      <c r="D258" s="313">
        <v>48</v>
      </c>
      <c r="E258" t="s" s="310">
        <v>323</v>
      </c>
      <c r="F258" t="s" s="311">
        <v>91</v>
      </c>
      <c r="G258" t="s" s="311">
        <v>524</v>
      </c>
      <c r="H258" t="s" s="288">
        <v>186</v>
      </c>
      <c r="I258" t="s" s="288">
        <v>324</v>
      </c>
      <c r="J258" s="178"/>
      <c r="K258" s="50"/>
      <c r="L258" s="50"/>
      <c r="M258" s="50"/>
      <c r="N258" s="50"/>
      <c r="O258" s="50"/>
      <c r="P258" s="53"/>
    </row>
    <row r="259" ht="13.65" customHeight="1">
      <c r="A259" t="s" s="288">
        <v>565</v>
      </c>
      <c r="B259" t="s" s="308">
        <v>566</v>
      </c>
      <c r="C259" t="s" s="288">
        <v>431</v>
      </c>
      <c r="D259" s="309">
        <v>-138</v>
      </c>
      <c r="E259" t="s" s="310">
        <v>346</v>
      </c>
      <c r="F259" t="s" s="311">
        <v>99</v>
      </c>
      <c r="G259" t="s" s="311">
        <v>524</v>
      </c>
      <c r="H259" t="str" s="286" cm="1">
        <f t="array" ref="H259">VLOOKUP(E259,L1:N306,2,0)</f>
        <v>Despesa Variável</v>
      </c>
      <c r="I259" t="str" s="286" cm="1">
        <f t="array" ref="I259">VLOOKUP(E259,L1:N306,3,0)</f>
        <v>Custo Direto</v>
      </c>
      <c r="J259" s="178"/>
      <c r="K259" s="50"/>
      <c r="L259" s="50"/>
      <c r="M259" s="50"/>
      <c r="N259" s="50"/>
      <c r="O259" s="50"/>
      <c r="P259" s="53"/>
    </row>
    <row r="260" ht="13.65" customHeight="1">
      <c r="A260" t="s" s="288">
        <v>565</v>
      </c>
      <c r="B260" t="s" s="308">
        <v>314</v>
      </c>
      <c r="C260" t="s" s="288">
        <v>315</v>
      </c>
      <c r="D260" s="309">
        <v>-82.44</v>
      </c>
      <c r="E260" t="s" s="310">
        <v>346</v>
      </c>
      <c r="F260" t="s" s="311">
        <v>99</v>
      </c>
      <c r="G260" t="s" s="311">
        <v>524</v>
      </c>
      <c r="H260" t="str" s="286" cm="1">
        <f t="array" ref="H260">VLOOKUP(E260,L1:N306,2,0)</f>
        <v>Despesa Variável</v>
      </c>
      <c r="I260" t="str" s="286" cm="1">
        <f t="array" ref="I260">VLOOKUP(E260,L1:N306,3,0)</f>
        <v>Custo Direto</v>
      </c>
      <c r="J260" s="178"/>
      <c r="K260" s="50"/>
      <c r="L260" s="50"/>
      <c r="M260" s="50"/>
      <c r="N260" s="50"/>
      <c r="O260" s="50"/>
      <c r="P260" s="53"/>
    </row>
    <row r="261" ht="13.65" customHeight="1">
      <c r="A261" t="s" s="288">
        <v>565</v>
      </c>
      <c r="B261" t="s" s="308">
        <v>314</v>
      </c>
      <c r="C261" t="s" s="288">
        <v>315</v>
      </c>
      <c r="D261" s="309">
        <v>-83</v>
      </c>
      <c r="E261" t="s" s="310">
        <v>346</v>
      </c>
      <c r="F261" t="s" s="311">
        <v>99</v>
      </c>
      <c r="G261" t="s" s="311">
        <v>524</v>
      </c>
      <c r="H261" t="str" s="286" cm="1">
        <f t="array" ref="H261">VLOOKUP(E261,L1:N306,2,0)</f>
        <v>Despesa Variável</v>
      </c>
      <c r="I261" t="str" s="286" cm="1">
        <f t="array" ref="I261">VLOOKUP(E261,L1:N306,3,0)</f>
        <v>Custo Direto</v>
      </c>
      <c r="J261" s="178"/>
      <c r="K261" s="50"/>
      <c r="L261" s="50"/>
      <c r="M261" s="50"/>
      <c r="N261" s="50"/>
      <c r="O261" s="50"/>
      <c r="P261" s="53"/>
    </row>
    <row r="262" ht="13.65" customHeight="1">
      <c r="A262" t="s" s="288">
        <v>567</v>
      </c>
      <c r="B262" t="s" s="308">
        <v>568</v>
      </c>
      <c r="C262" t="s" s="288">
        <v>431</v>
      </c>
      <c r="D262" s="309">
        <v>-120</v>
      </c>
      <c r="E262" t="s" s="310">
        <v>346</v>
      </c>
      <c r="F262" t="s" s="311">
        <v>99</v>
      </c>
      <c r="G262" t="s" s="311">
        <v>524</v>
      </c>
      <c r="H262" t="str" s="286" cm="1">
        <f t="array" ref="H262">VLOOKUP(E262,L1:N306,2,0)</f>
        <v>Despesa Variável</v>
      </c>
      <c r="I262" t="str" s="286" cm="1">
        <f t="array" ref="I262">VLOOKUP(E262,L1:N306,3,0)</f>
        <v>Custo Direto</v>
      </c>
      <c r="J262" s="178"/>
      <c r="K262" s="50"/>
      <c r="L262" s="50"/>
      <c r="M262" s="50"/>
      <c r="N262" s="50"/>
      <c r="O262" s="50"/>
      <c r="P262" s="53"/>
    </row>
    <row r="263" ht="13.65" customHeight="1">
      <c r="A263" t="s" s="288">
        <v>567</v>
      </c>
      <c r="B263" t="s" s="308">
        <v>314</v>
      </c>
      <c r="C263" t="s" s="288">
        <v>315</v>
      </c>
      <c r="D263" s="309">
        <v>-399.28</v>
      </c>
      <c r="E263" t="s" s="310">
        <v>346</v>
      </c>
      <c r="F263" t="s" s="311">
        <v>99</v>
      </c>
      <c r="G263" t="s" s="311">
        <v>524</v>
      </c>
      <c r="H263" t="str" s="286" cm="1">
        <f t="array" ref="H263">VLOOKUP(E263,L1:N306,2,0)</f>
        <v>Despesa Variável</v>
      </c>
      <c r="I263" t="str" s="286" cm="1">
        <f t="array" ref="I263">VLOOKUP(E263,L1:N306,3,0)</f>
        <v>Custo Direto</v>
      </c>
      <c r="J263" s="178"/>
      <c r="K263" s="50"/>
      <c r="L263" s="50"/>
      <c r="M263" s="50"/>
      <c r="N263" s="50"/>
      <c r="O263" s="50"/>
      <c r="P263" s="53"/>
    </row>
    <row r="264" ht="13.65" customHeight="1">
      <c r="A264" t="s" s="288">
        <v>567</v>
      </c>
      <c r="B264" t="s" s="308">
        <v>314</v>
      </c>
      <c r="C264" t="s" s="288">
        <v>350</v>
      </c>
      <c r="D264" s="313">
        <v>173</v>
      </c>
      <c r="E264" t="s" s="310">
        <v>323</v>
      </c>
      <c r="F264" t="s" s="311">
        <v>91</v>
      </c>
      <c r="G264" t="s" s="311">
        <v>524</v>
      </c>
      <c r="H264" t="s" s="288">
        <v>186</v>
      </c>
      <c r="I264" t="s" s="288">
        <v>324</v>
      </c>
      <c r="J264" s="178"/>
      <c r="K264" s="50"/>
      <c r="L264" s="50"/>
      <c r="M264" s="50"/>
      <c r="N264" s="50"/>
      <c r="O264" s="50"/>
      <c r="P264" s="53"/>
    </row>
    <row r="265" ht="13.65" customHeight="1">
      <c r="A265" t="s" s="288">
        <v>567</v>
      </c>
      <c r="B265" t="s" s="308">
        <v>314</v>
      </c>
      <c r="C265" t="s" s="288">
        <v>322</v>
      </c>
      <c r="D265" s="313">
        <v>600</v>
      </c>
      <c r="E265" t="s" s="310">
        <v>410</v>
      </c>
      <c r="F265" t="s" s="311">
        <v>91</v>
      </c>
      <c r="G265" t="s" s="311">
        <v>524</v>
      </c>
      <c r="H265" t="s" s="288">
        <v>186</v>
      </c>
      <c r="I265" t="s" s="288">
        <v>119</v>
      </c>
      <c r="J265" s="178"/>
      <c r="K265" s="50"/>
      <c r="L265" s="50"/>
      <c r="M265" s="50"/>
      <c r="N265" s="50"/>
      <c r="O265" s="50"/>
      <c r="P265" s="53"/>
    </row>
    <row r="266" ht="13.65" customHeight="1">
      <c r="A266" t="s" s="288">
        <v>567</v>
      </c>
      <c r="B266" t="s" s="308">
        <v>314</v>
      </c>
      <c r="C266" t="s" s="288">
        <v>315</v>
      </c>
      <c r="D266" s="309">
        <v>-1463.83</v>
      </c>
      <c r="E266" t="s" s="310">
        <v>426</v>
      </c>
      <c r="F266" t="s" s="311">
        <v>99</v>
      </c>
      <c r="G266" t="s" s="311">
        <v>524</v>
      </c>
      <c r="H266" t="str" s="286" cm="1">
        <f t="array" ref="H266">VLOOKUP(E266,L1:N306,2,0)</f>
        <v>Despesa Fixa</v>
      </c>
      <c r="I266" t="str" s="286" cm="1">
        <f t="array" ref="I266">VLOOKUP(E266,L1:N306,3,0)</f>
        <v>Pessoal</v>
      </c>
      <c r="J266" s="178"/>
      <c r="K266" s="50"/>
      <c r="L266" s="50"/>
      <c r="M266" s="50"/>
      <c r="N266" s="50"/>
      <c r="O266" s="50"/>
      <c r="P266" s="53"/>
    </row>
    <row r="267" ht="13.65" customHeight="1">
      <c r="A267" t="s" s="288">
        <v>567</v>
      </c>
      <c r="B267" t="s" s="308">
        <v>314</v>
      </c>
      <c r="C267" t="s" s="288">
        <v>315</v>
      </c>
      <c r="D267" s="309">
        <v>-975.88</v>
      </c>
      <c r="E267" t="s" s="310">
        <v>426</v>
      </c>
      <c r="F267" t="s" s="311">
        <v>99</v>
      </c>
      <c r="G267" t="s" s="311">
        <v>524</v>
      </c>
      <c r="H267" t="str" s="286" cm="1">
        <f t="array" ref="H267">VLOOKUP(E267,L1:N306,2,0)</f>
        <v>Despesa Fixa</v>
      </c>
      <c r="I267" t="str" s="286" cm="1">
        <f t="array" ref="I267">VLOOKUP(E267,L1:N306,3,0)</f>
        <v>Pessoal</v>
      </c>
      <c r="J267" s="178"/>
      <c r="K267" s="50"/>
      <c r="L267" s="50"/>
      <c r="M267" s="50"/>
      <c r="N267" s="50"/>
      <c r="O267" s="50"/>
      <c r="P267" s="53"/>
    </row>
    <row r="268" ht="13.65" customHeight="1">
      <c r="A268" t="s" s="288">
        <v>567</v>
      </c>
      <c r="B268" t="s" s="308">
        <v>314</v>
      </c>
      <c r="C268" t="s" s="288">
        <v>315</v>
      </c>
      <c r="D268" s="309">
        <v>-1266</v>
      </c>
      <c r="E268" t="s" s="310">
        <v>426</v>
      </c>
      <c r="F268" t="s" s="311">
        <v>99</v>
      </c>
      <c r="G268" t="s" s="311">
        <v>524</v>
      </c>
      <c r="H268" t="str" s="286" cm="1">
        <f t="array" ref="H268">VLOOKUP(E268,L1:N306,2,0)</f>
        <v>Despesa Fixa</v>
      </c>
      <c r="I268" t="str" s="286" cm="1">
        <f t="array" ref="I268">VLOOKUP(E268,L1:N306,3,0)</f>
        <v>Pessoal</v>
      </c>
      <c r="J268" s="178"/>
      <c r="K268" s="50"/>
      <c r="L268" s="50"/>
      <c r="M268" s="50"/>
      <c r="N268" s="50"/>
      <c r="O268" s="50"/>
      <c r="P268" s="53"/>
    </row>
    <row r="269" ht="13.65" customHeight="1">
      <c r="A269" t="s" s="288">
        <v>567</v>
      </c>
      <c r="B269" t="s" s="308">
        <v>314</v>
      </c>
      <c r="C269" t="s" s="288">
        <v>315</v>
      </c>
      <c r="D269" s="309">
        <v>-2336.23</v>
      </c>
      <c r="E269" t="s" s="310">
        <v>426</v>
      </c>
      <c r="F269" t="s" s="311">
        <v>99</v>
      </c>
      <c r="G269" t="s" s="311">
        <v>524</v>
      </c>
      <c r="H269" t="str" s="286" cm="1">
        <f t="array" ref="H269">VLOOKUP(E269,L1:N306,2,0)</f>
        <v>Despesa Fixa</v>
      </c>
      <c r="I269" t="str" s="286" cm="1">
        <f t="array" ref="I269">VLOOKUP(E269,L1:N306,3,0)</f>
        <v>Pessoal</v>
      </c>
      <c r="J269" s="178"/>
      <c r="K269" s="50"/>
      <c r="L269" s="50"/>
      <c r="M269" s="50"/>
      <c r="N269" s="50"/>
      <c r="O269" s="50"/>
      <c r="P269" s="53"/>
    </row>
    <row r="270" ht="13.65" customHeight="1">
      <c r="A270" t="s" s="288">
        <v>567</v>
      </c>
      <c r="B270" t="s" s="308">
        <v>314</v>
      </c>
      <c r="C270" t="s" s="288">
        <v>315</v>
      </c>
      <c r="D270" s="309">
        <v>-869.36</v>
      </c>
      <c r="E270" t="s" s="310">
        <v>426</v>
      </c>
      <c r="F270" t="s" s="311">
        <v>99</v>
      </c>
      <c r="G270" t="s" s="311">
        <v>524</v>
      </c>
      <c r="H270" t="str" s="286" cm="1">
        <f t="array" ref="H270">VLOOKUP(E270,L1:N306,2,0)</f>
        <v>Despesa Fixa</v>
      </c>
      <c r="I270" t="str" s="286" cm="1">
        <f t="array" ref="I270">VLOOKUP(E270,L1:N306,3,0)</f>
        <v>Pessoal</v>
      </c>
      <c r="J270" s="178"/>
      <c r="K270" s="50"/>
      <c r="L270" s="50"/>
      <c r="M270" s="50"/>
      <c r="N270" s="50"/>
      <c r="O270" s="50"/>
      <c r="P270" s="53"/>
    </row>
    <row r="271" ht="13.65" customHeight="1">
      <c r="A271" t="s" s="288">
        <v>569</v>
      </c>
      <c r="B271" t="s" s="308">
        <v>314</v>
      </c>
      <c r="C271" t="s" s="288">
        <v>315</v>
      </c>
      <c r="D271" s="309">
        <v>-128</v>
      </c>
      <c r="E271" t="s" s="310">
        <v>346</v>
      </c>
      <c r="F271" t="s" s="311">
        <v>99</v>
      </c>
      <c r="G271" t="s" s="311">
        <v>524</v>
      </c>
      <c r="H271" t="str" s="286" cm="1">
        <f t="array" ref="H271">VLOOKUP(E271,L1:N306,2,0)</f>
        <v>Despesa Variável</v>
      </c>
      <c r="I271" t="str" s="286" cm="1">
        <f t="array" ref="I271">VLOOKUP(E271,L1:N306,3,0)</f>
        <v>Custo Direto</v>
      </c>
      <c r="J271" s="178"/>
      <c r="K271" s="50"/>
      <c r="L271" s="50"/>
      <c r="M271" s="50"/>
      <c r="N271" s="50"/>
      <c r="O271" s="50"/>
      <c r="P271" s="53"/>
    </row>
    <row r="272" ht="13.65" customHeight="1">
      <c r="A272" t="s" s="288">
        <v>569</v>
      </c>
      <c r="B272" t="s" s="308">
        <v>314</v>
      </c>
      <c r="C272" t="s" s="288">
        <v>322</v>
      </c>
      <c r="D272" s="313">
        <v>240</v>
      </c>
      <c r="E272" t="s" s="310">
        <v>392</v>
      </c>
      <c r="F272" t="s" s="311">
        <v>91</v>
      </c>
      <c r="G272" t="s" s="311">
        <v>524</v>
      </c>
      <c r="H272" t="str" s="286" cm="1">
        <f t="array" ref="H272">VLOOKUP(E272,L1:N306,2,0)</f>
        <v>Empréstimo</v>
      </c>
      <c r="I272" t="str" s="286" cm="1">
        <f t="array" ref="I272">VLOOKUP(E272,L1:N306,3,0)</f>
        <v>Passivo</v>
      </c>
      <c r="J272" s="178"/>
      <c r="K272" s="50"/>
      <c r="L272" s="50"/>
      <c r="M272" s="50"/>
      <c r="N272" s="50"/>
      <c r="O272" s="50"/>
      <c r="P272" s="53"/>
    </row>
    <row r="273" ht="13.65" customHeight="1">
      <c r="A273" t="s" s="288">
        <v>569</v>
      </c>
      <c r="B273" t="s" s="308">
        <v>495</v>
      </c>
      <c r="C273" t="s" s="288">
        <v>464</v>
      </c>
      <c r="D273" s="313">
        <v>50</v>
      </c>
      <c r="E273" t="s" s="310">
        <v>392</v>
      </c>
      <c r="F273" t="s" s="311">
        <v>91</v>
      </c>
      <c r="G273" t="s" s="311">
        <v>524</v>
      </c>
      <c r="H273" t="str" s="286" cm="1">
        <f t="array" ref="H273">VLOOKUP(E273,L1:N306,2,0)</f>
        <v>Empréstimo</v>
      </c>
      <c r="I273" t="str" s="286" cm="1">
        <f t="array" ref="I273">VLOOKUP(E273,L1:N306,3,0)</f>
        <v>Passivo</v>
      </c>
      <c r="J273" s="178"/>
      <c r="K273" s="50"/>
      <c r="L273" s="50"/>
      <c r="M273" s="50"/>
      <c r="N273" s="50"/>
      <c r="O273" s="50"/>
      <c r="P273" s="53"/>
    </row>
    <row r="274" ht="13.65" customHeight="1">
      <c r="A274" t="s" s="288">
        <v>569</v>
      </c>
      <c r="B274" t="s" s="308">
        <v>570</v>
      </c>
      <c r="C274" t="s" s="288">
        <v>571</v>
      </c>
      <c r="D274" s="309">
        <v>-550</v>
      </c>
      <c r="E274" t="s" s="310">
        <v>392</v>
      </c>
      <c r="F274" t="s" s="311">
        <v>99</v>
      </c>
      <c r="G274" t="s" s="311">
        <v>524</v>
      </c>
      <c r="H274" t="str" s="286" cm="1">
        <f t="array" ref="H274">VLOOKUP(E274,L1:N306,2,0)</f>
        <v>Empréstimo</v>
      </c>
      <c r="I274" t="str" s="286" cm="1">
        <f t="array" ref="I274">VLOOKUP(E274,L1:N306,3,0)</f>
        <v>Passivo</v>
      </c>
      <c r="J274" t="s" s="314">
        <v>355</v>
      </c>
      <c r="K274" s="50"/>
      <c r="L274" s="50"/>
      <c r="M274" s="50"/>
      <c r="N274" s="50"/>
      <c r="O274" s="50"/>
      <c r="P274" s="53"/>
    </row>
    <row r="275" ht="13.65" customHeight="1">
      <c r="A275" t="s" s="288">
        <v>572</v>
      </c>
      <c r="B275" t="s" s="308">
        <v>314</v>
      </c>
      <c r="C275" t="s" s="288">
        <v>322</v>
      </c>
      <c r="D275" s="313">
        <v>486</v>
      </c>
      <c r="E275" t="s" s="310">
        <v>323</v>
      </c>
      <c r="F275" t="s" s="311">
        <v>91</v>
      </c>
      <c r="G275" t="s" s="311">
        <v>524</v>
      </c>
      <c r="H275" t="s" s="288">
        <v>186</v>
      </c>
      <c r="I275" t="s" s="288">
        <v>324</v>
      </c>
      <c r="J275" s="178"/>
      <c r="K275" s="50"/>
      <c r="L275" s="50"/>
      <c r="M275" s="50"/>
      <c r="N275" s="50"/>
      <c r="O275" s="50"/>
      <c r="P275" s="53"/>
    </row>
    <row r="276" ht="13.65" customHeight="1">
      <c r="A276" t="s" s="288">
        <v>572</v>
      </c>
      <c r="B276" t="s" s="308">
        <v>314</v>
      </c>
      <c r="C276" t="s" s="288">
        <v>315</v>
      </c>
      <c r="D276" s="309">
        <v>-96</v>
      </c>
      <c r="E276" t="s" s="310">
        <v>346</v>
      </c>
      <c r="F276" t="s" s="311">
        <v>99</v>
      </c>
      <c r="G276" t="s" s="311">
        <v>524</v>
      </c>
      <c r="H276" t="str" s="286" cm="1">
        <f t="array" ref="H276">VLOOKUP(E276,L1:N306,2,0)</f>
        <v>Despesa Variável</v>
      </c>
      <c r="I276" t="str" s="286" cm="1">
        <f t="array" ref="I276">VLOOKUP(E276,L1:N306,3,0)</f>
        <v>Custo Direto</v>
      </c>
      <c r="J276" s="178"/>
      <c r="K276" s="50"/>
      <c r="L276" s="50"/>
      <c r="M276" s="50"/>
      <c r="N276" s="50"/>
      <c r="O276" s="50"/>
      <c r="P276" s="53"/>
    </row>
    <row r="277" ht="13.65" customHeight="1">
      <c r="A277" t="s" s="288">
        <v>572</v>
      </c>
      <c r="B277" t="s" s="308">
        <v>314</v>
      </c>
      <c r="C277" t="s" s="288">
        <v>315</v>
      </c>
      <c r="D277" s="309">
        <v>-300</v>
      </c>
      <c r="E277" t="s" s="310">
        <v>426</v>
      </c>
      <c r="F277" t="s" s="311">
        <v>99</v>
      </c>
      <c r="G277" t="s" s="311">
        <v>524</v>
      </c>
      <c r="H277" t="str" s="286" cm="1">
        <f t="array" ref="H277">VLOOKUP(E277,L1:N306,2,0)</f>
        <v>Despesa Fixa</v>
      </c>
      <c r="I277" t="str" s="286" cm="1">
        <f t="array" ref="I277">VLOOKUP(E277,L1:N306,3,0)</f>
        <v>Pessoal</v>
      </c>
      <c r="J277" s="178"/>
      <c r="K277" s="50"/>
      <c r="L277" s="50"/>
      <c r="M277" s="50"/>
      <c r="N277" s="50"/>
      <c r="O277" s="50"/>
      <c r="P277" s="53"/>
    </row>
    <row r="278" ht="13.65" customHeight="1">
      <c r="A278" t="s" s="288">
        <v>572</v>
      </c>
      <c r="B278" t="s" s="308">
        <v>314</v>
      </c>
      <c r="C278" t="s" s="288">
        <v>315</v>
      </c>
      <c r="D278" s="309">
        <v>-100</v>
      </c>
      <c r="E278" t="s" s="310">
        <v>426</v>
      </c>
      <c r="F278" t="s" s="311">
        <v>99</v>
      </c>
      <c r="G278" t="s" s="311">
        <v>524</v>
      </c>
      <c r="H278" t="str" s="286" cm="1">
        <f t="array" ref="H278">VLOOKUP(E278,L1:N306,2,0)</f>
        <v>Despesa Fixa</v>
      </c>
      <c r="I278" t="str" s="286" cm="1">
        <f t="array" ref="I278">VLOOKUP(E278,L1:N306,3,0)</f>
        <v>Pessoal</v>
      </c>
      <c r="J278" s="178"/>
      <c r="K278" s="50"/>
      <c r="L278" s="50"/>
      <c r="M278" s="50"/>
      <c r="N278" s="50"/>
      <c r="O278" s="50"/>
      <c r="P278" s="53"/>
    </row>
    <row r="279" ht="13.65" customHeight="1">
      <c r="A279" t="s" s="288">
        <v>572</v>
      </c>
      <c r="B279" t="s" s="308">
        <v>314</v>
      </c>
      <c r="C279" t="s" s="288">
        <v>315</v>
      </c>
      <c r="D279" s="309">
        <v>-100</v>
      </c>
      <c r="E279" t="s" s="310">
        <v>426</v>
      </c>
      <c r="F279" t="s" s="311">
        <v>99</v>
      </c>
      <c r="G279" t="s" s="311">
        <v>524</v>
      </c>
      <c r="H279" t="str" s="286" cm="1">
        <f t="array" ref="H279">VLOOKUP(E279,L1:N306,2,0)</f>
        <v>Despesa Fixa</v>
      </c>
      <c r="I279" t="str" s="286" cm="1">
        <f t="array" ref="I279">VLOOKUP(E279,L1:N306,3,0)</f>
        <v>Pessoal</v>
      </c>
      <c r="J279" s="178"/>
      <c r="K279" s="50"/>
      <c r="L279" s="50"/>
      <c r="M279" s="50"/>
      <c r="N279" s="50"/>
      <c r="O279" s="50"/>
      <c r="P279" s="53"/>
    </row>
    <row r="280" ht="13.65" customHeight="1">
      <c r="A280" t="s" s="288">
        <v>572</v>
      </c>
      <c r="B280" t="s" s="308">
        <v>314</v>
      </c>
      <c r="C280" t="s" s="288">
        <v>315</v>
      </c>
      <c r="D280" s="309">
        <v>-100</v>
      </c>
      <c r="E280" t="s" s="310">
        <v>426</v>
      </c>
      <c r="F280" t="s" s="311">
        <v>99</v>
      </c>
      <c r="G280" t="s" s="311">
        <v>524</v>
      </c>
      <c r="H280" t="str" s="286" cm="1">
        <f t="array" ref="H280">VLOOKUP(E280,L1:N306,2,0)</f>
        <v>Despesa Fixa</v>
      </c>
      <c r="I280" t="str" s="286" cm="1">
        <f t="array" ref="I280">VLOOKUP(E280,L1:N306,3,0)</f>
        <v>Pessoal</v>
      </c>
      <c r="J280" s="178"/>
      <c r="K280" s="50"/>
      <c r="L280" s="50"/>
      <c r="M280" s="50"/>
      <c r="N280" s="50"/>
      <c r="O280" s="50"/>
      <c r="P280" s="53"/>
    </row>
    <row r="281" ht="13.65" customHeight="1">
      <c r="A281" t="s" s="288">
        <v>572</v>
      </c>
      <c r="B281" t="s" s="308">
        <v>314</v>
      </c>
      <c r="C281" t="s" s="288">
        <v>322</v>
      </c>
      <c r="D281" s="313">
        <v>4634.8</v>
      </c>
      <c r="E281" t="s" s="310">
        <v>323</v>
      </c>
      <c r="F281" t="s" s="311">
        <v>91</v>
      </c>
      <c r="G281" t="s" s="311">
        <v>524</v>
      </c>
      <c r="H281" t="s" s="288">
        <v>186</v>
      </c>
      <c r="I281" t="s" s="288">
        <v>324</v>
      </c>
      <c r="J281" s="178"/>
      <c r="K281" s="50"/>
      <c r="L281" s="50"/>
      <c r="M281" s="50"/>
      <c r="N281" s="50"/>
      <c r="O281" s="50"/>
      <c r="P281" s="53"/>
    </row>
    <row r="282" ht="13.65" customHeight="1">
      <c r="A282" t="s" s="288">
        <v>572</v>
      </c>
      <c r="B282" t="s" s="308">
        <v>463</v>
      </c>
      <c r="C282" t="s" s="288">
        <v>464</v>
      </c>
      <c r="D282" s="313">
        <v>150</v>
      </c>
      <c r="E282" t="s" s="310">
        <v>392</v>
      </c>
      <c r="F282" t="s" s="311">
        <v>91</v>
      </c>
      <c r="G282" t="s" s="311">
        <v>524</v>
      </c>
      <c r="H282" t="str" s="286" cm="1">
        <f t="array" ref="H282">VLOOKUP(E282,L1:N306,2,0)</f>
        <v>Empréstimo</v>
      </c>
      <c r="I282" t="str" s="286" cm="1">
        <f t="array" ref="I282">VLOOKUP(E282,L1:N306,3,0)</f>
        <v>Passivo</v>
      </c>
      <c r="J282" s="178"/>
      <c r="K282" s="50"/>
      <c r="L282" s="50"/>
      <c r="M282" s="50"/>
      <c r="N282" s="50"/>
      <c r="O282" s="50"/>
      <c r="P282" s="53"/>
    </row>
    <row r="283" ht="13.65" customHeight="1">
      <c r="A283" t="s" s="288">
        <v>572</v>
      </c>
      <c r="B283" t="s" s="308">
        <v>573</v>
      </c>
      <c r="C283" t="s" s="288">
        <v>431</v>
      </c>
      <c r="D283" s="309">
        <v>-1300</v>
      </c>
      <c r="E283" t="s" s="310">
        <v>392</v>
      </c>
      <c r="F283" t="s" s="311">
        <v>99</v>
      </c>
      <c r="G283" t="s" s="311">
        <v>524</v>
      </c>
      <c r="H283" t="str" s="286" cm="1">
        <f t="array" ref="H283">VLOOKUP(E283,L1:N306,2,0)</f>
        <v>Empréstimo</v>
      </c>
      <c r="I283" t="str" s="286" cm="1">
        <f t="array" ref="I283">VLOOKUP(E283,L1:N306,3,0)</f>
        <v>Passivo</v>
      </c>
      <c r="J283" t="s" s="314">
        <v>355</v>
      </c>
      <c r="K283" s="50"/>
      <c r="L283" s="50"/>
      <c r="M283" s="50"/>
      <c r="N283" s="50"/>
      <c r="O283" s="50"/>
      <c r="P283" s="53"/>
    </row>
    <row r="284" ht="13.65" customHeight="1">
      <c r="A284" t="s" s="288">
        <v>572</v>
      </c>
      <c r="B284" t="s" s="308">
        <v>314</v>
      </c>
      <c r="C284" t="s" s="288">
        <v>315</v>
      </c>
      <c r="D284" s="309">
        <v>-1694.35</v>
      </c>
      <c r="E284" t="s" s="310">
        <v>346</v>
      </c>
      <c r="F284" t="s" s="311">
        <v>99</v>
      </c>
      <c r="G284" t="s" s="311">
        <v>524</v>
      </c>
      <c r="H284" t="str" s="286" cm="1">
        <f t="array" ref="H284">VLOOKUP(E284,L1:N306,2,0)</f>
        <v>Despesa Variável</v>
      </c>
      <c r="I284" t="str" s="286" cm="1">
        <f t="array" ref="I284">VLOOKUP(E284,L1:N306,3,0)</f>
        <v>Custo Direto</v>
      </c>
      <c r="J284" s="178"/>
      <c r="K284" s="50"/>
      <c r="L284" s="50"/>
      <c r="M284" s="50"/>
      <c r="N284" s="50"/>
      <c r="O284" s="50"/>
      <c r="P284" s="53"/>
    </row>
    <row r="285" ht="13.65" customHeight="1">
      <c r="A285" t="s" s="288">
        <v>574</v>
      </c>
      <c r="B285" t="s" s="308">
        <v>314</v>
      </c>
      <c r="C285" t="s" s="288">
        <v>322</v>
      </c>
      <c r="D285" s="313">
        <v>82</v>
      </c>
      <c r="E285" t="s" s="310">
        <v>323</v>
      </c>
      <c r="F285" t="s" s="311">
        <v>91</v>
      </c>
      <c r="G285" t="s" s="311">
        <v>524</v>
      </c>
      <c r="H285" t="s" s="288">
        <v>186</v>
      </c>
      <c r="I285" t="s" s="288">
        <v>324</v>
      </c>
      <c r="J285" s="178"/>
      <c r="K285" s="50"/>
      <c r="L285" s="50"/>
      <c r="M285" s="50"/>
      <c r="N285" s="50"/>
      <c r="O285" s="50"/>
      <c r="P285" s="53"/>
    </row>
    <row r="286" ht="13.65" customHeight="1">
      <c r="A286" t="s" s="288">
        <v>574</v>
      </c>
      <c r="B286" t="s" s="308">
        <v>314</v>
      </c>
      <c r="C286" t="s" s="288">
        <v>315</v>
      </c>
      <c r="D286" s="309">
        <v>-666.66</v>
      </c>
      <c r="E286" t="s" s="310">
        <v>354</v>
      </c>
      <c r="F286" t="s" s="311">
        <v>99</v>
      </c>
      <c r="G286" t="s" s="311">
        <v>524</v>
      </c>
      <c r="H286" s="286" cm="1">
        <f t="array" ref="H286">VLOOKUP(E286,L1:N306,2,0)</f>
      </c>
      <c r="I286" t="s" s="288">
        <v>342</v>
      </c>
      <c r="J286" t="s" s="314">
        <v>355</v>
      </c>
      <c r="K286" s="50"/>
      <c r="L286" s="50"/>
      <c r="M286" s="50"/>
      <c r="N286" s="50"/>
      <c r="O286" s="50"/>
      <c r="P286" s="53"/>
    </row>
    <row r="287" ht="13.65" customHeight="1">
      <c r="A287" t="s" s="288">
        <v>574</v>
      </c>
      <c r="B287" t="s" s="308">
        <v>314</v>
      </c>
      <c r="C287" t="s" s="288">
        <v>322</v>
      </c>
      <c r="D287" s="313">
        <v>1000</v>
      </c>
      <c r="E287" t="s" s="310">
        <v>323</v>
      </c>
      <c r="F287" t="s" s="311">
        <v>91</v>
      </c>
      <c r="G287" t="s" s="311">
        <v>524</v>
      </c>
      <c r="H287" t="s" s="288">
        <v>186</v>
      </c>
      <c r="I287" t="s" s="288">
        <v>324</v>
      </c>
      <c r="J287" s="178"/>
      <c r="K287" s="50"/>
      <c r="L287" s="50"/>
      <c r="M287" s="50"/>
      <c r="N287" s="50"/>
      <c r="O287" s="50"/>
      <c r="P287" s="53"/>
    </row>
    <row r="288" ht="13.65" customHeight="1">
      <c r="A288" t="s" s="288">
        <v>574</v>
      </c>
      <c r="B288" t="s" s="308">
        <v>314</v>
      </c>
      <c r="C288" t="s" s="288">
        <v>315</v>
      </c>
      <c r="D288" s="309">
        <v>-310</v>
      </c>
      <c r="E288" t="s" s="310">
        <v>346</v>
      </c>
      <c r="F288" t="s" s="311">
        <v>99</v>
      </c>
      <c r="G288" t="s" s="311">
        <v>524</v>
      </c>
      <c r="H288" t="str" s="286" cm="1">
        <f t="array" ref="H288">VLOOKUP(E288,L1:N306,2,0)</f>
        <v>Despesa Variável</v>
      </c>
      <c r="I288" t="str" s="286" cm="1">
        <f t="array" ref="I288">VLOOKUP(E288,L1:N306,3,0)</f>
        <v>Custo Direto</v>
      </c>
      <c r="J288" s="178"/>
      <c r="K288" s="50"/>
      <c r="L288" s="50"/>
      <c r="M288" s="50"/>
      <c r="N288" s="50"/>
      <c r="O288" s="50"/>
      <c r="P288" s="53"/>
    </row>
    <row r="289" ht="13.65" customHeight="1">
      <c r="A289" t="s" s="288">
        <v>575</v>
      </c>
      <c r="B289" t="s" s="308">
        <v>576</v>
      </c>
      <c r="C289" t="s" s="288">
        <v>409</v>
      </c>
      <c r="D289" s="313">
        <v>740</v>
      </c>
      <c r="E289" t="s" s="310">
        <v>323</v>
      </c>
      <c r="F289" t="s" s="311">
        <v>91</v>
      </c>
      <c r="G289" t="s" s="311">
        <v>524</v>
      </c>
      <c r="H289" t="s" s="288">
        <v>186</v>
      </c>
      <c r="I289" t="s" s="288">
        <v>324</v>
      </c>
      <c r="J289" s="178"/>
      <c r="K289" s="50"/>
      <c r="L289" s="50"/>
      <c r="M289" s="50"/>
      <c r="N289" s="50"/>
      <c r="O289" s="50"/>
      <c r="P289" s="53"/>
    </row>
    <row r="290" ht="13.65" customHeight="1">
      <c r="A290" t="s" s="288">
        <v>575</v>
      </c>
      <c r="B290" t="s" s="308">
        <v>314</v>
      </c>
      <c r="C290" t="s" s="288">
        <v>322</v>
      </c>
      <c r="D290" s="313">
        <v>13950</v>
      </c>
      <c r="E290" t="s" s="310">
        <v>323</v>
      </c>
      <c r="F290" t="s" s="311">
        <v>91</v>
      </c>
      <c r="G290" t="s" s="311">
        <v>524</v>
      </c>
      <c r="H290" t="s" s="288">
        <v>186</v>
      </c>
      <c r="I290" t="s" s="288">
        <v>324</v>
      </c>
      <c r="J290" s="178"/>
      <c r="K290" s="50"/>
      <c r="L290" s="50"/>
      <c r="M290" s="50"/>
      <c r="N290" s="50"/>
      <c r="O290" s="50"/>
      <c r="P290" s="53"/>
    </row>
    <row r="291" ht="13.65" customHeight="1">
      <c r="A291" t="s" s="288">
        <v>575</v>
      </c>
      <c r="B291" t="s" s="308">
        <v>314</v>
      </c>
      <c r="C291" t="s" s="288">
        <v>322</v>
      </c>
      <c r="D291" s="313">
        <v>15</v>
      </c>
      <c r="E291" t="s" s="310">
        <v>323</v>
      </c>
      <c r="F291" t="s" s="311">
        <v>91</v>
      </c>
      <c r="G291" t="s" s="311">
        <v>524</v>
      </c>
      <c r="H291" t="s" s="288">
        <v>186</v>
      </c>
      <c r="I291" t="s" s="288">
        <v>324</v>
      </c>
      <c r="J291" s="178"/>
      <c r="K291" s="50"/>
      <c r="L291" s="50"/>
      <c r="M291" s="50"/>
      <c r="N291" s="50"/>
      <c r="O291" s="50"/>
      <c r="P291" s="53"/>
    </row>
    <row r="292" ht="13.65" customHeight="1">
      <c r="A292" t="s" s="288">
        <v>577</v>
      </c>
      <c r="B292" t="s" s="308">
        <v>314</v>
      </c>
      <c r="C292" t="s" s="288">
        <v>322</v>
      </c>
      <c r="D292" s="313">
        <v>100</v>
      </c>
      <c r="E292" t="s" s="310">
        <v>578</v>
      </c>
      <c r="F292" t="s" s="315">
        <v>91</v>
      </c>
      <c r="G292" t="s" s="315">
        <v>524</v>
      </c>
      <c r="H292" t="s" s="315">
        <v>186</v>
      </c>
      <c r="I292" t="s" s="315">
        <v>579</v>
      </c>
      <c r="J292" t="s" s="317">
        <v>417</v>
      </c>
      <c r="K292" s="50"/>
      <c r="L292" s="50"/>
      <c r="M292" s="50"/>
      <c r="N292" s="50"/>
      <c r="O292" s="50"/>
      <c r="P292" s="53"/>
    </row>
    <row r="293" ht="13.65" customHeight="1">
      <c r="A293" t="s" s="288">
        <v>577</v>
      </c>
      <c r="B293" t="s" s="308">
        <v>314</v>
      </c>
      <c r="C293" t="s" s="288">
        <v>315</v>
      </c>
      <c r="D293" s="309">
        <v>-30</v>
      </c>
      <c r="E293" t="s" s="310">
        <v>354</v>
      </c>
      <c r="F293" t="s" s="311">
        <v>99</v>
      </c>
      <c r="G293" t="s" s="311">
        <v>524</v>
      </c>
      <c r="H293" s="286" cm="1">
        <f t="array" ref="H293">VLOOKUP(E293,L1:N306,2,0)</f>
      </c>
      <c r="I293" t="s" s="288">
        <v>342</v>
      </c>
      <c r="J293" t="s" s="314">
        <v>355</v>
      </c>
      <c r="K293" s="50"/>
      <c r="L293" s="50"/>
      <c r="M293" s="50"/>
      <c r="N293" s="50"/>
      <c r="O293" s="50"/>
      <c r="P293" s="53"/>
    </row>
    <row r="294" ht="13.65" customHeight="1">
      <c r="A294" t="s" s="288">
        <v>580</v>
      </c>
      <c r="B294" t="s" s="308">
        <v>314</v>
      </c>
      <c r="C294" t="s" s="288">
        <v>350</v>
      </c>
      <c r="D294" s="313">
        <v>309</v>
      </c>
      <c r="E294" t="s" s="310">
        <v>323</v>
      </c>
      <c r="F294" t="s" s="311">
        <v>91</v>
      </c>
      <c r="G294" t="s" s="311">
        <v>524</v>
      </c>
      <c r="H294" t="s" s="288">
        <v>186</v>
      </c>
      <c r="I294" t="s" s="288">
        <v>324</v>
      </c>
      <c r="J294" s="178"/>
      <c r="K294" s="50"/>
      <c r="L294" s="50"/>
      <c r="M294" s="50"/>
      <c r="N294" s="50"/>
      <c r="O294" s="50"/>
      <c r="P294" s="53"/>
    </row>
    <row r="295" ht="13.65" customHeight="1">
      <c r="A295" t="s" s="288">
        <v>580</v>
      </c>
      <c r="B295" t="s" s="308">
        <v>314</v>
      </c>
      <c r="C295" t="s" s="288">
        <v>315</v>
      </c>
      <c r="D295" s="309">
        <v>-750</v>
      </c>
      <c r="E295" t="s" s="310">
        <v>426</v>
      </c>
      <c r="F295" t="s" s="311">
        <v>99</v>
      </c>
      <c r="G295" t="s" s="311">
        <v>524</v>
      </c>
      <c r="H295" t="str" s="286" cm="1">
        <f t="array" ref="H295">VLOOKUP(E295,L1:N306,2,0)</f>
        <v>Despesa Fixa</v>
      </c>
      <c r="I295" t="str" s="286" cm="1">
        <f t="array" ref="I295">VLOOKUP(E295,L1:N306,3,0)</f>
        <v>Pessoal</v>
      </c>
      <c r="J295" s="178"/>
      <c r="K295" s="50"/>
      <c r="L295" s="50"/>
      <c r="M295" s="50"/>
      <c r="N295" s="50"/>
      <c r="O295" s="50"/>
      <c r="P295" s="53"/>
    </row>
    <row r="296" ht="13.65" customHeight="1">
      <c r="A296" t="s" s="288">
        <v>581</v>
      </c>
      <c r="B296" t="s" s="308">
        <v>582</v>
      </c>
      <c r="C296" t="s" s="288">
        <v>583</v>
      </c>
      <c r="D296" s="313">
        <v>400.43</v>
      </c>
      <c r="E296" t="s" s="310">
        <v>584</v>
      </c>
      <c r="F296" t="s" s="315">
        <v>91</v>
      </c>
      <c r="G296" t="s" s="315">
        <v>524</v>
      </c>
      <c r="H296" t="s" s="315">
        <v>186</v>
      </c>
      <c r="I296" t="s" s="315">
        <v>186</v>
      </c>
      <c r="J296" t="s" s="317">
        <v>417</v>
      </c>
      <c r="K296" s="50"/>
      <c r="L296" s="50"/>
      <c r="M296" s="50"/>
      <c r="N296" s="50"/>
      <c r="O296" s="50"/>
      <c r="P296" s="53"/>
    </row>
    <row r="297" ht="13.65" customHeight="1">
      <c r="A297" t="s" s="288">
        <v>581</v>
      </c>
      <c r="B297" t="s" s="308">
        <v>314</v>
      </c>
      <c r="C297" t="s" s="288">
        <v>322</v>
      </c>
      <c r="D297" s="313">
        <v>250</v>
      </c>
      <c r="E297" t="s" s="310">
        <v>578</v>
      </c>
      <c r="F297" t="s" s="315">
        <v>91</v>
      </c>
      <c r="G297" t="s" s="315">
        <v>524</v>
      </c>
      <c r="H297" t="s" s="315">
        <v>186</v>
      </c>
      <c r="I297" t="s" s="315">
        <v>579</v>
      </c>
      <c r="J297" t="s" s="317">
        <v>417</v>
      </c>
      <c r="K297" s="50"/>
      <c r="L297" s="50"/>
      <c r="M297" s="50"/>
      <c r="N297" s="50"/>
      <c r="O297" s="50"/>
      <c r="P297" s="53"/>
    </row>
    <row r="298" ht="13.65" customHeight="1">
      <c r="A298" t="s" s="288">
        <v>581</v>
      </c>
      <c r="B298" t="s" s="308">
        <v>314</v>
      </c>
      <c r="C298" t="s" s="288">
        <v>350</v>
      </c>
      <c r="D298" s="313">
        <v>131</v>
      </c>
      <c r="E298" t="s" s="310">
        <v>323</v>
      </c>
      <c r="F298" t="s" s="311">
        <v>91</v>
      </c>
      <c r="G298" t="s" s="311">
        <v>524</v>
      </c>
      <c r="H298" t="s" s="288">
        <v>186</v>
      </c>
      <c r="I298" t="s" s="288">
        <v>324</v>
      </c>
      <c r="J298" s="178"/>
      <c r="K298" s="50"/>
      <c r="L298" s="50"/>
      <c r="M298" s="50"/>
      <c r="N298" s="50"/>
      <c r="O298" s="50"/>
      <c r="P298" s="53"/>
    </row>
    <row r="299" ht="13.65" customHeight="1">
      <c r="A299" t="s" s="288">
        <v>581</v>
      </c>
      <c r="B299" t="s" s="308">
        <v>314</v>
      </c>
      <c r="C299" t="s" s="288">
        <v>315</v>
      </c>
      <c r="D299" s="309">
        <v>-1150</v>
      </c>
      <c r="E299" t="s" s="310">
        <v>346</v>
      </c>
      <c r="F299" t="s" s="311">
        <v>99</v>
      </c>
      <c r="G299" t="s" s="311">
        <v>524</v>
      </c>
      <c r="H299" t="str" s="286" cm="1">
        <f t="array" ref="H299">VLOOKUP(E299,L1:N306,2,0)</f>
        <v>Despesa Variável</v>
      </c>
      <c r="I299" t="str" s="286" cm="1">
        <f t="array" ref="I299">VLOOKUP(E299,L1:N306,3,0)</f>
        <v>Custo Direto</v>
      </c>
      <c r="J299" s="178"/>
      <c r="K299" s="50"/>
      <c r="L299" s="50"/>
      <c r="M299" s="50"/>
      <c r="N299" s="50"/>
      <c r="O299" s="50"/>
      <c r="P299" s="53"/>
    </row>
    <row r="300" ht="13.65" customHeight="1">
      <c r="A300" t="s" s="288">
        <v>581</v>
      </c>
      <c r="B300" t="s" s="308">
        <v>585</v>
      </c>
      <c r="C300" t="s" s="288">
        <v>431</v>
      </c>
      <c r="D300" s="309">
        <v>-86</v>
      </c>
      <c r="E300" t="s" s="310">
        <v>346</v>
      </c>
      <c r="F300" t="s" s="311">
        <v>99</v>
      </c>
      <c r="G300" t="s" s="311">
        <v>524</v>
      </c>
      <c r="H300" t="str" s="286" cm="1">
        <f t="array" ref="H300">VLOOKUP(E300,L1:N306,2,0)</f>
        <v>Despesa Variável</v>
      </c>
      <c r="I300" t="str" s="286" cm="1">
        <f t="array" ref="I300">VLOOKUP(E300,L1:N306,3,0)</f>
        <v>Custo Direto</v>
      </c>
      <c r="J300" s="178"/>
      <c r="K300" s="50"/>
      <c r="L300" s="50"/>
      <c r="M300" s="50"/>
      <c r="N300" s="50"/>
      <c r="O300" s="50"/>
      <c r="P300" s="53"/>
    </row>
    <row r="301" ht="13.65" customHeight="1">
      <c r="A301" t="s" s="288">
        <v>581</v>
      </c>
      <c r="B301" t="s" s="308">
        <v>314</v>
      </c>
      <c r="C301" t="s" s="288">
        <v>315</v>
      </c>
      <c r="D301" s="309">
        <v>-100</v>
      </c>
      <c r="E301" t="s" s="310">
        <v>426</v>
      </c>
      <c r="F301" t="s" s="311">
        <v>99</v>
      </c>
      <c r="G301" t="s" s="311">
        <v>524</v>
      </c>
      <c r="H301" t="str" s="286" cm="1">
        <f t="array" ref="H301">VLOOKUP(E301,L1:N306,2,0)</f>
        <v>Despesa Fixa</v>
      </c>
      <c r="I301" t="str" s="286" cm="1">
        <f t="array" ref="I301">VLOOKUP(E301,L1:N306,3,0)</f>
        <v>Pessoal</v>
      </c>
      <c r="J301" s="178"/>
      <c r="K301" s="50"/>
      <c r="L301" s="50"/>
      <c r="M301" s="50"/>
      <c r="N301" s="50"/>
      <c r="O301" s="50"/>
      <c r="P301" s="53"/>
    </row>
    <row r="302" ht="13.65" customHeight="1">
      <c r="A302" t="s" s="288">
        <v>581</v>
      </c>
      <c r="B302" t="s" s="308">
        <v>314</v>
      </c>
      <c r="C302" t="s" s="288">
        <v>315</v>
      </c>
      <c r="D302" s="309">
        <v>-100</v>
      </c>
      <c r="E302" t="s" s="310">
        <v>426</v>
      </c>
      <c r="F302" t="s" s="311">
        <v>99</v>
      </c>
      <c r="G302" t="s" s="311">
        <v>524</v>
      </c>
      <c r="H302" t="str" s="286" cm="1">
        <f t="array" ref="H302">VLOOKUP(E302,L1:N306,2,0)</f>
        <v>Despesa Fixa</v>
      </c>
      <c r="I302" t="str" s="286" cm="1">
        <f t="array" ref="I302">VLOOKUP(E302,L1:N306,3,0)</f>
        <v>Pessoal</v>
      </c>
      <c r="J302" s="178"/>
      <c r="K302" s="50"/>
      <c r="L302" s="50"/>
      <c r="M302" s="50"/>
      <c r="N302" s="50"/>
      <c r="O302" s="50"/>
      <c r="P302" s="53"/>
    </row>
    <row r="303" ht="13.65" customHeight="1">
      <c r="A303" t="s" s="288">
        <v>581</v>
      </c>
      <c r="B303" t="s" s="308">
        <v>586</v>
      </c>
      <c r="C303" t="s" s="288">
        <v>587</v>
      </c>
      <c r="D303" s="309">
        <v>-520</v>
      </c>
      <c r="E303" t="s" s="310">
        <v>346</v>
      </c>
      <c r="F303" t="s" s="311">
        <v>99</v>
      </c>
      <c r="G303" t="s" s="311">
        <v>524</v>
      </c>
      <c r="H303" t="str" s="286" cm="1">
        <f t="array" ref="H303">VLOOKUP(E303,L1:N306,2,0)</f>
        <v>Despesa Variável</v>
      </c>
      <c r="I303" t="str" s="286" cm="1">
        <f t="array" ref="I303">VLOOKUP(E303,L1:N306,3,0)</f>
        <v>Custo Direto</v>
      </c>
      <c r="J303" s="178"/>
      <c r="K303" s="50"/>
      <c r="L303" s="50"/>
      <c r="M303" s="50"/>
      <c r="N303" s="50"/>
      <c r="O303" s="50"/>
      <c r="P303" s="53"/>
    </row>
    <row r="304" ht="13.65" customHeight="1">
      <c r="A304" s="286"/>
      <c r="B304" s="286"/>
      <c r="C304" t="s" s="288">
        <v>521</v>
      </c>
      <c r="D304" s="313">
        <v>555</v>
      </c>
      <c r="E304" t="s" s="310">
        <v>323</v>
      </c>
      <c r="F304" t="s" s="311">
        <v>91</v>
      </c>
      <c r="G304" t="s" s="311">
        <v>524</v>
      </c>
      <c r="H304" t="s" s="288">
        <v>186</v>
      </c>
      <c r="I304" t="s" s="288">
        <v>324</v>
      </c>
      <c r="J304" s="178"/>
      <c r="K304" s="50"/>
      <c r="L304" s="50"/>
      <c r="M304" s="50"/>
      <c r="N304" s="50"/>
      <c r="O304" s="50"/>
      <c r="P304" s="53"/>
    </row>
    <row r="305" ht="13.65" customHeight="1">
      <c r="A305" s="286"/>
      <c r="B305" s="286"/>
      <c r="C305" t="s" s="288">
        <v>588</v>
      </c>
      <c r="D305" s="309">
        <v>-1397</v>
      </c>
      <c r="E305" t="s" s="310">
        <v>346</v>
      </c>
      <c r="F305" t="s" s="311">
        <v>99</v>
      </c>
      <c r="G305" t="s" s="311">
        <v>524</v>
      </c>
      <c r="H305" t="str" s="286" cm="1">
        <f t="array" ref="H305">VLOOKUP(E305,L1:N306,2,0)</f>
        <v>Despesa Variável</v>
      </c>
      <c r="I305" t="str" s="286" cm="1">
        <f t="array" ref="I305">VLOOKUP(E305,L1:N306,3,0)</f>
        <v>Custo Direto</v>
      </c>
      <c r="J305" s="178"/>
      <c r="K305" s="50"/>
      <c r="L305" s="50"/>
      <c r="M305" s="50"/>
      <c r="N305" s="50"/>
      <c r="O305" s="50"/>
      <c r="P305" s="53"/>
    </row>
    <row r="306" ht="13.65" customHeight="1">
      <c r="A306" t="s" s="288">
        <v>446</v>
      </c>
      <c r="B306" t="s" s="308">
        <v>314</v>
      </c>
      <c r="C306" t="s" s="288">
        <v>315</v>
      </c>
      <c r="D306" s="309">
        <v>-3150</v>
      </c>
      <c r="E306" t="s" s="310">
        <v>426</v>
      </c>
      <c r="F306" t="s" s="311">
        <v>99</v>
      </c>
      <c r="G306" t="s" s="311">
        <v>524</v>
      </c>
      <c r="H306" t="str" s="286" cm="1">
        <f t="array" ref="H306">VLOOKUP(E306,L1:N306,2,0)</f>
        <v>Despesa Fixa</v>
      </c>
      <c r="I306" t="s" s="288">
        <v>589</v>
      </c>
      <c r="J306" s="299"/>
      <c r="K306" s="97"/>
      <c r="L306" s="97"/>
      <c r="M306" s="97"/>
      <c r="N306" s="97"/>
      <c r="O306" s="97"/>
      <c r="P306" s="100"/>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AK23"/>
  <sheetViews>
    <sheetView workbookViewId="0" showGridLines="0" defaultGridColor="1"/>
  </sheetViews>
  <sheetFormatPr defaultColWidth="3" defaultRowHeight="15" customHeight="1" outlineLevelRow="0" outlineLevelCol="0"/>
  <cols>
    <col min="1" max="1" width="7.67188" style="322" customWidth="1"/>
    <col min="2" max="33" width="3" style="322" customWidth="1"/>
    <col min="34" max="34" width="3.35156" style="322" customWidth="1"/>
    <col min="35" max="37" width="3" style="322" customWidth="1"/>
    <col min="38" max="16384" width="3" style="322" customWidth="1"/>
  </cols>
  <sheetData>
    <row r="1" ht="23" customHeight="1">
      <c r="A1" s="43"/>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6"/>
    </row>
    <row r="2" ht="15" customHeight="1">
      <c r="A2" s="47"/>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3"/>
    </row>
    <row r="3" ht="15" customHeight="1">
      <c r="A3" s="47"/>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3"/>
    </row>
    <row r="4" ht="15" customHeight="1">
      <c r="A4" s="47"/>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3"/>
    </row>
    <row r="5" ht="15" customHeight="1">
      <c r="A5" s="47"/>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3"/>
    </row>
    <row r="6" ht="16" customHeight="1">
      <c r="A6" s="47"/>
      <c r="B6" s="51"/>
      <c r="C6" s="51"/>
      <c r="D6" s="51"/>
      <c r="E6" s="51"/>
      <c r="F6" s="51"/>
      <c r="G6" s="51"/>
      <c r="H6" s="51"/>
      <c r="I6" s="51"/>
      <c r="J6" s="51"/>
      <c r="K6" s="51"/>
      <c r="L6" s="50"/>
      <c r="M6" s="50"/>
      <c r="N6" s="50"/>
      <c r="O6" s="51"/>
      <c r="P6" s="51"/>
      <c r="Q6" s="51"/>
      <c r="R6" s="51"/>
      <c r="S6" s="51"/>
      <c r="T6" s="51"/>
      <c r="U6" s="51"/>
      <c r="V6" s="51"/>
      <c r="W6" s="51"/>
      <c r="X6" s="51"/>
      <c r="Y6" s="50"/>
      <c r="Z6" s="50"/>
      <c r="AA6" s="50"/>
      <c r="AB6" s="51"/>
      <c r="AC6" s="51"/>
      <c r="AD6" s="51"/>
      <c r="AE6" s="51"/>
      <c r="AF6" s="51"/>
      <c r="AG6" s="51"/>
      <c r="AH6" s="51"/>
      <c r="AI6" s="51"/>
      <c r="AJ6" s="51"/>
      <c r="AK6" s="323"/>
    </row>
    <row r="7" ht="15" customHeight="1">
      <c r="A7" s="324"/>
      <c r="B7" t="s" s="325">
        <v>591</v>
      </c>
      <c r="C7" s="326"/>
      <c r="D7" s="326"/>
      <c r="E7" s="326"/>
      <c r="F7" s="326"/>
      <c r="G7" s="326"/>
      <c r="H7" s="326"/>
      <c r="I7" s="326"/>
      <c r="J7" s="326"/>
      <c r="K7" s="327"/>
      <c r="L7" s="71"/>
      <c r="M7" s="50"/>
      <c r="N7" s="54"/>
      <c r="O7" t="s" s="325">
        <v>592</v>
      </c>
      <c r="P7" s="326"/>
      <c r="Q7" s="326"/>
      <c r="R7" s="326"/>
      <c r="S7" s="326"/>
      <c r="T7" s="326"/>
      <c r="U7" s="326"/>
      <c r="V7" s="326"/>
      <c r="W7" s="326"/>
      <c r="X7" s="327"/>
      <c r="Y7" s="71"/>
      <c r="Z7" s="50"/>
      <c r="AA7" s="54"/>
      <c r="AB7" t="s" s="325">
        <v>593</v>
      </c>
      <c r="AC7" s="326"/>
      <c r="AD7" s="326"/>
      <c r="AE7" s="326"/>
      <c r="AF7" s="326"/>
      <c r="AG7" s="326"/>
      <c r="AH7" s="326"/>
      <c r="AI7" s="326"/>
      <c r="AJ7" s="326"/>
      <c r="AK7" s="327"/>
    </row>
    <row r="8" ht="15" customHeight="1">
      <c r="A8" s="324"/>
      <c r="B8" s="328"/>
      <c r="C8" s="329"/>
      <c r="D8" s="329"/>
      <c r="E8" s="329"/>
      <c r="F8" s="329"/>
      <c r="G8" s="329"/>
      <c r="H8" s="329"/>
      <c r="I8" s="329"/>
      <c r="J8" s="329"/>
      <c r="K8" s="330"/>
      <c r="L8" s="71"/>
      <c r="M8" s="50"/>
      <c r="N8" s="54"/>
      <c r="O8" s="328"/>
      <c r="P8" s="329"/>
      <c r="Q8" s="329"/>
      <c r="R8" s="329"/>
      <c r="S8" s="329"/>
      <c r="T8" s="329"/>
      <c r="U8" s="329"/>
      <c r="V8" s="329"/>
      <c r="W8" s="329"/>
      <c r="X8" s="330"/>
      <c r="Y8" s="71"/>
      <c r="Z8" s="50"/>
      <c r="AA8" s="54"/>
      <c r="AB8" s="328"/>
      <c r="AC8" s="329"/>
      <c r="AD8" s="329"/>
      <c r="AE8" s="329"/>
      <c r="AF8" s="329"/>
      <c r="AG8" s="329"/>
      <c r="AH8" s="329"/>
      <c r="AI8" s="329"/>
      <c r="AJ8" s="329"/>
      <c r="AK8" s="330"/>
    </row>
    <row r="9" ht="15" customHeight="1">
      <c r="A9" s="324"/>
      <c r="B9" s="328"/>
      <c r="C9" s="329"/>
      <c r="D9" s="329"/>
      <c r="E9" s="329"/>
      <c r="F9" s="329"/>
      <c r="G9" s="329"/>
      <c r="H9" s="329"/>
      <c r="I9" s="329"/>
      <c r="J9" s="329"/>
      <c r="K9" s="330"/>
      <c r="L9" s="71"/>
      <c r="M9" s="50"/>
      <c r="N9" s="54"/>
      <c r="O9" s="328"/>
      <c r="P9" s="329"/>
      <c r="Q9" s="329"/>
      <c r="R9" s="329"/>
      <c r="S9" s="329"/>
      <c r="T9" s="329"/>
      <c r="U9" s="329"/>
      <c r="V9" s="329"/>
      <c r="W9" s="329"/>
      <c r="X9" s="330"/>
      <c r="Y9" s="71"/>
      <c r="Z9" s="50"/>
      <c r="AA9" s="54"/>
      <c r="AB9" s="328"/>
      <c r="AC9" s="329"/>
      <c r="AD9" s="329"/>
      <c r="AE9" s="329"/>
      <c r="AF9" s="329"/>
      <c r="AG9" s="329"/>
      <c r="AH9" s="329"/>
      <c r="AI9" s="329"/>
      <c r="AJ9" s="329"/>
      <c r="AK9" s="330"/>
    </row>
    <row r="10" ht="15" customHeight="1">
      <c r="A10" s="324"/>
      <c r="B10" s="328"/>
      <c r="C10" s="329"/>
      <c r="D10" s="329"/>
      <c r="E10" s="329"/>
      <c r="F10" s="329"/>
      <c r="G10" s="329"/>
      <c r="H10" s="329"/>
      <c r="I10" s="329"/>
      <c r="J10" s="329"/>
      <c r="K10" s="330"/>
      <c r="L10" s="71"/>
      <c r="M10" s="50"/>
      <c r="N10" s="54"/>
      <c r="O10" s="328"/>
      <c r="P10" s="329"/>
      <c r="Q10" s="329"/>
      <c r="R10" s="329"/>
      <c r="S10" s="329"/>
      <c r="T10" s="329"/>
      <c r="U10" s="329"/>
      <c r="V10" s="329"/>
      <c r="W10" s="329"/>
      <c r="X10" s="330"/>
      <c r="Y10" s="71"/>
      <c r="Z10" s="50"/>
      <c r="AA10" s="54"/>
      <c r="AB10" s="328"/>
      <c r="AC10" s="329"/>
      <c r="AD10" s="329"/>
      <c r="AE10" s="329"/>
      <c r="AF10" s="329"/>
      <c r="AG10" s="329"/>
      <c r="AH10" s="329"/>
      <c r="AI10" s="329"/>
      <c r="AJ10" s="329"/>
      <c r="AK10" s="330"/>
    </row>
    <row r="11" ht="15" customHeight="1">
      <c r="A11" s="324"/>
      <c r="B11" s="328"/>
      <c r="C11" s="329"/>
      <c r="D11" s="329"/>
      <c r="E11" s="329"/>
      <c r="F11" s="329"/>
      <c r="G11" s="329"/>
      <c r="H11" s="329"/>
      <c r="I11" s="329"/>
      <c r="J11" s="329"/>
      <c r="K11" s="330"/>
      <c r="L11" s="71"/>
      <c r="M11" s="50"/>
      <c r="N11" s="54"/>
      <c r="O11" s="328"/>
      <c r="P11" s="329"/>
      <c r="Q11" s="329"/>
      <c r="R11" s="329"/>
      <c r="S11" s="329"/>
      <c r="T11" s="329"/>
      <c r="U11" s="329"/>
      <c r="V11" s="329"/>
      <c r="W11" s="329"/>
      <c r="X11" s="330"/>
      <c r="Y11" s="71"/>
      <c r="Z11" s="50"/>
      <c r="AA11" s="54"/>
      <c r="AB11" s="328"/>
      <c r="AC11" s="329"/>
      <c r="AD11" s="329"/>
      <c r="AE11" s="329"/>
      <c r="AF11" s="329"/>
      <c r="AG11" s="329"/>
      <c r="AH11" s="329"/>
      <c r="AI11" s="329"/>
      <c r="AJ11" s="329"/>
      <c r="AK11" s="330"/>
    </row>
    <row r="12" ht="15" customHeight="1">
      <c r="A12" s="324"/>
      <c r="B12" s="328"/>
      <c r="C12" s="329"/>
      <c r="D12" s="329"/>
      <c r="E12" s="329"/>
      <c r="F12" s="329"/>
      <c r="G12" s="329"/>
      <c r="H12" s="329"/>
      <c r="I12" s="329"/>
      <c r="J12" s="329"/>
      <c r="K12" s="330"/>
      <c r="L12" s="71"/>
      <c r="M12" s="50"/>
      <c r="N12" s="54"/>
      <c r="O12" s="328"/>
      <c r="P12" s="329"/>
      <c r="Q12" s="329"/>
      <c r="R12" s="329"/>
      <c r="S12" s="329"/>
      <c r="T12" s="329"/>
      <c r="U12" s="329"/>
      <c r="V12" s="329"/>
      <c r="W12" s="329"/>
      <c r="X12" s="330"/>
      <c r="Y12" s="71"/>
      <c r="Z12" s="50"/>
      <c r="AA12" s="54"/>
      <c r="AB12" s="328"/>
      <c r="AC12" s="329"/>
      <c r="AD12" s="329"/>
      <c r="AE12" s="329"/>
      <c r="AF12" s="329"/>
      <c r="AG12" s="329"/>
      <c r="AH12" s="329"/>
      <c r="AI12" s="329"/>
      <c r="AJ12" s="329"/>
      <c r="AK12" s="330"/>
    </row>
    <row r="13" ht="16" customHeight="1">
      <c r="A13" s="324"/>
      <c r="B13" s="331"/>
      <c r="C13" s="332"/>
      <c r="D13" s="332"/>
      <c r="E13" s="332"/>
      <c r="F13" s="332"/>
      <c r="G13" s="332"/>
      <c r="H13" s="332"/>
      <c r="I13" s="332"/>
      <c r="J13" s="332"/>
      <c r="K13" s="333"/>
      <c r="L13" s="71"/>
      <c r="M13" s="50"/>
      <c r="N13" s="54"/>
      <c r="O13" s="331"/>
      <c r="P13" s="332"/>
      <c r="Q13" s="332"/>
      <c r="R13" s="332"/>
      <c r="S13" s="332"/>
      <c r="T13" s="332"/>
      <c r="U13" s="332"/>
      <c r="V13" s="332"/>
      <c r="W13" s="332"/>
      <c r="X13" s="333"/>
      <c r="Y13" s="71"/>
      <c r="Z13" s="50"/>
      <c r="AA13" s="54"/>
      <c r="AB13" s="331"/>
      <c r="AC13" s="332"/>
      <c r="AD13" s="332"/>
      <c r="AE13" s="332"/>
      <c r="AF13" s="332"/>
      <c r="AG13" s="332"/>
      <c r="AH13" s="332"/>
      <c r="AI13" s="332"/>
      <c r="AJ13" s="332"/>
      <c r="AK13" s="333"/>
    </row>
    <row r="14" ht="15" customHeight="1">
      <c r="A14" s="47"/>
      <c r="B14" s="93"/>
      <c r="C14" s="93"/>
      <c r="D14" s="93"/>
      <c r="E14" s="93"/>
      <c r="F14" s="93"/>
      <c r="G14" s="93"/>
      <c r="H14" s="93"/>
      <c r="I14" s="93"/>
      <c r="J14" s="93"/>
      <c r="K14" s="93"/>
      <c r="L14" s="50"/>
      <c r="M14" s="50"/>
      <c r="N14" s="50"/>
      <c r="O14" s="93"/>
      <c r="P14" s="93"/>
      <c r="Q14" s="93"/>
      <c r="R14" s="93"/>
      <c r="S14" s="93"/>
      <c r="T14" s="93"/>
      <c r="U14" s="93"/>
      <c r="V14" s="93"/>
      <c r="W14" s="93"/>
      <c r="X14" s="93"/>
      <c r="Y14" s="50"/>
      <c r="Z14" s="50"/>
      <c r="AA14" s="50"/>
      <c r="AB14" s="93"/>
      <c r="AC14" s="93"/>
      <c r="AD14" s="93"/>
      <c r="AE14" s="93"/>
      <c r="AF14" s="93"/>
      <c r="AG14" s="93"/>
      <c r="AH14" s="93"/>
      <c r="AI14" s="93"/>
      <c r="AJ14" s="93"/>
      <c r="AK14" s="334"/>
    </row>
    <row r="15" ht="15" customHeight="1">
      <c r="A15" s="47"/>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3"/>
    </row>
    <row r="16" ht="16" customHeight="1">
      <c r="A16" s="47"/>
      <c r="B16" s="50"/>
      <c r="C16" s="50"/>
      <c r="D16" s="50"/>
      <c r="E16" s="50"/>
      <c r="F16" s="50"/>
      <c r="G16" s="50"/>
      <c r="H16" s="50"/>
      <c r="I16" s="50"/>
      <c r="J16" s="50"/>
      <c r="K16" s="50"/>
      <c r="L16" s="50"/>
      <c r="M16" s="50"/>
      <c r="N16" s="50"/>
      <c r="O16" s="51"/>
      <c r="P16" s="51"/>
      <c r="Q16" s="51"/>
      <c r="R16" s="51"/>
      <c r="S16" s="51"/>
      <c r="T16" s="51"/>
      <c r="U16" s="51"/>
      <c r="V16" s="51"/>
      <c r="W16" s="51"/>
      <c r="X16" s="51"/>
      <c r="Y16" s="50"/>
      <c r="Z16" s="50"/>
      <c r="AA16" s="50"/>
      <c r="AB16" s="51"/>
      <c r="AC16" s="51"/>
      <c r="AD16" s="51"/>
      <c r="AE16" s="51"/>
      <c r="AF16" s="51"/>
      <c r="AG16" s="51"/>
      <c r="AH16" s="51"/>
      <c r="AI16" s="51"/>
      <c r="AJ16" s="51"/>
      <c r="AK16" s="323"/>
    </row>
    <row r="17" ht="15" customHeight="1">
      <c r="A17" s="47"/>
      <c r="B17" s="50"/>
      <c r="C17" s="50"/>
      <c r="D17" s="50"/>
      <c r="E17" s="50"/>
      <c r="F17" s="50"/>
      <c r="G17" s="50"/>
      <c r="H17" s="50"/>
      <c r="I17" s="50"/>
      <c r="J17" s="50"/>
      <c r="K17" s="50"/>
      <c r="L17" s="50"/>
      <c r="M17" s="50"/>
      <c r="N17" s="54"/>
      <c r="O17" t="s" s="335">
        <v>594</v>
      </c>
      <c r="P17" s="336"/>
      <c r="Q17" s="336"/>
      <c r="R17" s="336"/>
      <c r="S17" s="336"/>
      <c r="T17" s="336"/>
      <c r="U17" s="336"/>
      <c r="V17" s="336"/>
      <c r="W17" s="336"/>
      <c r="X17" s="337"/>
      <c r="Y17" s="71"/>
      <c r="Z17" s="50"/>
      <c r="AA17" s="54"/>
      <c r="AB17" t="s" s="335">
        <v>595</v>
      </c>
      <c r="AC17" s="336"/>
      <c r="AD17" s="336"/>
      <c r="AE17" s="336"/>
      <c r="AF17" s="336"/>
      <c r="AG17" s="336"/>
      <c r="AH17" s="336"/>
      <c r="AI17" s="336"/>
      <c r="AJ17" s="336"/>
      <c r="AK17" s="337"/>
    </row>
    <row r="18" ht="15" customHeight="1">
      <c r="A18" s="47"/>
      <c r="B18" s="50"/>
      <c r="C18" s="50"/>
      <c r="D18" s="50"/>
      <c r="E18" s="50"/>
      <c r="F18" s="50"/>
      <c r="G18" s="50"/>
      <c r="H18" s="50"/>
      <c r="I18" s="50"/>
      <c r="J18" s="50"/>
      <c r="K18" s="50"/>
      <c r="L18" s="50"/>
      <c r="M18" s="50"/>
      <c r="N18" s="54"/>
      <c r="O18" s="338"/>
      <c r="P18" s="339"/>
      <c r="Q18" s="339"/>
      <c r="R18" s="339"/>
      <c r="S18" s="339"/>
      <c r="T18" s="339"/>
      <c r="U18" s="339"/>
      <c r="V18" s="339"/>
      <c r="W18" s="339"/>
      <c r="X18" s="340"/>
      <c r="Y18" s="71"/>
      <c r="Z18" s="50"/>
      <c r="AA18" s="54"/>
      <c r="AB18" s="338"/>
      <c r="AC18" s="339"/>
      <c r="AD18" s="339"/>
      <c r="AE18" s="339"/>
      <c r="AF18" s="339"/>
      <c r="AG18" s="339"/>
      <c r="AH18" s="339"/>
      <c r="AI18" s="339"/>
      <c r="AJ18" s="339"/>
      <c r="AK18" s="340"/>
    </row>
    <row r="19" ht="15" customHeight="1">
      <c r="A19" s="47"/>
      <c r="B19" s="50"/>
      <c r="C19" s="50"/>
      <c r="D19" s="50"/>
      <c r="E19" s="50"/>
      <c r="F19" s="50"/>
      <c r="G19" s="50"/>
      <c r="H19" s="50"/>
      <c r="I19" s="50"/>
      <c r="J19" s="50"/>
      <c r="K19" s="50"/>
      <c r="L19" s="50"/>
      <c r="M19" s="50"/>
      <c r="N19" s="54"/>
      <c r="O19" s="338"/>
      <c r="P19" s="339"/>
      <c r="Q19" s="339"/>
      <c r="R19" s="339"/>
      <c r="S19" s="339"/>
      <c r="T19" s="339"/>
      <c r="U19" s="339"/>
      <c r="V19" s="339"/>
      <c r="W19" s="339"/>
      <c r="X19" s="340"/>
      <c r="Y19" s="71"/>
      <c r="Z19" s="50"/>
      <c r="AA19" s="54"/>
      <c r="AB19" s="338"/>
      <c r="AC19" s="339"/>
      <c r="AD19" s="339"/>
      <c r="AE19" s="339"/>
      <c r="AF19" s="339"/>
      <c r="AG19" s="339"/>
      <c r="AH19" s="339"/>
      <c r="AI19" s="339"/>
      <c r="AJ19" s="339"/>
      <c r="AK19" s="340"/>
    </row>
    <row r="20" ht="15" customHeight="1">
      <c r="A20" s="47"/>
      <c r="B20" s="50"/>
      <c r="C20" s="50"/>
      <c r="D20" s="50"/>
      <c r="E20" s="50"/>
      <c r="F20" s="50"/>
      <c r="G20" s="50"/>
      <c r="H20" s="50"/>
      <c r="I20" s="50"/>
      <c r="J20" s="50"/>
      <c r="K20" s="50"/>
      <c r="L20" s="50"/>
      <c r="M20" s="50"/>
      <c r="N20" s="54"/>
      <c r="O20" s="338"/>
      <c r="P20" s="339"/>
      <c r="Q20" s="339"/>
      <c r="R20" s="339"/>
      <c r="S20" s="339"/>
      <c r="T20" s="339"/>
      <c r="U20" s="339"/>
      <c r="V20" s="339"/>
      <c r="W20" s="339"/>
      <c r="X20" s="340"/>
      <c r="Y20" s="71"/>
      <c r="Z20" s="50"/>
      <c r="AA20" s="54"/>
      <c r="AB20" s="338"/>
      <c r="AC20" s="339"/>
      <c r="AD20" s="339"/>
      <c r="AE20" s="339"/>
      <c r="AF20" s="339"/>
      <c r="AG20" s="339"/>
      <c r="AH20" s="339"/>
      <c r="AI20" s="339"/>
      <c r="AJ20" s="339"/>
      <c r="AK20" s="340"/>
    </row>
    <row r="21" ht="15" customHeight="1">
      <c r="A21" s="47"/>
      <c r="B21" s="50"/>
      <c r="C21" s="50"/>
      <c r="D21" s="50"/>
      <c r="E21" s="50"/>
      <c r="F21" s="50"/>
      <c r="G21" s="50"/>
      <c r="H21" s="50"/>
      <c r="I21" s="50"/>
      <c r="J21" s="50"/>
      <c r="K21" s="50"/>
      <c r="L21" s="50"/>
      <c r="M21" s="50"/>
      <c r="N21" s="54"/>
      <c r="O21" s="338"/>
      <c r="P21" s="339"/>
      <c r="Q21" s="339"/>
      <c r="R21" s="339"/>
      <c r="S21" s="339"/>
      <c r="T21" s="339"/>
      <c r="U21" s="339"/>
      <c r="V21" s="339"/>
      <c r="W21" s="339"/>
      <c r="X21" s="340"/>
      <c r="Y21" s="71"/>
      <c r="Z21" s="50"/>
      <c r="AA21" s="54"/>
      <c r="AB21" s="338"/>
      <c r="AC21" s="339"/>
      <c r="AD21" s="339"/>
      <c r="AE21" s="339"/>
      <c r="AF21" s="339"/>
      <c r="AG21" s="339"/>
      <c r="AH21" s="339"/>
      <c r="AI21" s="339"/>
      <c r="AJ21" s="339"/>
      <c r="AK21" s="340"/>
    </row>
    <row r="22" ht="15" customHeight="1">
      <c r="A22" s="47"/>
      <c r="B22" s="50"/>
      <c r="C22" s="50"/>
      <c r="D22" s="50"/>
      <c r="E22" s="50"/>
      <c r="F22" s="50"/>
      <c r="G22" s="50"/>
      <c r="H22" s="50"/>
      <c r="I22" s="50"/>
      <c r="J22" s="50"/>
      <c r="K22" s="50"/>
      <c r="L22" s="50"/>
      <c r="M22" s="50"/>
      <c r="N22" s="54"/>
      <c r="O22" s="338"/>
      <c r="P22" s="339"/>
      <c r="Q22" s="339"/>
      <c r="R22" s="339"/>
      <c r="S22" s="339"/>
      <c r="T22" s="339"/>
      <c r="U22" s="339"/>
      <c r="V22" s="339"/>
      <c r="W22" s="339"/>
      <c r="X22" s="340"/>
      <c r="Y22" s="71"/>
      <c r="Z22" s="50"/>
      <c r="AA22" s="54"/>
      <c r="AB22" s="338"/>
      <c r="AC22" s="339"/>
      <c r="AD22" s="339"/>
      <c r="AE22" s="339"/>
      <c r="AF22" s="339"/>
      <c r="AG22" s="339"/>
      <c r="AH22" s="339"/>
      <c r="AI22" s="339"/>
      <c r="AJ22" s="339"/>
      <c r="AK22" s="340"/>
    </row>
    <row r="23" ht="16" customHeight="1">
      <c r="A23" s="96"/>
      <c r="B23" s="97"/>
      <c r="C23" s="97"/>
      <c r="D23" s="97"/>
      <c r="E23" s="97"/>
      <c r="F23" s="97"/>
      <c r="G23" s="97"/>
      <c r="H23" s="97"/>
      <c r="I23" s="97"/>
      <c r="J23" s="97"/>
      <c r="K23" s="97"/>
      <c r="L23" s="97"/>
      <c r="M23" s="97"/>
      <c r="N23" s="341"/>
      <c r="O23" s="342"/>
      <c r="P23" s="343"/>
      <c r="Q23" s="343"/>
      <c r="R23" s="343"/>
      <c r="S23" s="343"/>
      <c r="T23" s="343"/>
      <c r="U23" s="343"/>
      <c r="V23" s="343"/>
      <c r="W23" s="343"/>
      <c r="X23" s="344"/>
      <c r="Y23" s="345"/>
      <c r="Z23" s="97"/>
      <c r="AA23" s="341"/>
      <c r="AB23" s="342"/>
      <c r="AC23" s="343"/>
      <c r="AD23" s="343"/>
      <c r="AE23" s="343"/>
      <c r="AF23" s="343"/>
      <c r="AG23" s="343"/>
      <c r="AH23" s="343"/>
      <c r="AI23" s="343"/>
      <c r="AJ23" s="343"/>
      <c r="AK23" s="344"/>
    </row>
  </sheetData>
  <mergeCells count="5">
    <mergeCell ref="B7:K13"/>
    <mergeCell ref="O7:X13"/>
    <mergeCell ref="AB7:AK13"/>
    <mergeCell ref="O17:X23"/>
    <mergeCell ref="AB17:AK23"/>
  </mergeCells>
  <hyperlinks>
    <hyperlink ref="B7" location="'SERVIÇO'!R1C1" tooltip="" display="PREÇO DE SERVIÇO"/>
    <hyperlink ref="O7" location="'MARKUP'!R1C1" tooltip="" display="PREÇO POR MARKUP"/>
    <hyperlink ref="AB7" location="'INDUSTRIA'!R1C1" tooltip="" display="PREÇO DE INDUSTRIA E PRODUTO"/>
    <hyperlink ref="O17" location="'CUSTO FIXO'!R1C1" tooltip="" display="CUSTO FIXO"/>
    <hyperlink ref="AB17" location="'CUSTO VARIAVEL'!R1C1" tooltip="" display="CUSTO VARIAVEL"/>
  </hyperlink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12.xml><?xml version="1.0" encoding="utf-8"?>
<worksheet xmlns:r="http://schemas.openxmlformats.org/officeDocument/2006/relationships" xmlns="http://schemas.openxmlformats.org/spreadsheetml/2006/main">
  <dimension ref="A1:J38"/>
  <sheetViews>
    <sheetView workbookViewId="0" showGridLines="0" defaultGridColor="1"/>
  </sheetViews>
  <sheetFormatPr defaultColWidth="9.16667" defaultRowHeight="19" customHeight="1" outlineLevelRow="0" outlineLevelCol="0"/>
  <cols>
    <col min="1" max="1" width="5" style="346" customWidth="1"/>
    <col min="2" max="2" width="47.3516" style="346" customWidth="1"/>
    <col min="3" max="3" width="11.8516" style="346" customWidth="1"/>
    <col min="4" max="4" width="10.6719" style="346" customWidth="1"/>
    <col min="5" max="5" width="12" style="346" customWidth="1"/>
    <col min="6" max="6" width="5.17188" style="346" customWidth="1"/>
    <col min="7" max="7" width="3.85156" style="346" customWidth="1"/>
    <col min="8" max="8" width="47.3516" style="346" customWidth="1"/>
    <col min="9" max="9" width="16" style="346" customWidth="1"/>
    <col min="10" max="10" width="9.17188" style="346" customWidth="1"/>
    <col min="11" max="16384" width="9.17188" style="346" customWidth="1"/>
  </cols>
  <sheetData>
    <row r="1" ht="25.25" customHeight="1">
      <c r="A1" s="347"/>
      <c r="B1" s="45"/>
      <c r="C1" s="45"/>
      <c r="D1" s="348"/>
      <c r="E1" s="45"/>
      <c r="F1" s="45"/>
      <c r="G1" s="45"/>
      <c r="H1" s="45"/>
      <c r="I1" s="45"/>
      <c r="J1" s="189"/>
    </row>
    <row r="2" ht="68.5" customHeight="1">
      <c r="A2" s="349"/>
      <c r="B2" s="197"/>
      <c r="C2" s="197"/>
      <c r="D2" s="197"/>
      <c r="E2" s="197"/>
      <c r="F2" s="197"/>
      <c r="G2" s="197"/>
      <c r="H2" s="197"/>
      <c r="I2" s="197"/>
      <c r="J2" s="194"/>
    </row>
    <row r="3" ht="19" customHeight="1">
      <c r="A3" s="349"/>
      <c r="B3" s="266"/>
      <c r="C3" s="266"/>
      <c r="D3" s="350"/>
      <c r="E3" s="351"/>
      <c r="F3" s="95"/>
      <c r="G3" s="95"/>
      <c r="H3" s="266"/>
      <c r="I3" s="266"/>
      <c r="J3" s="194"/>
    </row>
    <row r="4" ht="18" customHeight="1">
      <c r="A4" s="352"/>
      <c r="B4" t="s" s="353">
        <v>597</v>
      </c>
      <c r="C4" t="s" s="353">
        <v>596</v>
      </c>
      <c r="D4" s="354">
        <v>0</v>
      </c>
      <c r="E4" s="355">
        <v>150</v>
      </c>
      <c r="F4" s="356"/>
      <c r="G4" s="357"/>
      <c r="H4" t="s" s="358">
        <v>598</v>
      </c>
      <c r="I4" s="359"/>
      <c r="J4" s="360"/>
    </row>
    <row r="5" ht="18" customHeight="1">
      <c r="A5" s="349"/>
      <c r="B5" s="361"/>
      <c r="C5" s="361"/>
      <c r="D5" s="362"/>
      <c r="E5" s="363"/>
      <c r="F5" s="364"/>
      <c r="G5" s="95"/>
      <c r="H5" s="361"/>
      <c r="I5" s="361"/>
      <c r="J5" s="194"/>
    </row>
    <row r="6" ht="18" customHeight="1">
      <c r="A6" s="365"/>
      <c r="B6" t="s" s="366">
        <v>599</v>
      </c>
      <c r="C6" t="s" s="366">
        <v>600</v>
      </c>
      <c r="D6" t="s" s="367">
        <v>601</v>
      </c>
      <c r="E6" t="s" s="366">
        <v>602</v>
      </c>
      <c r="F6" t="s" s="368">
        <v>67</v>
      </c>
      <c r="G6" s="369"/>
      <c r="H6" s="370"/>
      <c r="I6" t="s" s="366">
        <v>602</v>
      </c>
      <c r="J6" s="371"/>
    </row>
    <row r="7" ht="18" customHeight="1">
      <c r="A7" s="372"/>
      <c r="B7" t="s" s="373">
        <v>603</v>
      </c>
      <c r="C7" s="374"/>
      <c r="D7" s="375"/>
      <c r="E7" s="376" cm="1">
        <f t="array" ref="E7">SUM(E8:E17)</f>
        <v>45</v>
      </c>
      <c r="F7" s="377" cm="1">
        <f t="array" ref="F7">SUM(F8:F17)</f>
        <v>0.3</v>
      </c>
      <c r="G7" s="95"/>
      <c r="H7" t="s" s="378">
        <v>604</v>
      </c>
      <c r="I7" s="379" cm="1">
        <f t="array" ref="I7">SUM(I8:I21)</f>
        <v>32450</v>
      </c>
      <c r="J7" s="380"/>
    </row>
    <row r="8" ht="18" customHeight="1">
      <c r="A8" s="365"/>
      <c r="B8" t="str" s="381" cm="1">
        <f t="array" ref="B8">'CUSTO VARIAVEL'!B7</f>
        <v>1. Impostos %</v>
      </c>
      <c r="C8" s="370" cm="1">
        <f t="array" ref="C8">'CUSTO VARIAVEL'!C7</f>
        <v>0.22</v>
      </c>
      <c r="D8" s="382"/>
      <c r="E8" s="383" cm="1">
        <f t="array" ref="E8">C8*$E$4+D8</f>
        <v>33</v>
      </c>
      <c r="F8" s="384" cm="1">
        <f t="array" ref="F8">E8/$E$4</f>
        <v>0.22</v>
      </c>
      <c r="G8" s="369"/>
      <c r="H8" t="str" s="381" cm="1">
        <f t="array" ref="H8">'CUSTO FIXO'!B7</f>
        <v>1. Aluguéis</v>
      </c>
      <c r="I8" s="385" cm="1">
        <f t="array" ref="I8">'CUSTO FIXO'!C7</f>
        <v>4000</v>
      </c>
      <c r="J8" s="386"/>
    </row>
    <row r="9" ht="18" customHeight="1">
      <c r="A9" s="365"/>
      <c r="B9" t="str" s="381" cm="1">
        <f t="array" ref="B9">'CUSTO VARIAVEL'!B8</f>
        <v>2. Taxa Cartão</v>
      </c>
      <c r="C9" s="370" cm="1">
        <f t="array" ref="C9">'CUSTO VARIAVEL'!C8</f>
        <v>0.05</v>
      </c>
      <c r="D9" s="382"/>
      <c r="E9" s="383" cm="1">
        <f t="array" ref="E9">C9*$E$4+D9</f>
        <v>7.5</v>
      </c>
      <c r="F9" s="384" cm="1">
        <f t="array" ref="F9">E9/$E$4</f>
        <v>0.05</v>
      </c>
      <c r="G9" s="369"/>
      <c r="H9" t="str" s="381" cm="1">
        <f t="array" ref="H9">'CUSTO FIXO'!B8</f>
        <v>2. Salários e Benefícios Funcionários</v>
      </c>
      <c r="I9" s="385" cm="1">
        <f t="array" ref="I9">'CUSTO FIXO'!C8</f>
        <v>8000</v>
      </c>
      <c r="J9" s="387"/>
    </row>
    <row r="10" ht="18" customHeight="1">
      <c r="A10" s="365"/>
      <c r="B10" t="str" s="381" cm="1">
        <f t="array" ref="B10">'CUSTO VARIAVEL'!B9</f>
        <v>3. Comissões</v>
      </c>
      <c r="C10" s="370" cm="1">
        <f t="array" ref="C10">'CUSTO VARIAVEL'!C9</f>
        <v>0.03</v>
      </c>
      <c r="D10" s="382"/>
      <c r="E10" s="383" cm="1">
        <f t="array" ref="E10">C10*$E$4+D10</f>
        <v>4.5</v>
      </c>
      <c r="F10" s="384" cm="1">
        <f t="array" ref="F10">E10/$E$4</f>
        <v>0.03</v>
      </c>
      <c r="G10" s="369"/>
      <c r="H10" t="str" s="381" cm="1">
        <f t="array" ref="H10">'CUSTO FIXO'!B9</f>
        <v>3. Pró Labore e Benefícios Sócios</v>
      </c>
      <c r="I10" s="385" cm="1">
        <f t="array" ref="I10">'CUSTO FIXO'!C9</f>
        <v>10000</v>
      </c>
      <c r="J10" s="387"/>
    </row>
    <row r="11" ht="18" customHeight="1">
      <c r="A11" s="365"/>
      <c r="B11" t="str" s="381" cm="1">
        <f t="array" ref="B11">'CUSTO VARIAVEL'!B10</f>
        <v>4. Inadimplencia</v>
      </c>
      <c r="C11" s="370" cm="1">
        <f t="array" ref="C11">'CUSTO VARIAVEL'!C10</f>
        <v>0</v>
      </c>
      <c r="D11" s="382"/>
      <c r="E11" s="383" cm="1">
        <f t="array" ref="E11">C11*$E$4+D11</f>
        <v>0</v>
      </c>
      <c r="F11" s="384" cm="1">
        <f t="array" ref="F11">E11/$E$4</f>
        <v>0</v>
      </c>
      <c r="G11" s="369"/>
      <c r="H11" t="str" s="381" cm="1">
        <f t="array" ref="H11">'CUSTO FIXO'!B10</f>
        <v>4. Despesas de Viagem </v>
      </c>
      <c r="I11" s="385" cm="1">
        <f t="array" ref="I11">'CUSTO FIXO'!C10</f>
        <v>2000</v>
      </c>
      <c r="J11" s="387"/>
    </row>
    <row r="12" ht="18" customHeight="1">
      <c r="A12" s="365"/>
      <c r="B12" t="str" s="381" cm="1">
        <f t="array" ref="B12">'CUSTO VARIAVEL'!B11</f>
        <v>5. Taxa boleto</v>
      </c>
      <c r="C12" s="370" cm="1">
        <f t="array" ref="C12">'CUSTO VARIAVEL'!C11</f>
        <v>0</v>
      </c>
      <c r="D12" s="382"/>
      <c r="E12" s="383" cm="1">
        <f t="array" ref="E12">C12*$E$4+D12</f>
        <v>0</v>
      </c>
      <c r="F12" s="384" cm="1">
        <f t="array" ref="F12">E12/$E$4</f>
        <v>0</v>
      </c>
      <c r="G12" s="369"/>
      <c r="H12" t="str" s="381" cm="1">
        <f t="array" ref="H12">'CUSTO FIXO'!B11</f>
        <v>5. Contabilidade</v>
      </c>
      <c r="I12" s="385" cm="1">
        <f t="array" ref="I12">'CUSTO FIXO'!C11</f>
        <v>1800</v>
      </c>
      <c r="J12" s="387"/>
    </row>
    <row r="13" ht="18" customHeight="1">
      <c r="A13" s="365"/>
      <c r="B13" t="str" s="381" cm="1">
        <f t="array" ref="B13">'CUSTO VARIAVEL'!B12</f>
        <v>6. Perda/Extravio/Não Receb.</v>
      </c>
      <c r="C13" s="370" cm="1">
        <f t="array" ref="C13">'CUSTO VARIAVEL'!C12</f>
        <v>0</v>
      </c>
      <c r="D13" s="382"/>
      <c r="E13" s="383" cm="1">
        <f t="array" ref="E13">C13*$E$4+D13</f>
        <v>0</v>
      </c>
      <c r="F13" s="384" cm="1">
        <f t="array" ref="F13">E13/$E$4</f>
        <v>0</v>
      </c>
      <c r="G13" s="369"/>
      <c r="H13" t="str" s="381" cm="1">
        <f t="array" ref="H13">'CUSTO FIXO'!B12</f>
        <v>6. Luz/Água/Gás/Telefone</v>
      </c>
      <c r="I13" s="385" cm="1">
        <f t="array" ref="I13">'CUSTO FIXO'!C12</f>
        <v>800</v>
      </c>
      <c r="J13" s="387"/>
    </row>
    <row r="14" ht="18" customHeight="1">
      <c r="A14" s="365"/>
      <c r="B14" t="str" s="381" cm="1">
        <f t="array" ref="B14">'CUSTO VARIAVEL'!B13</f>
        <v>7. Outro</v>
      </c>
      <c r="C14" s="370" cm="1">
        <f t="array" ref="C14">'CUSTO VARIAVEL'!C13</f>
        <v>0</v>
      </c>
      <c r="D14" s="382"/>
      <c r="E14" s="383" cm="1">
        <f t="array" ref="E14">C14*$E$4+D14</f>
        <v>0</v>
      </c>
      <c r="F14" s="384" cm="1">
        <f t="array" ref="F14">E14/$E$4</f>
        <v>0</v>
      </c>
      <c r="G14" s="369"/>
      <c r="H14" t="str" s="381" cm="1">
        <f t="array" ref="H14">'CUSTO FIXO'!B13</f>
        <v>7. Manutenção, Segurança e Limpeza</v>
      </c>
      <c r="I14" s="385" cm="1">
        <f t="array" ref="I14">'CUSTO FIXO'!C13</f>
        <v>1500</v>
      </c>
      <c r="J14" s="387"/>
    </row>
    <row r="15" ht="18" customHeight="1">
      <c r="A15" s="365"/>
      <c r="B15" t="str" s="381" cm="1">
        <f t="array" ref="B15">'CUSTO VARIAVEL'!B14</f>
        <v>8. Outro</v>
      </c>
      <c r="C15" s="370" cm="1">
        <f t="array" ref="C15">'CUSTO VARIAVEL'!C14</f>
        <v>0</v>
      </c>
      <c r="D15" s="382"/>
      <c r="E15" s="383" cm="1">
        <f t="array" ref="E15">C15*$E$4+D15</f>
        <v>0</v>
      </c>
      <c r="F15" s="384" cm="1">
        <f t="array" ref="F15">E15/$E$4</f>
        <v>0</v>
      </c>
      <c r="G15" s="369"/>
      <c r="H15" t="str" s="381" cm="1">
        <f t="array" ref="H15">'CUSTO FIXO'!B14</f>
        <v>8. Carros e Seguros </v>
      </c>
      <c r="I15" s="385" cm="1">
        <f t="array" ref="I15">'CUSTO FIXO'!C14</f>
        <v>0</v>
      </c>
      <c r="J15" s="387"/>
    </row>
    <row r="16" ht="18" customHeight="1">
      <c r="A16" s="365"/>
      <c r="B16" s="385"/>
      <c r="C16" s="370"/>
      <c r="D16" s="382"/>
      <c r="E16" s="383"/>
      <c r="F16" s="384" cm="1">
        <f t="array" ref="F16">E16/$E$4</f>
        <v>0</v>
      </c>
      <c r="G16" s="369"/>
      <c r="H16" t="str" s="381" cm="1">
        <f t="array" ref="H16">'CUSTO FIXO'!B15</f>
        <v>9. Desp. Financeiras (juros/taxas/tarifas)</v>
      </c>
      <c r="I16" s="385" cm="1">
        <f t="array" ref="I16">'CUSTO FIXO'!C15</f>
        <v>350</v>
      </c>
      <c r="J16" s="387"/>
    </row>
    <row r="17" ht="18" customHeight="1">
      <c r="A17" s="365"/>
      <c r="B17" s="388"/>
      <c r="C17" s="370"/>
      <c r="D17" s="382"/>
      <c r="E17" s="389"/>
      <c r="F17" s="384" cm="1">
        <f t="array" ref="F17">E17/$E$4</f>
        <v>0</v>
      </c>
      <c r="G17" s="369"/>
      <c r="H17" t="str" s="381" cm="1">
        <f t="array" ref="H17">'CUSTO FIXO'!B16</f>
        <v>10. Desp. Administrativas</v>
      </c>
      <c r="I17" s="385" cm="1">
        <f t="array" ref="I17">'CUSTO FIXO'!C16</f>
        <v>0</v>
      </c>
      <c r="J17" s="371"/>
    </row>
    <row r="18" ht="18" customHeight="1">
      <c r="A18" s="372"/>
      <c r="B18" t="s" s="390">
        <v>623</v>
      </c>
      <c r="C18" s="391"/>
      <c r="D18" s="375"/>
      <c r="E18" s="392" cm="1">
        <f t="array" ref="E18">SUM(E19:E30)</f>
        <v>45</v>
      </c>
      <c r="F18" s="393" cm="1">
        <f t="array" ref="F18">SUM(F19:F30)</f>
        <v>0.3</v>
      </c>
      <c r="G18" s="369"/>
      <c r="H18" t="str" s="381" cm="1">
        <f t="array" ref="H18">'CUSTO FIXO'!B17</f>
        <v>Material no Geral </v>
      </c>
      <c r="I18" s="385" cm="1">
        <f t="array" ref="I18">'CUSTO FIXO'!C17</f>
        <v>4000</v>
      </c>
      <c r="J18" s="371"/>
    </row>
    <row r="19" ht="18" customHeight="1">
      <c r="A19" s="365"/>
      <c r="B19" t="str" s="381" cm="1">
        <f t="array" ref="B19">'CUSTO VARIAVEL'!B18</f>
        <v>11. Valor de Compra</v>
      </c>
      <c r="C19" s="370" cm="1">
        <f t="array" ref="C19">'CUSTO VARIAVEL'!C18</f>
        <v>0</v>
      </c>
      <c r="D19" s="394" cm="1">
        <f t="array" ref="D19">'CUSTO VARIAVEL'!D18</f>
        <v>45</v>
      </c>
      <c r="E19" s="383" cm="1">
        <f t="array" ref="E19">D19</f>
        <v>45</v>
      </c>
      <c r="F19" s="384" cm="1">
        <f t="array" ref="F19">E19/$E$4</f>
        <v>0.3</v>
      </c>
      <c r="G19" s="369"/>
      <c r="H19" s="385" cm="1">
        <f t="array" ref="H19">'CUSTO FIXO'!B18</f>
        <v>0</v>
      </c>
      <c r="I19" s="385" cm="1">
        <f t="array" ref="I19">'CUSTO FIXO'!C18</f>
        <v>0</v>
      </c>
      <c r="J19" s="371"/>
    </row>
    <row r="20" ht="18" customHeight="1">
      <c r="A20" s="365"/>
      <c r="B20" t="str" s="381" cm="1">
        <f t="array" ref="B20">'CUSTO VARIAVEL'!B19</f>
        <v>12. Equipamentos</v>
      </c>
      <c r="C20" s="370" cm="1">
        <f t="array" ref="C20">'CUSTO VARIAVEL'!C19</f>
        <v>0</v>
      </c>
      <c r="D20" s="394" cm="1">
        <f t="array" ref="D20">'CUSTO VARIAVEL'!D19</f>
        <v>0</v>
      </c>
      <c r="E20" s="383">
        <v>0</v>
      </c>
      <c r="F20" s="384" cm="1">
        <f t="array" ref="F20">E20/$E$4</f>
        <v>0</v>
      </c>
      <c r="G20" s="369"/>
      <c r="H20" s="385" cm="1">
        <f t="array" ref="H20">'CUSTO FIXO'!B19</f>
        <v>0</v>
      </c>
      <c r="I20" s="385" cm="1">
        <f t="array" ref="I20">'CUSTO FIXO'!C19</f>
        <v>0</v>
      </c>
      <c r="J20" s="371"/>
    </row>
    <row r="21" ht="18" customHeight="1">
      <c r="A21" s="365"/>
      <c r="B21" t="str" s="381" cm="1">
        <f t="array" ref="B21">'CUSTO VARIAVEL'!B20</f>
        <v>13. Materiais</v>
      </c>
      <c r="C21" s="370" cm="1">
        <f t="array" ref="C21">'CUSTO VARIAVEL'!C20</f>
        <v>0</v>
      </c>
      <c r="D21" s="394" cm="1">
        <f t="array" ref="D21">'CUSTO VARIAVEL'!D20</f>
        <v>0</v>
      </c>
      <c r="E21" s="383" cm="1">
        <f t="array" ref="E21">C21*$E$4+D21</f>
        <v>0</v>
      </c>
      <c r="F21" s="384" cm="1">
        <f t="array" ref="F21">E21/$E$4</f>
        <v>0</v>
      </c>
      <c r="G21" s="369"/>
      <c r="H21" s="385" cm="1">
        <f t="array" ref="H21">'CUSTO FIXO'!B20</f>
        <v>0</v>
      </c>
      <c r="I21" s="385" cm="1">
        <f t="array" ref="I21">'CUSTO FIXO'!C20</f>
        <v>0</v>
      </c>
      <c r="J21" s="371"/>
    </row>
    <row r="22" ht="18" customHeight="1">
      <c r="A22" s="365"/>
      <c r="B22" t="str" s="381" cm="1">
        <f t="array" ref="B22">'CUSTO VARIAVEL'!B21</f>
        <v>14. Insumos</v>
      </c>
      <c r="C22" s="370" cm="1">
        <f t="array" ref="C22">'CUSTO VARIAVEL'!C21</f>
        <v>0</v>
      </c>
      <c r="D22" s="394" cm="1">
        <f t="array" ref="D22">'CUSTO VARIAVEL'!D21</f>
        <v>0</v>
      </c>
      <c r="E22" s="383" cm="1">
        <f t="array" ref="E22">C22*$E$4+D22</f>
        <v>0</v>
      </c>
      <c r="F22" s="384" cm="1">
        <f t="array" ref="F22">E22/$E$4</f>
        <v>0</v>
      </c>
      <c r="G22" s="95"/>
      <c r="H22" s="395"/>
      <c r="I22" s="395"/>
      <c r="J22" s="396"/>
    </row>
    <row r="23" ht="18" customHeight="1">
      <c r="A23" s="365"/>
      <c r="B23" t="str" s="381" cm="1">
        <f t="array" ref="B23">'CUSTO VARIAVEL'!B22</f>
        <v>15. Outro</v>
      </c>
      <c r="C23" s="370" cm="1">
        <f t="array" ref="C23">'CUSTO VARIAVEL'!C22</f>
        <v>0</v>
      </c>
      <c r="D23" s="394" cm="1">
        <f t="array" ref="D23">'CUSTO VARIAVEL'!D22</f>
        <v>0</v>
      </c>
      <c r="E23" s="383" cm="1">
        <f t="array" ref="E23">C23*$E$4+D23</f>
        <v>0</v>
      </c>
      <c r="F23" s="384" cm="1">
        <f t="array" ref="F23">E23/$E$4</f>
        <v>0</v>
      </c>
      <c r="G23" s="397"/>
      <c r="H23" t="s" s="398">
        <v>630</v>
      </c>
      <c r="I23" s="399" cm="1">
        <f t="array" ref="I23">I7/C33</f>
        <v>81125</v>
      </c>
      <c r="J23" s="400"/>
    </row>
    <row r="24" ht="18" customHeight="1">
      <c r="A24" s="365"/>
      <c r="B24" t="str" s="381" cm="1">
        <f t="array" ref="B24">'CUSTO VARIAVEL'!B23</f>
        <v>16. Outro</v>
      </c>
      <c r="C24" s="370" cm="1">
        <f t="array" ref="C24">'CUSTO VARIAVEL'!C23</f>
        <v>0</v>
      </c>
      <c r="D24" s="394" cm="1">
        <f t="array" ref="D24">'CUSTO VARIAVEL'!D23</f>
        <v>0</v>
      </c>
      <c r="E24" s="383" cm="1">
        <f t="array" ref="E24">C24*$E$4+D24</f>
        <v>0</v>
      </c>
      <c r="F24" s="384" cm="1">
        <f t="array" ref="F24">E24/$E$4</f>
        <v>0</v>
      </c>
      <c r="G24" s="397"/>
      <c r="H24" t="s" s="398">
        <v>632</v>
      </c>
      <c r="I24" s="401" cm="1">
        <f t="array" ref="I24">I23/E4</f>
        <v>540.833333333333</v>
      </c>
      <c r="J24" s="360"/>
    </row>
    <row r="25" ht="18" customHeight="1">
      <c r="A25" s="365"/>
      <c r="B25" t="str" s="381" cm="1">
        <f t="array" ref="B25">'CUSTO VARIAVEL'!B24</f>
        <v>17. Outro</v>
      </c>
      <c r="C25" s="370" cm="1">
        <f t="array" ref="C25">'CUSTO VARIAVEL'!C24</f>
        <v>0</v>
      </c>
      <c r="D25" s="394" cm="1">
        <f t="array" ref="D25">'CUSTO VARIAVEL'!D24</f>
        <v>0</v>
      </c>
      <c r="E25" s="383" cm="1">
        <f t="array" ref="E25">C25*$E$4+D25</f>
        <v>0</v>
      </c>
      <c r="F25" s="384" cm="1">
        <f t="array" ref="F25">E25/$E$4</f>
        <v>0</v>
      </c>
      <c r="G25" s="95"/>
      <c r="H25" s="402"/>
      <c r="I25" s="402"/>
      <c r="J25" s="194"/>
    </row>
    <row r="26" ht="18" customHeight="1">
      <c r="A26" s="365"/>
      <c r="B26" t="str" s="381" cm="1">
        <f t="array" ref="B26">'CUSTO VARIAVEL'!B25</f>
        <v>18. Outro</v>
      </c>
      <c r="C26" s="370" cm="1">
        <f t="array" ref="C26">'CUSTO VARIAVEL'!C25</f>
        <v>0</v>
      </c>
      <c r="D26" s="394" cm="1">
        <f t="array" ref="D26">'CUSTO VARIAVEL'!D25</f>
        <v>0</v>
      </c>
      <c r="E26" s="383" cm="1">
        <f t="array" ref="E26">C26*$E$4+D26</f>
        <v>0</v>
      </c>
      <c r="F26" s="384" cm="1">
        <f t="array" ref="F26">E26/$E$4</f>
        <v>0</v>
      </c>
      <c r="G26" s="397"/>
      <c r="H26" t="s" s="398">
        <v>635</v>
      </c>
      <c r="I26" s="403" cm="1">
        <f t="array" ref="I26">I23*F19</f>
        <v>24337.5</v>
      </c>
      <c r="J26" s="360"/>
    </row>
    <row r="27" ht="18" customHeight="1">
      <c r="A27" s="365"/>
      <c r="B27" t="str" s="381" cm="1">
        <f t="array" ref="B27">'CUSTO VARIAVEL'!B26</f>
        <v>19. Outro</v>
      </c>
      <c r="C27" s="370" cm="1">
        <f t="array" ref="C27">'CUSTO VARIAVEL'!C26</f>
        <v>0</v>
      </c>
      <c r="D27" s="394" cm="1">
        <f t="array" ref="D27">'CUSTO VARIAVEL'!D26</f>
        <v>0</v>
      </c>
      <c r="E27" s="383" cm="1">
        <f t="array" ref="E27">C27*$E$4+D27</f>
        <v>0</v>
      </c>
      <c r="F27" s="384" cm="1">
        <f t="array" ref="F27">E27/$E$4</f>
        <v>0</v>
      </c>
      <c r="G27" s="397"/>
      <c r="H27" t="s" s="398">
        <v>603</v>
      </c>
      <c r="I27" s="403" cm="1">
        <f t="array" ref="I27">I23*(SUM(C8:C16))</f>
        <v>24337.5</v>
      </c>
      <c r="J27" s="360"/>
    </row>
    <row r="28" ht="18" customHeight="1">
      <c r="A28" s="365"/>
      <c r="B28" t="str" s="381" cm="1">
        <f t="array" ref="B28">'CUSTO VARIAVEL'!B27</f>
        <v>20. Outro</v>
      </c>
      <c r="C28" s="370" cm="1">
        <f t="array" ref="C28">'CUSTO VARIAVEL'!C27</f>
        <v>0</v>
      </c>
      <c r="D28" s="394" cm="1">
        <f t="array" ref="D28">'CUSTO VARIAVEL'!D27</f>
        <v>0</v>
      </c>
      <c r="E28" s="383" cm="1">
        <f t="array" ref="E28">C28*$E$4+D28</f>
        <v>0</v>
      </c>
      <c r="F28" s="384" cm="1">
        <f t="array" ref="F28">E28/$E$4</f>
        <v>0</v>
      </c>
      <c r="G28" s="397"/>
      <c r="H28" t="s" s="398">
        <v>638</v>
      </c>
      <c r="I28" s="403" cm="1">
        <f t="array" ref="I28">I7</f>
        <v>32450</v>
      </c>
      <c r="J28" s="360"/>
    </row>
    <row r="29" ht="18" customHeight="1">
      <c r="A29" s="365"/>
      <c r="B29" t="str" s="381" cm="1">
        <f t="array" ref="B29">'CUSTO VARIAVEL'!B28</f>
        <v>21. Outro</v>
      </c>
      <c r="C29" s="370" cm="1">
        <f t="array" ref="C29">'CUSTO VARIAVEL'!C28</f>
        <v>0</v>
      </c>
      <c r="D29" s="394" cm="1">
        <f t="array" ref="D29">'CUSTO VARIAVEL'!D28</f>
        <v>0</v>
      </c>
      <c r="E29" s="383" cm="1">
        <f t="array" ref="E29">C29*$E$4+D29</f>
        <v>0</v>
      </c>
      <c r="F29" s="384" cm="1">
        <f t="array" ref="F29">E29/$E$4</f>
        <v>0</v>
      </c>
      <c r="G29" s="95"/>
      <c r="H29" s="402"/>
      <c r="I29" s="402"/>
      <c r="J29" s="194"/>
    </row>
    <row r="30" ht="18" customHeight="1">
      <c r="A30" s="365"/>
      <c r="B30" t="str" s="381" cm="1">
        <f t="array" ref="B30">'CUSTO VARIAVEL'!B29</f>
        <v>22. Outros</v>
      </c>
      <c r="C30" s="370" cm="1">
        <f t="array" ref="C30">'CUSTO VARIAVEL'!C29</f>
        <v>0</v>
      </c>
      <c r="D30" s="394" cm="1">
        <f t="array" ref="D30">'CUSTO VARIAVEL'!D29</f>
        <v>0</v>
      </c>
      <c r="E30" s="383" cm="1">
        <f t="array" ref="E30">C30*$E$4+D30</f>
        <v>0</v>
      </c>
      <c r="F30" s="384" cm="1">
        <f t="array" ref="F30">E30/$E$4</f>
        <v>0</v>
      </c>
      <c r="G30" s="397"/>
      <c r="H30" t="s" s="398">
        <v>641</v>
      </c>
      <c r="I30" s="403" cm="1">
        <f t="array" ref="I30">I23-I26-I27-I28</f>
        <v>0</v>
      </c>
      <c r="J30" s="360"/>
    </row>
    <row r="31" ht="18" customHeight="1">
      <c r="A31" s="349"/>
      <c r="B31" s="404"/>
      <c r="C31" s="405"/>
      <c r="D31" s="406"/>
      <c r="E31" s="407"/>
      <c r="F31" s="407"/>
      <c r="G31" s="95"/>
      <c r="H31" s="408"/>
      <c r="I31" s="409" cm="1">
        <f t="array" ref="I31">I30/I23</f>
        <v>0</v>
      </c>
      <c r="J31" s="360"/>
    </row>
    <row r="32" ht="18" customHeight="1">
      <c r="A32" s="349"/>
      <c r="B32" s="410"/>
      <c r="C32" s="411"/>
      <c r="D32" s="412"/>
      <c r="E32" s="413"/>
      <c r="F32" s="414"/>
      <c r="G32" s="95"/>
      <c r="H32" s="52"/>
      <c r="I32" s="415"/>
      <c r="J32" s="194"/>
    </row>
    <row r="33" ht="18" customHeight="1">
      <c r="A33" s="352"/>
      <c r="B33" t="s" s="416">
        <v>642</v>
      </c>
      <c r="C33" s="417" cm="1">
        <f t="array" ref="C33">E33/E4</f>
        <v>0.4</v>
      </c>
      <c r="D33" s="418"/>
      <c r="E33" s="419" cm="1">
        <f t="array" ref="E33">E4-E7-E18</f>
        <v>60</v>
      </c>
      <c r="F33" s="420"/>
      <c r="G33" s="191"/>
      <c r="H33" t="s" s="421">
        <v>643</v>
      </c>
      <c r="I33" s="422"/>
      <c r="J33" s="423"/>
    </row>
    <row r="34" ht="23" customHeight="1">
      <c r="A34" s="349"/>
      <c r="B34" s="424"/>
      <c r="C34" s="425"/>
      <c r="D34" s="426"/>
      <c r="E34" t="str" s="427" cm="1">
        <f t="array" ref="E34">IF(E33&lt;0,"NEGATIVA, reduzir custos ou aumentar preço",IF(E33=0,"ARRISCADA, avaliar estratégia ou reduzir custos",IF(C33&lt;0.05,"BAIXA, avaliar estratégia ou reduzir custos","POSITIVA")))</f>
        <v>POSITIVA</v>
      </c>
      <c r="F34" s="428"/>
      <c r="G34" s="191"/>
      <c r="H34" s="429"/>
      <c r="I34" s="430"/>
      <c r="J34" s="423"/>
    </row>
    <row r="35" ht="19" customHeight="1">
      <c r="A35" s="349"/>
      <c r="B35" s="95"/>
      <c r="C35" s="95"/>
      <c r="D35" s="431"/>
      <c r="E35" s="95"/>
      <c r="F35" s="95"/>
      <c r="G35" s="191"/>
      <c r="H35" s="429"/>
      <c r="I35" s="430"/>
      <c r="J35" s="423"/>
    </row>
    <row r="36" ht="19" customHeight="1">
      <c r="A36" s="349"/>
      <c r="B36" s="95"/>
      <c r="C36" s="95"/>
      <c r="D36" s="431"/>
      <c r="E36" s="95"/>
      <c r="F36" s="95"/>
      <c r="G36" s="191"/>
      <c r="H36" s="429"/>
      <c r="I36" s="430"/>
      <c r="J36" s="423"/>
    </row>
    <row r="37" ht="19" customHeight="1">
      <c r="A37" s="349"/>
      <c r="B37" s="95"/>
      <c r="C37" s="95"/>
      <c r="D37" s="431"/>
      <c r="E37" s="95"/>
      <c r="F37" s="95"/>
      <c r="G37" s="191"/>
      <c r="H37" s="429"/>
      <c r="I37" s="430"/>
      <c r="J37" s="423"/>
    </row>
    <row r="38" ht="20" customHeight="1">
      <c r="A38" s="432"/>
      <c r="B38" s="98"/>
      <c r="C38" s="98"/>
      <c r="D38" s="433"/>
      <c r="E38" s="98"/>
      <c r="F38" s="98"/>
      <c r="G38" s="434"/>
      <c r="H38" s="435"/>
      <c r="I38" s="436"/>
      <c r="J38" s="437"/>
    </row>
  </sheetData>
  <mergeCells count="2">
    <mergeCell ref="H4:I4"/>
    <mergeCell ref="H33:I38"/>
  </mergeCells>
  <conditionalFormatting sqref="E33">
    <cfRule type="cellIs" dxfId="9" priority="1" operator="lessThan" stopIfTrue="1">
      <formula>0</formula>
    </cfRule>
  </conditionalFormatting>
  <conditionalFormatting sqref="E34:F34">
    <cfRule type="cellIs" dxfId="10" priority="1" operator="equal" stopIfTrue="1">
      <formula>"BAIXA, avaliar estratégia ou reduzir custos"</formula>
    </cfRule>
    <cfRule type="cellIs" dxfId="11" priority="2" operator="equal" stopIfTrue="1">
      <formula>"ARRISCADA, avaliar estratégia ou reduzir custos"</formula>
    </cfRule>
    <cfRule type="cellIs" dxfId="12" priority="3" operator="equal" stopIfTrue="1">
      <formula>"NEGATIVA, reduzir custos ou aumentar preço"</formula>
    </cfRule>
    <cfRule type="cellIs" dxfId="13" priority="4" operator="equal" stopIfTrue="1">
      <formula>"POSITIVA"</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3.xml><?xml version="1.0" encoding="utf-8"?>
<worksheet xmlns:r="http://schemas.openxmlformats.org/officeDocument/2006/relationships" xmlns="http://schemas.openxmlformats.org/spreadsheetml/2006/main">
  <dimension ref="A1:J44"/>
  <sheetViews>
    <sheetView workbookViewId="0" showGridLines="0" defaultGridColor="1"/>
  </sheetViews>
  <sheetFormatPr defaultColWidth="9.16667" defaultRowHeight="19" customHeight="1" outlineLevelRow="0" outlineLevelCol="0"/>
  <cols>
    <col min="1" max="1" width="5" style="438" customWidth="1"/>
    <col min="2" max="2" width="47.3516" style="438" customWidth="1"/>
    <col min="3" max="3" width="11.8516" style="438" customWidth="1"/>
    <col min="4" max="4" width="8.5" style="438" customWidth="1"/>
    <col min="5" max="5" width="13.8516" style="438" customWidth="1"/>
    <col min="6" max="6" width="7" style="438" customWidth="1"/>
    <col min="7" max="7" width="3.85156" style="438" customWidth="1"/>
    <col min="8" max="8" width="47.3516" style="438" customWidth="1"/>
    <col min="9" max="9" width="16" style="438" customWidth="1"/>
    <col min="10" max="10" width="9.17188" style="438" customWidth="1"/>
    <col min="11" max="16384" width="9.17188" style="438" customWidth="1"/>
  </cols>
  <sheetData>
    <row r="1" ht="25.25" customHeight="1">
      <c r="A1" s="347"/>
      <c r="B1" s="45"/>
      <c r="C1" s="45"/>
      <c r="D1" s="348"/>
      <c r="E1" s="45"/>
      <c r="F1" s="45"/>
      <c r="G1" s="45"/>
      <c r="H1" s="45"/>
      <c r="I1" s="45"/>
      <c r="J1" s="189"/>
    </row>
    <row r="2" ht="68.5" customHeight="1">
      <c r="A2" s="349"/>
      <c r="B2" s="197"/>
      <c r="C2" s="197"/>
      <c r="D2" s="197"/>
      <c r="E2" s="197"/>
      <c r="F2" s="197"/>
      <c r="G2" s="197"/>
      <c r="H2" s="197"/>
      <c r="I2" s="197"/>
      <c r="J2" s="194"/>
    </row>
    <row r="3" ht="19" customHeight="1">
      <c r="A3" s="349"/>
      <c r="B3" s="266"/>
      <c r="C3" s="266"/>
      <c r="D3" s="350"/>
      <c r="E3" s="351"/>
      <c r="F3" s="95"/>
      <c r="G3" s="95"/>
      <c r="H3" s="266"/>
      <c r="I3" s="266"/>
      <c r="J3" s="194"/>
    </row>
    <row r="4" ht="18" customHeight="1">
      <c r="A4" s="352"/>
      <c r="B4" t="s" s="439">
        <v>597</v>
      </c>
      <c r="C4" s="440"/>
      <c r="D4" s="354"/>
      <c r="E4" s="355">
        <v>150</v>
      </c>
      <c r="F4" s="356"/>
      <c r="G4" s="357"/>
      <c r="H4" t="s" s="441">
        <v>598</v>
      </c>
      <c r="I4" s="442"/>
      <c r="J4" s="360"/>
    </row>
    <row r="5" ht="18" customHeight="1">
      <c r="A5" s="349"/>
      <c r="B5" s="361"/>
      <c r="C5" s="361"/>
      <c r="D5" s="362"/>
      <c r="E5" s="363"/>
      <c r="F5" s="364"/>
      <c r="G5" s="95"/>
      <c r="H5" s="361"/>
      <c r="I5" s="361"/>
      <c r="J5" s="194"/>
    </row>
    <row r="6" ht="18" customHeight="1">
      <c r="A6" s="365"/>
      <c r="B6" t="s" s="366">
        <v>599</v>
      </c>
      <c r="C6" t="s" s="366">
        <v>600</v>
      </c>
      <c r="D6" t="s" s="367">
        <v>601</v>
      </c>
      <c r="E6" t="s" s="366">
        <v>602</v>
      </c>
      <c r="F6" t="s" s="368">
        <v>67</v>
      </c>
      <c r="G6" s="369"/>
      <c r="H6" s="370"/>
      <c r="I6" t="s" s="366">
        <v>602</v>
      </c>
      <c r="J6" s="371"/>
    </row>
    <row r="7" ht="18" customHeight="1">
      <c r="A7" s="372"/>
      <c r="B7" t="s" s="373">
        <v>603</v>
      </c>
      <c r="C7" s="374"/>
      <c r="D7" s="375"/>
      <c r="E7" s="376" cm="1">
        <f t="array" ref="E7">SUM(E8:E17)</f>
        <v>45</v>
      </c>
      <c r="F7" s="377" cm="1">
        <f t="array" ref="F7">SUM(F8:F17)</f>
        <v>0.3</v>
      </c>
      <c r="G7" s="95"/>
      <c r="H7" t="s" s="378">
        <v>604</v>
      </c>
      <c r="I7" s="379" cm="1">
        <f t="array" ref="I7">SUM(I8:I23)</f>
        <v>32450</v>
      </c>
      <c r="J7" s="380"/>
    </row>
    <row r="8" ht="18" customHeight="1">
      <c r="A8" s="365"/>
      <c r="B8" t="str" s="381" cm="1">
        <f t="array" ref="B8">'CUSTO VARIAVEL'!B7</f>
        <v>1. Impostos %</v>
      </c>
      <c r="C8" s="370" cm="1">
        <f t="array" ref="C8">'CUSTO VARIAVEL'!C7</f>
        <v>0.22</v>
      </c>
      <c r="D8" s="382"/>
      <c r="E8" s="383" cm="1">
        <f t="array" ref="E8">C8*$E$4+D8</f>
        <v>33</v>
      </c>
      <c r="F8" s="384" cm="1">
        <f t="array" ref="F8">E8/$E$4</f>
        <v>0.22</v>
      </c>
      <c r="G8" s="369"/>
      <c r="H8" t="str" s="381" cm="1">
        <f t="array" ref="H8">'CUSTO FIXO'!B7</f>
        <v>1. Aluguéis</v>
      </c>
      <c r="I8" s="385" cm="1">
        <f t="array" ref="I8">'CUSTO FIXO'!C7</f>
        <v>4000</v>
      </c>
      <c r="J8" s="386"/>
    </row>
    <row r="9" ht="18" customHeight="1">
      <c r="A9" s="365"/>
      <c r="B9" t="str" s="381" cm="1">
        <f t="array" ref="B9">'CUSTO VARIAVEL'!B8</f>
        <v>2. Taxa Cartão</v>
      </c>
      <c r="C9" s="370" cm="1">
        <f t="array" ref="C9">'CUSTO VARIAVEL'!C8</f>
        <v>0.05</v>
      </c>
      <c r="D9" s="382"/>
      <c r="E9" s="383" cm="1">
        <f t="array" ref="E9">C9*$E$4+D9</f>
        <v>7.5</v>
      </c>
      <c r="F9" s="384" cm="1">
        <f t="array" ref="F9">E9/$E$4</f>
        <v>0.05</v>
      </c>
      <c r="G9" s="369"/>
      <c r="H9" t="str" s="381" cm="1">
        <f t="array" ref="H9">'CUSTO FIXO'!B8</f>
        <v>2. Salários e Benefícios Funcionários</v>
      </c>
      <c r="I9" s="385" cm="1">
        <f t="array" ref="I9">'CUSTO FIXO'!C8</f>
        <v>8000</v>
      </c>
      <c r="J9" s="387"/>
    </row>
    <row r="10" ht="18" customHeight="1">
      <c r="A10" s="365"/>
      <c r="B10" t="str" s="381" cm="1">
        <f t="array" ref="B10">'CUSTO VARIAVEL'!B9</f>
        <v>3. Comissões</v>
      </c>
      <c r="C10" s="370" cm="1">
        <f t="array" ref="C10">'CUSTO VARIAVEL'!C9</f>
        <v>0.03</v>
      </c>
      <c r="D10" s="382"/>
      <c r="E10" s="383" cm="1">
        <f t="array" ref="E10">C10*$E$4+D10</f>
        <v>4.5</v>
      </c>
      <c r="F10" s="384" cm="1">
        <f t="array" ref="F10">E10/$E$4</f>
        <v>0.03</v>
      </c>
      <c r="G10" s="369"/>
      <c r="H10" t="str" s="381" cm="1">
        <f t="array" ref="H10">'CUSTO FIXO'!B9</f>
        <v>3. Pró Labore e Benefícios Sócios</v>
      </c>
      <c r="I10" s="385" cm="1">
        <f t="array" ref="I10">'CUSTO FIXO'!C9</f>
        <v>10000</v>
      </c>
      <c r="J10" s="387"/>
    </row>
    <row r="11" ht="18" customHeight="1">
      <c r="A11" s="365"/>
      <c r="B11" t="str" s="381" cm="1">
        <f t="array" ref="B11">'CUSTO VARIAVEL'!B10</f>
        <v>4. Inadimplencia</v>
      </c>
      <c r="C11" s="370" cm="1">
        <f t="array" ref="C11">'CUSTO VARIAVEL'!C10</f>
        <v>0</v>
      </c>
      <c r="D11" s="382"/>
      <c r="E11" s="383" cm="1">
        <f t="array" ref="E11">C11*$E$4+D11</f>
        <v>0</v>
      </c>
      <c r="F11" s="384" cm="1">
        <f t="array" ref="F11">E11/$E$4</f>
        <v>0</v>
      </c>
      <c r="G11" s="369"/>
      <c r="H11" t="str" s="381" cm="1">
        <f t="array" ref="H11">'CUSTO FIXO'!B10</f>
        <v>4. Despesas de Viagem </v>
      </c>
      <c r="I11" s="385" cm="1">
        <f t="array" ref="I11">'CUSTO FIXO'!C10</f>
        <v>2000</v>
      </c>
      <c r="J11" s="387"/>
    </row>
    <row r="12" ht="18" customHeight="1">
      <c r="A12" s="365"/>
      <c r="B12" t="str" s="381" cm="1">
        <f t="array" ref="B12">'CUSTO VARIAVEL'!B11</f>
        <v>5. Taxa boleto</v>
      </c>
      <c r="C12" s="370" cm="1">
        <f t="array" ref="C12">'CUSTO VARIAVEL'!C11</f>
        <v>0</v>
      </c>
      <c r="D12" s="382"/>
      <c r="E12" s="383" cm="1">
        <f t="array" ref="E12">C12*$E$4+D12</f>
        <v>0</v>
      </c>
      <c r="F12" s="384" cm="1">
        <f t="array" ref="F12">E12/$E$4</f>
        <v>0</v>
      </c>
      <c r="G12" s="369"/>
      <c r="H12" t="str" s="381" cm="1">
        <f t="array" ref="H12">'CUSTO FIXO'!B11</f>
        <v>5. Contabilidade</v>
      </c>
      <c r="I12" s="385" cm="1">
        <f t="array" ref="I12">'CUSTO FIXO'!C11</f>
        <v>1800</v>
      </c>
      <c r="J12" s="387"/>
    </row>
    <row r="13" ht="18" customHeight="1">
      <c r="A13" s="365"/>
      <c r="B13" t="str" s="381" cm="1">
        <f t="array" ref="B13">'CUSTO VARIAVEL'!B12</f>
        <v>6. Perda/Extravio/Não Receb.</v>
      </c>
      <c r="C13" s="370" cm="1">
        <f t="array" ref="C13">'CUSTO VARIAVEL'!C12</f>
        <v>0</v>
      </c>
      <c r="D13" s="382"/>
      <c r="E13" s="383" cm="1">
        <f t="array" ref="E13">C13*$E$4+D13</f>
        <v>0</v>
      </c>
      <c r="F13" s="384" cm="1">
        <f t="array" ref="F13">E13/$E$4</f>
        <v>0</v>
      </c>
      <c r="G13" s="369"/>
      <c r="H13" t="str" s="381" cm="1">
        <f t="array" ref="H13">'CUSTO FIXO'!B12</f>
        <v>6. Luz/Água/Gás/Telefone</v>
      </c>
      <c r="I13" s="385" cm="1">
        <f t="array" ref="I13">'CUSTO FIXO'!C12</f>
        <v>800</v>
      </c>
      <c r="J13" s="387"/>
    </row>
    <row r="14" ht="18" customHeight="1">
      <c r="A14" s="365"/>
      <c r="B14" t="str" s="381" cm="1">
        <f t="array" ref="B14">'CUSTO VARIAVEL'!B13</f>
        <v>7. Outro</v>
      </c>
      <c r="C14" s="370" cm="1">
        <f t="array" ref="C14">'CUSTO VARIAVEL'!C13</f>
        <v>0</v>
      </c>
      <c r="D14" s="382"/>
      <c r="E14" s="383" cm="1">
        <f t="array" ref="E14">C14*$E$4+D14</f>
        <v>0</v>
      </c>
      <c r="F14" s="384" cm="1">
        <f t="array" ref="F14">E14/$E$4</f>
        <v>0</v>
      </c>
      <c r="G14" s="369"/>
      <c r="H14" t="str" s="381" cm="1">
        <f t="array" ref="H14">'CUSTO FIXO'!B13</f>
        <v>7. Manutenção, Segurança e Limpeza</v>
      </c>
      <c r="I14" s="385" cm="1">
        <f t="array" ref="I14">'CUSTO FIXO'!C13</f>
        <v>1500</v>
      </c>
      <c r="J14" s="387"/>
    </row>
    <row r="15" ht="18" customHeight="1">
      <c r="A15" s="365"/>
      <c r="B15" t="str" s="381" cm="1">
        <f t="array" ref="B15">'CUSTO VARIAVEL'!B14</f>
        <v>8. Outro</v>
      </c>
      <c r="C15" s="370" cm="1">
        <f t="array" ref="C15">'CUSTO VARIAVEL'!C14</f>
        <v>0</v>
      </c>
      <c r="D15" s="382"/>
      <c r="E15" s="383" cm="1">
        <f t="array" ref="E15">C15*$E$4+D15</f>
        <v>0</v>
      </c>
      <c r="F15" s="384" cm="1">
        <f t="array" ref="F15">E15/$E$4</f>
        <v>0</v>
      </c>
      <c r="G15" s="369"/>
      <c r="H15" t="str" s="381" cm="1">
        <f t="array" ref="H15">'CUSTO FIXO'!B14</f>
        <v>8. Carros e Seguros </v>
      </c>
      <c r="I15" s="385" cm="1">
        <f t="array" ref="I15">'CUSTO FIXO'!C14</f>
        <v>0</v>
      </c>
      <c r="J15" s="387"/>
    </row>
    <row r="16" ht="18" customHeight="1">
      <c r="A16" s="365"/>
      <c r="B16" t="str" s="381" cm="1">
        <f t="array" ref="B16">'CUSTO VARIAVEL'!B15</f>
        <v>9. Outro</v>
      </c>
      <c r="C16" s="370" cm="1">
        <f t="array" ref="C16">'CUSTO VARIAVEL'!C15</f>
        <v>0</v>
      </c>
      <c r="D16" s="382"/>
      <c r="E16" s="383"/>
      <c r="F16" s="384" cm="1">
        <f t="array" ref="F16">E16/$E$4</f>
        <v>0</v>
      </c>
      <c r="G16" s="369"/>
      <c r="H16" t="str" s="381" cm="1">
        <f t="array" ref="H16">'CUSTO FIXO'!B15</f>
        <v>9. Desp. Financeiras (juros/taxas/tarifas)</v>
      </c>
      <c r="I16" s="385" cm="1">
        <f t="array" ref="I16">'CUSTO FIXO'!C15</f>
        <v>350</v>
      </c>
      <c r="J16" s="387"/>
    </row>
    <row r="17" ht="18" customHeight="1">
      <c r="A17" s="365"/>
      <c r="B17" s="388"/>
      <c r="C17" s="370"/>
      <c r="D17" s="382"/>
      <c r="E17" s="389"/>
      <c r="F17" s="384" cm="1">
        <f t="array" ref="F17">E17/$E$4</f>
        <v>0</v>
      </c>
      <c r="G17" s="369"/>
      <c r="H17" t="str" s="381" cm="1">
        <f t="array" ref="H17">'CUSTO FIXO'!B16</f>
        <v>10. Desp. Administrativas</v>
      </c>
      <c r="I17" s="385" cm="1">
        <f t="array" ref="I17">'CUSTO FIXO'!C16</f>
        <v>0</v>
      </c>
      <c r="J17" s="371"/>
    </row>
    <row r="18" ht="18" customHeight="1">
      <c r="A18" s="372"/>
      <c r="B18" t="s" s="390">
        <v>623</v>
      </c>
      <c r="C18" s="391"/>
      <c r="D18" s="375"/>
      <c r="E18" s="392" cm="1">
        <f t="array" ref="E18">SUM(E19:E30)</f>
        <v>45</v>
      </c>
      <c r="F18" s="393" cm="1">
        <f t="array" ref="F18">SUM(F19:F30)</f>
        <v>0.3</v>
      </c>
      <c r="G18" s="369"/>
      <c r="H18" t="str" s="381" cm="1">
        <f t="array" ref="H18">'CUSTO FIXO'!B17</f>
        <v>Material no Geral </v>
      </c>
      <c r="I18" s="385" cm="1">
        <f t="array" ref="I18">'CUSTO FIXO'!C17</f>
        <v>4000</v>
      </c>
      <c r="J18" s="371"/>
    </row>
    <row r="19" ht="18" customHeight="1">
      <c r="A19" s="365"/>
      <c r="B19" t="str" s="381" cm="1">
        <f t="array" ref="B19">'CUSTO VARIAVEL'!B18</f>
        <v>11. Valor de Compra</v>
      </c>
      <c r="C19" s="370" cm="1">
        <f t="array" ref="C19">'CUSTO VARIAVEL'!C18</f>
        <v>0</v>
      </c>
      <c r="D19" s="385" cm="1">
        <f t="array" ref="D19">'CUSTO VARIAVEL'!D18</f>
        <v>45</v>
      </c>
      <c r="E19" s="383" cm="1">
        <f t="array" ref="E19">D19</f>
        <v>45</v>
      </c>
      <c r="F19" s="384" cm="1">
        <f t="array" ref="F19">E19/$E$4</f>
        <v>0.3</v>
      </c>
      <c r="G19" s="369"/>
      <c r="H19" s="385" cm="1">
        <f t="array" ref="H19">'CUSTO FIXO'!B18</f>
        <v>0</v>
      </c>
      <c r="I19" s="385" cm="1">
        <f t="array" ref="I19">'CUSTO FIXO'!C18</f>
        <v>0</v>
      </c>
      <c r="J19" s="371"/>
    </row>
    <row r="20" ht="18" customHeight="1">
      <c r="A20" s="365"/>
      <c r="B20" t="str" s="381" cm="1">
        <f t="array" ref="B20">'CUSTO VARIAVEL'!B19</f>
        <v>12. Equipamentos</v>
      </c>
      <c r="C20" s="370" cm="1">
        <f t="array" ref="C20">'CUSTO VARIAVEL'!C19</f>
        <v>0</v>
      </c>
      <c r="D20" s="385" cm="1">
        <f t="array" ref="D20">'CUSTO VARIAVEL'!D19</f>
        <v>0</v>
      </c>
      <c r="E20" s="383">
        <v>0</v>
      </c>
      <c r="F20" s="384" cm="1">
        <f t="array" ref="F20">E20/$E$4</f>
        <v>0</v>
      </c>
      <c r="G20" s="369"/>
      <c r="H20" s="385" cm="1">
        <f t="array" ref="H20">'CUSTO FIXO'!B19</f>
        <v>0</v>
      </c>
      <c r="I20" s="385" cm="1">
        <f t="array" ref="I20">'CUSTO FIXO'!C19</f>
        <v>0</v>
      </c>
      <c r="J20" s="371"/>
    </row>
    <row r="21" ht="18" customHeight="1">
      <c r="A21" s="365"/>
      <c r="B21" t="str" s="381" cm="1">
        <f t="array" ref="B21">'CUSTO VARIAVEL'!B20</f>
        <v>13. Materiais</v>
      </c>
      <c r="C21" s="370" cm="1">
        <f t="array" ref="C21">'CUSTO VARIAVEL'!C20</f>
        <v>0</v>
      </c>
      <c r="D21" s="385" cm="1">
        <f t="array" ref="D21">'CUSTO VARIAVEL'!D20</f>
        <v>0</v>
      </c>
      <c r="E21" s="383" cm="1">
        <f t="array" ref="E21">C21*$E$4+D21</f>
        <v>0</v>
      </c>
      <c r="F21" s="384" cm="1">
        <f t="array" ref="F21">E21/$E$4</f>
        <v>0</v>
      </c>
      <c r="G21" s="369"/>
      <c r="H21" s="385" cm="1">
        <f t="array" ref="H21">'CUSTO FIXO'!B20</f>
        <v>0</v>
      </c>
      <c r="I21" s="385" cm="1">
        <f t="array" ref="I21">'CUSTO FIXO'!C20</f>
        <v>0</v>
      </c>
      <c r="J21" s="371"/>
    </row>
    <row r="22" ht="18" customHeight="1">
      <c r="A22" s="365"/>
      <c r="B22" t="str" s="381" cm="1">
        <f t="array" ref="B22">'CUSTO VARIAVEL'!B21</f>
        <v>14. Insumos</v>
      </c>
      <c r="C22" s="370" cm="1">
        <f t="array" ref="C22">'CUSTO VARIAVEL'!C21</f>
        <v>0</v>
      </c>
      <c r="D22" s="385" cm="1">
        <f t="array" ref="D22">'CUSTO VARIAVEL'!D21</f>
        <v>0</v>
      </c>
      <c r="E22" s="383" cm="1">
        <f t="array" ref="E22">C22*$E$4+D22</f>
        <v>0</v>
      </c>
      <c r="F22" s="384" cm="1">
        <f t="array" ref="F22">E22/$E$4</f>
        <v>0</v>
      </c>
      <c r="G22" s="369"/>
      <c r="H22" s="385" cm="1">
        <f t="array" ref="H22">'CUSTO FIXO'!B21</f>
        <v>0</v>
      </c>
      <c r="I22" s="385" cm="1">
        <f t="array" ref="I22">'CUSTO FIXO'!C21</f>
        <v>0</v>
      </c>
      <c r="J22" s="387"/>
    </row>
    <row r="23" ht="18" customHeight="1">
      <c r="A23" s="365"/>
      <c r="B23" t="str" s="381" cm="1">
        <f t="array" ref="B23">'CUSTO VARIAVEL'!B22</f>
        <v>15. Outro</v>
      </c>
      <c r="C23" s="370" cm="1">
        <f t="array" ref="C23">'CUSTO VARIAVEL'!C22</f>
        <v>0</v>
      </c>
      <c r="D23" s="385" cm="1">
        <f t="array" ref="D23">'CUSTO VARIAVEL'!D22</f>
        <v>0</v>
      </c>
      <c r="E23" s="383" cm="1">
        <f t="array" ref="E23">C23*$E$4+D23</f>
        <v>0</v>
      </c>
      <c r="F23" s="384" cm="1">
        <f t="array" ref="F23">E23/$E$4</f>
        <v>0</v>
      </c>
      <c r="G23" s="369"/>
      <c r="H23" s="385" cm="1">
        <f t="array" ref="H23">'CUSTO FIXO'!B22</f>
        <v>0</v>
      </c>
      <c r="I23" s="385" cm="1">
        <f t="array" ref="I23">'CUSTO FIXO'!C22</f>
        <v>0</v>
      </c>
      <c r="J23" s="387"/>
    </row>
    <row r="24" ht="18" customHeight="1">
      <c r="A24" s="365"/>
      <c r="B24" t="str" s="381" cm="1">
        <f t="array" ref="B24">'CUSTO VARIAVEL'!B23</f>
        <v>16. Outro</v>
      </c>
      <c r="C24" s="370" cm="1">
        <f t="array" ref="C24">'CUSTO VARIAVEL'!C23</f>
        <v>0</v>
      </c>
      <c r="D24" s="385" cm="1">
        <f t="array" ref="D24">'CUSTO VARIAVEL'!D23</f>
        <v>0</v>
      </c>
      <c r="E24" s="383" cm="1">
        <f t="array" ref="E24">C24*$E$4+D24</f>
        <v>0</v>
      </c>
      <c r="F24" s="384" cm="1">
        <f t="array" ref="F24">E24/$E$4</f>
        <v>0</v>
      </c>
      <c r="G24" s="95"/>
      <c r="H24" s="404"/>
      <c r="I24" s="443"/>
      <c r="J24" s="194"/>
    </row>
    <row r="25" ht="18" customHeight="1">
      <c r="A25" s="365"/>
      <c r="B25" t="str" s="381" cm="1">
        <f t="array" ref="B25">'CUSTO VARIAVEL'!B24</f>
        <v>17. Outro</v>
      </c>
      <c r="C25" s="370" cm="1">
        <f t="array" ref="C25">'CUSTO VARIAVEL'!C24</f>
        <v>0</v>
      </c>
      <c r="D25" s="385" cm="1">
        <f t="array" ref="D25">'CUSTO VARIAVEL'!D24</f>
        <v>0</v>
      </c>
      <c r="E25" s="383" cm="1">
        <f t="array" ref="E25">C25*$E$4+D25</f>
        <v>0</v>
      </c>
      <c r="F25" s="384" cm="1">
        <f t="array" ref="F25">E25/$E$4</f>
        <v>0</v>
      </c>
      <c r="G25" s="95"/>
      <c r="H25" t="s" s="444">
        <v>647</v>
      </c>
      <c r="I25" s="445">
        <v>3000</v>
      </c>
      <c r="J25" s="194"/>
    </row>
    <row r="26" ht="18" customHeight="1">
      <c r="A26" s="365"/>
      <c r="B26" t="str" s="381" cm="1">
        <f t="array" ref="B26">'CUSTO VARIAVEL'!B25</f>
        <v>18. Outro</v>
      </c>
      <c r="C26" s="370" cm="1">
        <f t="array" ref="C26">'CUSTO VARIAVEL'!C25</f>
        <v>0</v>
      </c>
      <c r="D26" s="385" cm="1">
        <f t="array" ref="D26">'CUSTO VARIAVEL'!D25</f>
        <v>0</v>
      </c>
      <c r="E26" s="383" cm="1">
        <f t="array" ref="E26">C26*$E$4+D26</f>
        <v>0</v>
      </c>
      <c r="F26" s="384" cm="1">
        <f t="array" ref="F26">E26/$E$4</f>
        <v>0</v>
      </c>
      <c r="G26" s="95"/>
      <c r="H26" s="95"/>
      <c r="I26" s="95"/>
      <c r="J26" s="194"/>
    </row>
    <row r="27" ht="18" customHeight="1">
      <c r="A27" s="365"/>
      <c r="B27" t="str" s="381" cm="1">
        <f t="array" ref="B27">'CUSTO VARIAVEL'!B26</f>
        <v>19. Outro</v>
      </c>
      <c r="C27" s="370" cm="1">
        <f t="array" ref="C27">'CUSTO VARIAVEL'!C26</f>
        <v>0</v>
      </c>
      <c r="D27" s="385" cm="1">
        <f t="array" ref="D27">'CUSTO VARIAVEL'!D26</f>
        <v>0</v>
      </c>
      <c r="E27" s="383" cm="1">
        <f t="array" ref="E27">C27*$E$4+D27</f>
        <v>0</v>
      </c>
      <c r="F27" s="384" cm="1">
        <f t="array" ref="F27">E27/$E$4</f>
        <v>0</v>
      </c>
      <c r="G27" s="95"/>
      <c r="H27" t="s" s="444">
        <v>648</v>
      </c>
      <c r="I27" s="446" cm="1">
        <f t="array" ref="I27">I7/I25</f>
        <v>10.8166666666667</v>
      </c>
      <c r="J27" s="194"/>
    </row>
    <row r="28" ht="18" customHeight="1">
      <c r="A28" s="365"/>
      <c r="B28" t="str" s="381" cm="1">
        <f t="array" ref="B28">'CUSTO VARIAVEL'!B27</f>
        <v>20. Outro</v>
      </c>
      <c r="C28" s="370" cm="1">
        <f t="array" ref="C28">'CUSTO VARIAVEL'!C27</f>
        <v>0</v>
      </c>
      <c r="D28" s="385" cm="1">
        <f t="array" ref="D28">'CUSTO VARIAVEL'!D27</f>
        <v>0</v>
      </c>
      <c r="E28" s="383" cm="1">
        <f t="array" ref="E28">C28*$E$4+D28</f>
        <v>0</v>
      </c>
      <c r="F28" s="384" cm="1">
        <f t="array" ref="F28">E28/$E$4</f>
        <v>0</v>
      </c>
      <c r="G28" s="95"/>
      <c r="H28" s="95"/>
      <c r="I28" s="95"/>
      <c r="J28" s="194"/>
    </row>
    <row r="29" ht="18" customHeight="1">
      <c r="A29" s="365"/>
      <c r="B29" t="str" s="381" cm="1">
        <f t="array" ref="B29">'CUSTO VARIAVEL'!B28</f>
        <v>21. Outro</v>
      </c>
      <c r="C29" s="370" cm="1">
        <f t="array" ref="C29">'CUSTO VARIAVEL'!C28</f>
        <v>0</v>
      </c>
      <c r="D29" s="385" cm="1">
        <f t="array" ref="D29">'CUSTO VARIAVEL'!D28</f>
        <v>0</v>
      </c>
      <c r="E29" s="383" cm="1">
        <f t="array" ref="E29">C29*$E$4+D29</f>
        <v>0</v>
      </c>
      <c r="F29" s="384" cm="1">
        <f t="array" ref="F29">E29/$E$4</f>
        <v>0</v>
      </c>
      <c r="G29" s="95"/>
      <c r="H29" t="s" s="444">
        <v>649</v>
      </c>
      <c r="I29" s="447" cm="1">
        <f t="array" ref="I29">E7+E18+I27</f>
        <v>100.816666666667</v>
      </c>
      <c r="J29" s="194"/>
    </row>
    <row r="30" ht="18" customHeight="1">
      <c r="A30" s="365"/>
      <c r="B30" t="str" s="381" cm="1">
        <f t="array" ref="B30">'CUSTO VARIAVEL'!B29</f>
        <v>22. Outros</v>
      </c>
      <c r="C30" s="370" cm="1">
        <f t="array" ref="C30">'CUSTO VARIAVEL'!C29</f>
        <v>0</v>
      </c>
      <c r="D30" s="385" cm="1">
        <f t="array" ref="D30">'CUSTO VARIAVEL'!D29</f>
        <v>0</v>
      </c>
      <c r="E30" s="383" cm="1">
        <f t="array" ref="E30">C30*$E$4+D30</f>
        <v>0</v>
      </c>
      <c r="F30" s="384" cm="1">
        <f t="array" ref="F30">E30/$E$4</f>
        <v>0</v>
      </c>
      <c r="G30" s="95"/>
      <c r="H30" s="95"/>
      <c r="I30" s="95"/>
      <c r="J30" s="194"/>
    </row>
    <row r="31" ht="18" customHeight="1">
      <c r="A31" s="349"/>
      <c r="B31" s="404"/>
      <c r="C31" s="405"/>
      <c r="D31" s="406"/>
      <c r="E31" s="407"/>
      <c r="F31" s="407"/>
      <c r="G31" s="95"/>
      <c r="H31" s="266"/>
      <c r="I31" s="266"/>
      <c r="J31" s="194"/>
    </row>
    <row r="32" ht="18" customHeight="1">
      <c r="A32" s="349"/>
      <c r="B32" s="410"/>
      <c r="C32" s="411"/>
      <c r="D32" s="412"/>
      <c r="E32" s="413"/>
      <c r="F32" s="414"/>
      <c r="G32" s="397"/>
      <c r="H32" t="s" s="398">
        <v>630</v>
      </c>
      <c r="I32" s="399" cm="1">
        <f t="array" ref="I32">I7/C36</f>
        <v>81125</v>
      </c>
      <c r="J32" s="360"/>
    </row>
    <row r="33" ht="18" customHeight="1">
      <c r="A33" s="352"/>
      <c r="B33" t="s" s="416">
        <v>650</v>
      </c>
      <c r="C33" s="417" cm="1">
        <f t="array" ref="C33">E33/E4</f>
        <v>0.327888888888889</v>
      </c>
      <c r="D33" s="418"/>
      <c r="E33" s="419" cm="1">
        <f t="array" ref="E33">E4-E7-E18-I27</f>
        <v>49.1833333333333</v>
      </c>
      <c r="F33" s="420"/>
      <c r="G33" s="397"/>
      <c r="H33" t="s" s="398">
        <v>632</v>
      </c>
      <c r="I33" s="448" cm="1">
        <f t="array" ref="I33">I32/E4</f>
        <v>540.833333333333</v>
      </c>
      <c r="J33" s="360"/>
    </row>
    <row r="34" ht="20" customHeight="1">
      <c r="A34" s="349"/>
      <c r="B34" s="424"/>
      <c r="C34" s="425"/>
      <c r="D34" s="426"/>
      <c r="E34" t="str" s="427" cm="1">
        <f t="array" ref="E34">IF(E33&lt;0,"NEGATIVA, reduzir custos ou aumentar preço",IF(E33=0,"ARRISCADA, avaliar estratégia ou reduzir custos",IF(C33&lt;0.05,"BAIXA, avaliar estratégia ou reduzir custos","POSITIVA")))</f>
        <v>POSITIVA</v>
      </c>
      <c r="F34" s="428"/>
      <c r="G34" s="95"/>
      <c r="H34" s="402"/>
      <c r="I34" s="402"/>
      <c r="J34" s="194"/>
    </row>
    <row r="35" ht="19" customHeight="1">
      <c r="A35" s="349"/>
      <c r="B35" s="266"/>
      <c r="C35" s="266"/>
      <c r="D35" s="431"/>
      <c r="E35" s="95"/>
      <c r="F35" s="95"/>
      <c r="G35" s="397"/>
      <c r="H35" t="s" s="398">
        <v>635</v>
      </c>
      <c r="I35" s="403" cm="1">
        <f t="array" ref="I35">I32*F19</f>
        <v>24337.5</v>
      </c>
      <c r="J35" s="360"/>
    </row>
    <row r="36" ht="19" customHeight="1">
      <c r="A36" s="352"/>
      <c r="B36" t="s" s="416">
        <v>651</v>
      </c>
      <c r="C36" s="449" cm="1">
        <f t="array" ref="C36">1-(F7+F18)</f>
        <v>0.4</v>
      </c>
      <c r="D36" s="450"/>
      <c r="E36" s="95"/>
      <c r="F36" s="95"/>
      <c r="G36" s="397"/>
      <c r="H36" t="s" s="398">
        <v>603</v>
      </c>
      <c r="I36" s="403" cm="1">
        <f t="array" ref="I36">I32*(SUM(C8:C16))</f>
        <v>24337.5</v>
      </c>
      <c r="J36" s="360"/>
    </row>
    <row r="37" ht="19" customHeight="1">
      <c r="A37" s="349"/>
      <c r="B37" s="293"/>
      <c r="C37" s="293"/>
      <c r="D37" s="431"/>
      <c r="E37" s="95"/>
      <c r="F37" s="95"/>
      <c r="G37" s="397"/>
      <c r="H37" t="s" s="398">
        <v>638</v>
      </c>
      <c r="I37" s="403" cm="1">
        <f t="array" ref="I37">I7</f>
        <v>32450</v>
      </c>
      <c r="J37" s="360"/>
    </row>
    <row r="38" ht="19" customHeight="1">
      <c r="A38" s="349"/>
      <c r="B38" s="95"/>
      <c r="C38" s="95"/>
      <c r="D38" s="431"/>
      <c r="E38" s="95"/>
      <c r="F38" s="95"/>
      <c r="G38" s="95"/>
      <c r="H38" s="402"/>
      <c r="I38" s="402"/>
      <c r="J38" s="194"/>
    </row>
    <row r="39" ht="19" customHeight="1">
      <c r="A39" s="349"/>
      <c r="B39" s="95"/>
      <c r="C39" s="95"/>
      <c r="D39" s="431"/>
      <c r="E39" s="95"/>
      <c r="F39" s="95"/>
      <c r="G39" s="397"/>
      <c r="H39" t="s" s="398">
        <v>641</v>
      </c>
      <c r="I39" s="403" cm="1">
        <f t="array" ref="I39">I32-I35-I36-I37</f>
        <v>0</v>
      </c>
      <c r="J39" s="360"/>
    </row>
    <row r="40" ht="19" customHeight="1">
      <c r="A40" s="349"/>
      <c r="B40" s="95"/>
      <c r="C40" s="95"/>
      <c r="D40" s="431"/>
      <c r="E40" s="95"/>
      <c r="F40" s="95"/>
      <c r="G40" s="95"/>
      <c r="H40" s="408"/>
      <c r="I40" s="409" cm="1">
        <f t="array" ref="I40">I39/I32</f>
        <v>0</v>
      </c>
      <c r="J40" s="360"/>
    </row>
    <row r="41" ht="20" customHeight="1">
      <c r="A41" s="349"/>
      <c r="B41" s="95"/>
      <c r="C41" s="95"/>
      <c r="D41" s="431"/>
      <c r="E41" s="95"/>
      <c r="F41" s="95"/>
      <c r="G41" s="95"/>
      <c r="H41" s="52"/>
      <c r="I41" s="415"/>
      <c r="J41" s="194"/>
    </row>
    <row r="42" ht="14.05" customHeight="1">
      <c r="A42" s="349"/>
      <c r="B42" s="95"/>
      <c r="C42" s="95"/>
      <c r="D42" s="431"/>
      <c r="E42" s="95"/>
      <c r="F42" s="95"/>
      <c r="G42" s="191"/>
      <c r="H42" t="s" s="421">
        <v>643</v>
      </c>
      <c r="I42" s="422"/>
      <c r="J42" s="423"/>
    </row>
    <row r="43" ht="19" customHeight="1">
      <c r="A43" s="349"/>
      <c r="B43" s="95"/>
      <c r="C43" s="95"/>
      <c r="D43" s="431"/>
      <c r="E43" s="95"/>
      <c r="F43" s="95"/>
      <c r="G43" s="191"/>
      <c r="H43" s="429"/>
      <c r="I43" s="430"/>
      <c r="J43" s="423"/>
    </row>
    <row r="44" ht="20" customHeight="1">
      <c r="A44" s="432"/>
      <c r="B44" s="98"/>
      <c r="C44" s="98"/>
      <c r="D44" s="433"/>
      <c r="E44" s="98"/>
      <c r="F44" s="98"/>
      <c r="G44" s="434"/>
      <c r="H44" s="435"/>
      <c r="I44" s="436"/>
      <c r="J44" s="437"/>
    </row>
  </sheetData>
  <mergeCells count="3">
    <mergeCell ref="H4:I4"/>
    <mergeCell ref="H42:I44"/>
    <mergeCell ref="B4:C4"/>
  </mergeCells>
  <conditionalFormatting sqref="E33">
    <cfRule type="cellIs" dxfId="14" priority="1" operator="lessThan" stopIfTrue="1">
      <formula>0</formula>
    </cfRule>
  </conditionalFormatting>
  <conditionalFormatting sqref="E34:F34">
    <cfRule type="cellIs" dxfId="15" priority="1" operator="equal" stopIfTrue="1">
      <formula>"BAIXA, avaliar estratégia ou reduzir custos"</formula>
    </cfRule>
    <cfRule type="cellIs" dxfId="16" priority="2" operator="equal" stopIfTrue="1">
      <formula>"ARRISCADA, avaliar estratégia ou reduzir custos"</formula>
    </cfRule>
    <cfRule type="cellIs" dxfId="17" priority="3" operator="equal" stopIfTrue="1">
      <formula>"NEGATIVA, reduzir custos ou aumentar preço"</formula>
    </cfRule>
    <cfRule type="cellIs" dxfId="18" priority="4" operator="equal" stopIfTrue="1">
      <formula>"POSITIVA"</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4.xml><?xml version="1.0" encoding="utf-8"?>
<worksheet xmlns:r="http://schemas.openxmlformats.org/officeDocument/2006/relationships" xmlns="http://schemas.openxmlformats.org/spreadsheetml/2006/main">
  <dimension ref="A1:X244"/>
  <sheetViews>
    <sheetView workbookViewId="0" showGridLines="0" defaultGridColor="1"/>
  </sheetViews>
  <sheetFormatPr defaultColWidth="9.16667" defaultRowHeight="19" customHeight="1" outlineLevelRow="0" outlineLevelCol="0"/>
  <cols>
    <col min="1" max="1" width="5" style="451" customWidth="1"/>
    <col min="2" max="2" width="50" style="451" customWidth="1"/>
    <col min="3" max="3" width="22.1719" style="451" customWidth="1"/>
    <col min="4" max="4" width="27.6719" style="451" customWidth="1"/>
    <col min="5" max="5" width="19.1719" style="451" customWidth="1"/>
    <col min="6" max="6" width="20.5" style="451" customWidth="1"/>
    <col min="7" max="7" width="16.8516" style="451" customWidth="1"/>
    <col min="8" max="9" width="14.8516" style="451" customWidth="1"/>
    <col min="10" max="11" width="15.6719" style="451" customWidth="1"/>
    <col min="12" max="12" width="14.3516" style="451" customWidth="1"/>
    <col min="13" max="13" width="14.8516" style="451" customWidth="1"/>
    <col min="14" max="14" width="14.3516" style="451" customWidth="1"/>
    <col min="15" max="15" width="16.8516" style="451" customWidth="1"/>
    <col min="16" max="16" width="10" style="451" customWidth="1"/>
    <col min="17" max="17" width="7.35156" style="451" customWidth="1"/>
    <col min="18" max="20" width="23.1719" style="451" customWidth="1"/>
    <col min="21" max="21" width="20.8516" style="451" customWidth="1"/>
    <col min="22" max="22" width="15.6719" style="451" customWidth="1"/>
    <col min="23" max="23" width="12.5" style="451" customWidth="1"/>
    <col min="24" max="24" width="13" style="451" customWidth="1"/>
    <col min="25" max="16384" width="9.17188" style="451" customWidth="1"/>
  </cols>
  <sheetData>
    <row r="1" ht="19" customHeight="1">
      <c r="A1" s="347"/>
      <c r="B1" s="45"/>
      <c r="C1" s="45"/>
      <c r="D1" s="45"/>
      <c r="E1" s="45"/>
      <c r="F1" s="348"/>
      <c r="G1" s="45"/>
      <c r="H1" s="45"/>
      <c r="I1" s="45"/>
      <c r="J1" s="45"/>
      <c r="K1" s="45"/>
      <c r="L1" s="45"/>
      <c r="M1" s="45"/>
      <c r="N1" s="45"/>
      <c r="O1" s="45"/>
      <c r="P1" s="452"/>
      <c r="Q1" s="452"/>
      <c r="R1" s="452"/>
      <c r="S1" s="452"/>
      <c r="T1" s="452"/>
      <c r="U1" s="452"/>
      <c r="V1" s="452"/>
      <c r="W1" s="452"/>
      <c r="X1" s="189"/>
    </row>
    <row r="2" ht="62" customHeight="1">
      <c r="A2" s="349"/>
      <c r="B2" s="197"/>
      <c r="C2" s="197"/>
      <c r="D2" s="197"/>
      <c r="E2" s="197"/>
      <c r="F2" s="197"/>
      <c r="G2" s="197"/>
      <c r="H2" s="197"/>
      <c r="I2" s="197"/>
      <c r="J2" s="197"/>
      <c r="K2" s="197"/>
      <c r="L2" s="197"/>
      <c r="M2" s="197"/>
      <c r="N2" s="95"/>
      <c r="O2" s="95"/>
      <c r="P2" s="453"/>
      <c r="Q2" s="453"/>
      <c r="R2" s="453"/>
      <c r="S2" s="453"/>
      <c r="T2" s="453"/>
      <c r="U2" s="453"/>
      <c r="V2" s="453"/>
      <c r="W2" s="453"/>
      <c r="X2" s="194"/>
    </row>
    <row r="3" ht="19" customHeight="1">
      <c r="A3" s="349"/>
      <c r="B3" s="95"/>
      <c r="C3" s="95"/>
      <c r="D3" s="95"/>
      <c r="E3" s="95"/>
      <c r="F3" s="431"/>
      <c r="G3" s="95"/>
      <c r="H3" s="95"/>
      <c r="I3" s="95"/>
      <c r="J3" s="95"/>
      <c r="K3" s="95"/>
      <c r="L3" s="95"/>
      <c r="M3" s="95"/>
      <c r="N3" s="95"/>
      <c r="O3" s="95"/>
      <c r="P3" s="453"/>
      <c r="Q3" s="453"/>
      <c r="R3" s="453"/>
      <c r="S3" s="453"/>
      <c r="T3" s="453"/>
      <c r="U3" s="453"/>
      <c r="V3" s="453"/>
      <c r="W3" s="453"/>
      <c r="X3" s="194"/>
    </row>
    <row r="4" ht="19" customHeight="1">
      <c r="A4" s="349"/>
      <c r="B4" s="454"/>
      <c r="C4" s="454"/>
      <c r="D4" s="454"/>
      <c r="E4" s="454"/>
      <c r="F4" s="454"/>
      <c r="G4" s="455"/>
      <c r="H4" s="455"/>
      <c r="I4" s="456"/>
      <c r="J4" s="457"/>
      <c r="K4" s="457"/>
      <c r="L4" s="457"/>
      <c r="M4" s="457"/>
      <c r="N4" s="95"/>
      <c r="O4" s="95"/>
      <c r="P4" s="453"/>
      <c r="Q4" s="453"/>
      <c r="R4" s="453"/>
      <c r="S4" s="453"/>
      <c r="T4" s="453"/>
      <c r="U4" s="453"/>
      <c r="V4" s="453"/>
      <c r="W4" s="453"/>
      <c r="X4" s="194"/>
    </row>
    <row r="5" ht="60" customHeight="1">
      <c r="A5" s="349"/>
      <c r="B5" t="s" s="458">
        <v>604</v>
      </c>
      <c r="C5" t="s" s="458">
        <v>653</v>
      </c>
      <c r="D5" t="s" s="458">
        <v>654</v>
      </c>
      <c r="E5" t="s" s="458">
        <v>655</v>
      </c>
      <c r="F5" t="s" s="458">
        <v>656</v>
      </c>
      <c r="G5" s="459"/>
      <c r="H5" s="459"/>
      <c r="I5" s="95"/>
      <c r="J5" s="95"/>
      <c r="K5" s="266"/>
      <c r="L5" s="95"/>
      <c r="M5" s="95"/>
      <c r="N5" s="95"/>
      <c r="O5" s="95"/>
      <c r="P5" s="453"/>
      <c r="Q5" s="453"/>
      <c r="R5" s="453"/>
      <c r="S5" s="453"/>
      <c r="T5" s="453"/>
      <c r="U5" s="453"/>
      <c r="V5" s="106"/>
      <c r="W5" s="106"/>
      <c r="X5" s="194"/>
    </row>
    <row r="6" ht="30" customHeight="1">
      <c r="A6" s="352"/>
      <c r="B6" s="460" cm="1">
        <f t="array" ref="B6">'CUSTO FIXO'!C6</f>
        <v>32450</v>
      </c>
      <c r="C6" s="461" cm="1">
        <f t="array" ref="C6">C7*F6</f>
        <v>160</v>
      </c>
      <c r="D6" s="462" cm="1">
        <f t="array" ref="D6">C6-(C6*0.2)</f>
        <v>128</v>
      </c>
      <c r="E6" s="460" cm="1">
        <f t="array" ref="E6">B6/D6</f>
        <v>253.515625</v>
      </c>
      <c r="F6" s="463">
        <v>1</v>
      </c>
      <c r="G6" s="464"/>
      <c r="H6" s="459"/>
      <c r="I6" s="95"/>
      <c r="J6" s="397"/>
      <c r="K6" s="465"/>
      <c r="L6" t="s" s="466">
        <v>657</v>
      </c>
      <c r="M6" s="95"/>
      <c r="N6" s="95"/>
      <c r="O6" s="95"/>
      <c r="P6" s="453"/>
      <c r="Q6" s="453"/>
      <c r="R6" s="453"/>
      <c r="S6" s="453"/>
      <c r="T6" s="453"/>
      <c r="U6" s="453"/>
      <c r="V6" s="106"/>
      <c r="W6" s="106"/>
      <c r="X6" s="194"/>
    </row>
    <row r="7" ht="18" customHeight="1">
      <c r="A7" s="349"/>
      <c r="B7" s="293"/>
      <c r="C7" s="467">
        <v>160</v>
      </c>
      <c r="D7" t="s" s="468">
        <v>658</v>
      </c>
      <c r="E7" s="469"/>
      <c r="F7" s="470"/>
      <c r="G7" s="459"/>
      <c r="H7" s="95"/>
      <c r="I7" s="459"/>
      <c r="J7" s="95"/>
      <c r="K7" s="293"/>
      <c r="L7" s="95"/>
      <c r="M7" s="95"/>
      <c r="N7" s="95"/>
      <c r="O7" s="95"/>
      <c r="P7" s="106"/>
      <c r="Q7" s="106"/>
      <c r="R7" s="106"/>
      <c r="S7" s="453"/>
      <c r="T7" s="453"/>
      <c r="U7" s="453"/>
      <c r="V7" s="453"/>
      <c r="W7" s="453"/>
      <c r="X7" s="471"/>
    </row>
    <row r="8" ht="18" customHeight="1">
      <c r="A8" s="349"/>
      <c r="B8" s="95"/>
      <c r="C8" s="459"/>
      <c r="D8" s="459"/>
      <c r="E8" s="459"/>
      <c r="F8" s="453"/>
      <c r="G8" s="459"/>
      <c r="H8" s="266"/>
      <c r="I8" s="472"/>
      <c r="J8" s="266"/>
      <c r="K8" s="266"/>
      <c r="L8" s="95"/>
      <c r="M8" s="95"/>
      <c r="N8" s="95"/>
      <c r="O8" s="95"/>
      <c r="P8" s="106"/>
      <c r="Q8" s="106"/>
      <c r="R8" s="106"/>
      <c r="S8" s="453"/>
      <c r="T8" s="453"/>
      <c r="U8" s="453"/>
      <c r="V8" s="453"/>
      <c r="W8" s="453"/>
      <c r="X8" s="471"/>
    </row>
    <row r="9" ht="19" customHeight="1">
      <c r="A9" s="349"/>
      <c r="B9" s="95"/>
      <c r="C9" s="459"/>
      <c r="D9" s="459"/>
      <c r="E9" s="459"/>
      <c r="F9" s="453"/>
      <c r="G9" s="473"/>
      <c r="H9" s="474">
        <v>0.03</v>
      </c>
      <c r="I9" s="474">
        <v>0.12</v>
      </c>
      <c r="J9" s="474">
        <v>0.1</v>
      </c>
      <c r="K9" s="475"/>
      <c r="L9" s="464"/>
      <c r="M9" s="459"/>
      <c r="N9" s="95"/>
      <c r="O9" s="95"/>
      <c r="P9" s="453"/>
      <c r="Q9" s="106"/>
      <c r="R9" s="106"/>
      <c r="S9" s="453"/>
      <c r="T9" s="453"/>
      <c r="U9" s="453"/>
      <c r="V9" s="453"/>
      <c r="W9" s="453"/>
      <c r="X9" s="471"/>
    </row>
    <row r="10" ht="60" customHeight="1">
      <c r="A10" s="349"/>
      <c r="B10" t="s" s="476">
        <v>659</v>
      </c>
      <c r="C10" t="s" s="476">
        <v>660</v>
      </c>
      <c r="D10" t="s" s="476">
        <v>661</v>
      </c>
      <c r="E10" t="s" s="476">
        <v>662</v>
      </c>
      <c r="F10" t="s" s="476">
        <v>663</v>
      </c>
      <c r="G10" t="s" s="477">
        <v>649</v>
      </c>
      <c r="H10" t="s" s="478">
        <v>664</v>
      </c>
      <c r="I10" t="s" s="478">
        <v>665</v>
      </c>
      <c r="J10" t="s" s="478">
        <v>666</v>
      </c>
      <c r="K10" t="s" s="478">
        <v>667</v>
      </c>
      <c r="L10" t="s" s="479">
        <v>668</v>
      </c>
      <c r="M10" t="s" s="480">
        <v>669</v>
      </c>
      <c r="N10" t="s" s="481">
        <v>67</v>
      </c>
      <c r="O10" s="459"/>
      <c r="P10" s="453"/>
      <c r="Q10" s="453"/>
      <c r="R10" s="453"/>
      <c r="S10" s="453"/>
      <c r="T10" s="453"/>
      <c r="U10" s="106"/>
      <c r="V10" s="106"/>
      <c r="W10" s="106"/>
      <c r="X10" s="194"/>
    </row>
    <row r="11" ht="10" customHeight="1">
      <c r="A11" s="349"/>
      <c r="B11" s="266"/>
      <c r="C11" s="266"/>
      <c r="D11" s="266"/>
      <c r="E11" s="482"/>
      <c r="F11" s="483"/>
      <c r="G11" s="484"/>
      <c r="H11" s="266"/>
      <c r="I11" s="485"/>
      <c r="J11" s="485"/>
      <c r="K11" s="485"/>
      <c r="L11" s="485"/>
      <c r="M11" s="266"/>
      <c r="N11" s="472"/>
      <c r="O11" s="459"/>
      <c r="P11" s="453"/>
      <c r="Q11" s="453"/>
      <c r="R11" s="453"/>
      <c r="S11" s="453"/>
      <c r="T11" s="453"/>
      <c r="U11" s="453"/>
      <c r="V11" s="106"/>
      <c r="W11" s="106"/>
      <c r="X11" s="194"/>
    </row>
    <row r="12" ht="19" customHeight="1">
      <c r="A12" s="352"/>
      <c r="B12" t="s" s="486">
        <v>670</v>
      </c>
      <c r="C12" s="487"/>
      <c r="D12" s="487"/>
      <c r="E12" s="488"/>
      <c r="F12" s="487"/>
      <c r="G12" s="487"/>
      <c r="H12" s="487"/>
      <c r="I12" s="487"/>
      <c r="J12" s="487"/>
      <c r="K12" s="487"/>
      <c r="L12" s="487"/>
      <c r="M12" s="487"/>
      <c r="N12" s="489"/>
      <c r="O12" s="464"/>
      <c r="P12" s="453"/>
      <c r="Q12" s="453"/>
      <c r="R12" s="453"/>
      <c r="S12" s="453"/>
      <c r="T12" s="453"/>
      <c r="U12" s="106"/>
      <c r="V12" s="106"/>
      <c r="W12" s="106"/>
      <c r="X12" s="194"/>
    </row>
    <row r="13" ht="20" customHeight="1">
      <c r="A13" s="352"/>
      <c r="B13" t="s" s="490">
        <v>671</v>
      </c>
      <c r="C13" s="491">
        <v>60</v>
      </c>
      <c r="D13" s="492">
        <v>450</v>
      </c>
      <c r="E13" s="354">
        <v>1</v>
      </c>
      <c r="F13" s="493" cm="1">
        <f t="array" ref="F13">$E$6*E13</f>
        <v>253.515625</v>
      </c>
      <c r="G13" s="494" cm="1">
        <f t="array" ref="G13">H13+I13+K13+F13+J13+L13</f>
        <v>321.015625</v>
      </c>
      <c r="H13" s="495" cm="1">
        <f t="array" ref="H13">D13*$H$9</f>
        <v>13.5</v>
      </c>
      <c r="I13" s="496" cm="1">
        <f t="array" ref="I13">$I$9*D13</f>
        <v>54</v>
      </c>
      <c r="J13" s="496">
        <v>0</v>
      </c>
      <c r="K13" s="497"/>
      <c r="L13" s="497"/>
      <c r="M13" s="498" cm="1">
        <f t="array" ref="M13">D13-K13-I13-H13-F13-J13-L13</f>
        <v>128.984375</v>
      </c>
      <c r="N13" s="499" cm="1">
        <f t="array" ref="N13">M13/D13</f>
        <v>0.286631944444444</v>
      </c>
      <c r="O13" t="s" s="500">
        <v>672</v>
      </c>
      <c r="P13" s="453"/>
      <c r="Q13" s="453"/>
      <c r="R13" s="453"/>
      <c r="S13" s="453"/>
      <c r="T13" s="453"/>
      <c r="U13" s="106"/>
      <c r="V13" s="106"/>
      <c r="W13" s="106"/>
      <c r="X13" s="194"/>
    </row>
    <row r="14" ht="19" customHeight="1">
      <c r="A14" s="352"/>
      <c r="B14" t="s" s="490">
        <v>673</v>
      </c>
      <c r="C14" s="491">
        <v>90</v>
      </c>
      <c r="D14" s="492">
        <v>600</v>
      </c>
      <c r="E14" s="354" cm="1">
        <f t="array" ref="E14">C14/60</f>
        <v>1.5</v>
      </c>
      <c r="F14" s="493" cm="1">
        <f t="array" ref="F14">$E$6*E14</f>
        <v>380.2734375</v>
      </c>
      <c r="G14" s="494" cm="1">
        <f t="array" ref="G14">H14+I14+K14+F14+J14+L14</f>
        <v>530.2734375</v>
      </c>
      <c r="H14" s="495" cm="1">
        <f t="array" ref="H14">D14*$H$9</f>
        <v>18</v>
      </c>
      <c r="I14" s="496" cm="1">
        <f t="array" ref="I14">$I$9*D14</f>
        <v>72</v>
      </c>
      <c r="J14" s="496" cm="1">
        <f t="array" ref="J14">$J$9*D14</f>
        <v>60</v>
      </c>
      <c r="K14" s="497"/>
      <c r="L14" s="497"/>
      <c r="M14" s="498" cm="1">
        <f t="array" ref="M14">D14-K14-I14-H14-F14-J14-L14</f>
        <v>69.7265625</v>
      </c>
      <c r="N14" s="499" cm="1">
        <f t="array" ref="N14">M14/D14</f>
        <v>0.1162109375</v>
      </c>
      <c r="O14" s="464"/>
      <c r="P14" s="453"/>
      <c r="Q14" s="453"/>
      <c r="R14" s="453"/>
      <c r="S14" s="453"/>
      <c r="T14" s="453"/>
      <c r="U14" s="106"/>
      <c r="V14" s="106"/>
      <c r="W14" s="106"/>
      <c r="X14" s="194"/>
    </row>
    <row r="15" ht="19" customHeight="1">
      <c r="A15" s="352"/>
      <c r="B15" t="s" s="490">
        <v>674</v>
      </c>
      <c r="C15" s="491">
        <v>60</v>
      </c>
      <c r="D15" s="492">
        <v>400</v>
      </c>
      <c r="E15" s="354" cm="1">
        <f t="array" ref="E15">C15/60</f>
        <v>1</v>
      </c>
      <c r="F15" s="493" cm="1">
        <f t="array" ref="F15">$E$6*E15</f>
        <v>253.515625</v>
      </c>
      <c r="G15" s="494" cm="1">
        <f t="array" ref="G15">H15+I15+K15+F15+J15+L15</f>
        <v>353.515625</v>
      </c>
      <c r="H15" s="495" cm="1">
        <f t="array" ref="H15">D15*$H$9</f>
        <v>12</v>
      </c>
      <c r="I15" s="496" cm="1">
        <f t="array" ref="I15">$I$9*D15</f>
        <v>48</v>
      </c>
      <c r="J15" s="496" cm="1">
        <f t="array" ref="J15">$J$9*D15</f>
        <v>40</v>
      </c>
      <c r="K15" s="497"/>
      <c r="L15" s="497"/>
      <c r="M15" s="498" cm="1">
        <f t="array" ref="M15">D15-K15-I15-H15-F15-J15-L15</f>
        <v>46.484375</v>
      </c>
      <c r="N15" s="499" cm="1">
        <f t="array" ref="N15">M15/D15</f>
        <v>0.1162109375</v>
      </c>
      <c r="O15" s="464"/>
      <c r="P15" s="453"/>
      <c r="Q15" s="453"/>
      <c r="R15" s="453"/>
      <c r="S15" s="453"/>
      <c r="T15" s="453"/>
      <c r="U15" s="106"/>
      <c r="V15" s="106"/>
      <c r="W15" s="106"/>
      <c r="X15" s="194"/>
    </row>
    <row r="16" ht="19" customHeight="1">
      <c r="A16" s="352"/>
      <c r="B16" t="s" s="490">
        <v>675</v>
      </c>
      <c r="C16" s="491">
        <v>60</v>
      </c>
      <c r="D16" s="492">
        <v>650</v>
      </c>
      <c r="E16" s="354" cm="1">
        <f t="array" ref="E16">C16/60</f>
        <v>1</v>
      </c>
      <c r="F16" s="493" cm="1">
        <f t="array" ref="F16">$E$6*E16</f>
        <v>253.515625</v>
      </c>
      <c r="G16" s="494" cm="1">
        <f t="array" ref="G16">H16+I16+K16+F16+J16+L16</f>
        <v>416.015625</v>
      </c>
      <c r="H16" s="495" cm="1">
        <f t="array" ref="H16">D16*$H$9</f>
        <v>19.5</v>
      </c>
      <c r="I16" s="496" cm="1">
        <f t="array" ref="I16">$I$9*D16</f>
        <v>78</v>
      </c>
      <c r="J16" s="496" cm="1">
        <f t="array" ref="J16">$J$9*D16</f>
        <v>65</v>
      </c>
      <c r="K16" s="497"/>
      <c r="L16" s="497"/>
      <c r="M16" s="498" cm="1">
        <f t="array" ref="M16">D16-K16-I16-H16-F16-J16-L16</f>
        <v>233.984375</v>
      </c>
      <c r="N16" s="499" cm="1">
        <f t="array" ref="N16">M16/D16</f>
        <v>0.359975961538462</v>
      </c>
      <c r="O16" s="464"/>
      <c r="P16" s="453"/>
      <c r="Q16" s="453"/>
      <c r="R16" s="453"/>
      <c r="S16" s="453"/>
      <c r="T16" s="453"/>
      <c r="U16" s="106"/>
      <c r="V16" s="106"/>
      <c r="W16" s="106"/>
      <c r="X16" s="194"/>
    </row>
    <row r="17" ht="19" customHeight="1">
      <c r="A17" s="352"/>
      <c r="B17" t="s" s="490">
        <v>676</v>
      </c>
      <c r="C17" s="491">
        <v>30</v>
      </c>
      <c r="D17" s="492">
        <v>250</v>
      </c>
      <c r="E17" s="354" cm="1">
        <f t="array" ref="E17">C17/60</f>
        <v>0.5</v>
      </c>
      <c r="F17" s="493" cm="1">
        <f t="array" ref="F17">$E$6*E17</f>
        <v>126.7578125</v>
      </c>
      <c r="G17" s="494" cm="1">
        <f t="array" ref="G17">H17+I17+K17+F17+J17+L17</f>
        <v>189.2578125</v>
      </c>
      <c r="H17" s="495" cm="1">
        <f t="array" ref="H17">D17*$H$9</f>
        <v>7.5</v>
      </c>
      <c r="I17" s="496" cm="1">
        <f t="array" ref="I17">$I$9*D17</f>
        <v>30</v>
      </c>
      <c r="J17" s="496" cm="1">
        <f t="array" ref="J17">$J$9*D17</f>
        <v>25</v>
      </c>
      <c r="K17" s="497"/>
      <c r="L17" s="497"/>
      <c r="M17" s="498" cm="1">
        <f t="array" ref="M17">D17-K17-I17-H17-F17-J17-L17</f>
        <v>60.7421875</v>
      </c>
      <c r="N17" s="499" cm="1">
        <f t="array" ref="N17">M17/D17</f>
        <v>0.24296875</v>
      </c>
      <c r="O17" s="464"/>
      <c r="P17" s="453"/>
      <c r="Q17" s="453"/>
      <c r="R17" s="453"/>
      <c r="S17" s="453"/>
      <c r="T17" s="453"/>
      <c r="U17" s="106"/>
      <c r="V17" s="106"/>
      <c r="W17" s="106"/>
      <c r="X17" s="194"/>
    </row>
    <row r="18" ht="19" customHeight="1">
      <c r="A18" s="352"/>
      <c r="B18" t="s" s="490">
        <v>677</v>
      </c>
      <c r="C18" s="491">
        <v>60</v>
      </c>
      <c r="D18" s="492">
        <v>300</v>
      </c>
      <c r="E18" s="354" cm="1">
        <f t="array" ref="E18">C18/60</f>
        <v>1</v>
      </c>
      <c r="F18" s="493" cm="1">
        <f t="array" ref="F18">$E$6*E18</f>
        <v>253.515625</v>
      </c>
      <c r="G18" s="494" cm="1">
        <f t="array" ref="G18">H18+I18+K18+F18+J18+L18</f>
        <v>328.515625</v>
      </c>
      <c r="H18" s="495" cm="1">
        <f t="array" ref="H18">D18*$H$9</f>
        <v>9</v>
      </c>
      <c r="I18" s="496" cm="1">
        <f t="array" ref="I18">$I$9*D18</f>
        <v>36</v>
      </c>
      <c r="J18" s="496" cm="1">
        <f t="array" ref="J18">$J$9*D18</f>
        <v>30</v>
      </c>
      <c r="K18" s="497"/>
      <c r="L18" s="497"/>
      <c r="M18" s="498" cm="1">
        <f t="array" ref="M18">D18-K18-I18-H18-F18-J18-L18</f>
        <v>-28.515625</v>
      </c>
      <c r="N18" s="499" cm="1">
        <f t="array" ref="N18">M18/D18</f>
        <v>-0.0950520833333333</v>
      </c>
      <c r="O18" s="464"/>
      <c r="P18" s="453"/>
      <c r="Q18" s="453"/>
      <c r="R18" s="453"/>
      <c r="S18" s="453"/>
      <c r="T18" s="453"/>
      <c r="U18" s="106"/>
      <c r="V18" s="106"/>
      <c r="W18" s="106"/>
      <c r="X18" s="194"/>
    </row>
    <row r="19" ht="19" customHeight="1">
      <c r="A19" s="352"/>
      <c r="B19" t="s" s="490">
        <v>678</v>
      </c>
      <c r="C19" s="491">
        <v>60</v>
      </c>
      <c r="D19" s="492">
        <v>350</v>
      </c>
      <c r="E19" s="354" cm="1">
        <f t="array" ref="E19">C19/60</f>
        <v>1</v>
      </c>
      <c r="F19" s="493" cm="1">
        <f t="array" ref="F19">$E$6*E19</f>
        <v>253.515625</v>
      </c>
      <c r="G19" s="494" cm="1">
        <f t="array" ref="G19">H19+I19+K19+F19+J19+L19</f>
        <v>341.015625</v>
      </c>
      <c r="H19" s="495" cm="1">
        <f t="array" ref="H19">D19*$H$9</f>
        <v>10.5</v>
      </c>
      <c r="I19" s="496" cm="1">
        <f t="array" ref="I19">$I$9*D19</f>
        <v>42</v>
      </c>
      <c r="J19" s="496" cm="1">
        <f t="array" ref="J19">$J$9*D19</f>
        <v>35</v>
      </c>
      <c r="K19" s="497"/>
      <c r="L19" s="497"/>
      <c r="M19" s="498" cm="1">
        <f t="array" ref="M19">D19-K19-I19-H19-F19-J19-L19</f>
        <v>8.984375</v>
      </c>
      <c r="N19" s="499" cm="1">
        <f t="array" ref="N19">M19/D19</f>
        <v>0.0256696428571429</v>
      </c>
      <c r="O19" s="464"/>
      <c r="P19" s="453"/>
      <c r="Q19" s="453"/>
      <c r="R19" s="453"/>
      <c r="S19" s="453"/>
      <c r="T19" s="453"/>
      <c r="U19" s="106"/>
      <c r="V19" s="106"/>
      <c r="W19" s="106"/>
      <c r="X19" s="194"/>
    </row>
    <row r="20" ht="19" customHeight="1">
      <c r="A20" s="352"/>
      <c r="B20" t="s" s="490">
        <v>679</v>
      </c>
      <c r="C20" s="491">
        <v>60</v>
      </c>
      <c r="D20" s="492">
        <v>400</v>
      </c>
      <c r="E20" s="354" cm="1">
        <f t="array" ref="E20">C20/60</f>
        <v>1</v>
      </c>
      <c r="F20" s="493" cm="1">
        <f t="array" ref="F20">$E$6*E20</f>
        <v>253.515625</v>
      </c>
      <c r="G20" s="494" cm="1">
        <f t="array" ref="G20">H20+I20+K20+F20+J20+L20</f>
        <v>353.515625</v>
      </c>
      <c r="H20" s="495" cm="1">
        <f t="array" ref="H20">D20*$H$9</f>
        <v>12</v>
      </c>
      <c r="I20" s="496" cm="1">
        <f t="array" ref="I20">$I$9*D20</f>
        <v>48</v>
      </c>
      <c r="J20" s="496" cm="1">
        <f t="array" ref="J20">$J$9*D20</f>
        <v>40</v>
      </c>
      <c r="K20" s="497"/>
      <c r="L20" s="497"/>
      <c r="M20" s="498" cm="1">
        <f t="array" ref="M20">D20-K20-I20-H20-F20-J20-L20</f>
        <v>46.484375</v>
      </c>
      <c r="N20" s="499" cm="1">
        <f t="array" ref="N20">M20/D20</f>
        <v>0.1162109375</v>
      </c>
      <c r="O20" s="464"/>
      <c r="P20" s="453"/>
      <c r="Q20" s="453"/>
      <c r="R20" s="453"/>
      <c r="S20" s="453"/>
      <c r="T20" s="453"/>
      <c r="U20" s="106"/>
      <c r="V20" s="106"/>
      <c r="W20" s="106"/>
      <c r="X20" s="194"/>
    </row>
    <row r="21" ht="19" customHeight="1">
      <c r="A21" s="352"/>
      <c r="B21" t="s" s="490">
        <v>680</v>
      </c>
      <c r="C21" s="491">
        <v>60</v>
      </c>
      <c r="D21" s="492">
        <v>450</v>
      </c>
      <c r="E21" s="354" cm="1">
        <f t="array" ref="E21">C21/60</f>
        <v>1</v>
      </c>
      <c r="F21" s="493" cm="1">
        <f t="array" ref="F21">$E$6*E21</f>
        <v>253.515625</v>
      </c>
      <c r="G21" s="494" cm="1">
        <f t="array" ref="G21">H21+I21+K21+F21+J21+L21</f>
        <v>366.015625</v>
      </c>
      <c r="H21" s="495" cm="1">
        <f t="array" ref="H21">D21*$H$9</f>
        <v>13.5</v>
      </c>
      <c r="I21" s="496" cm="1">
        <f t="array" ref="I21">$I$9*D21</f>
        <v>54</v>
      </c>
      <c r="J21" s="496" cm="1">
        <f t="array" ref="J21">$J$9*D21</f>
        <v>45</v>
      </c>
      <c r="K21" s="497"/>
      <c r="L21" s="497"/>
      <c r="M21" s="498" cm="1">
        <f t="array" ref="M21">D21-K21-I21-H21-F21-J21-L21</f>
        <v>83.984375</v>
      </c>
      <c r="N21" s="499" cm="1">
        <f t="array" ref="N21">M21/D21</f>
        <v>0.186631944444444</v>
      </c>
      <c r="O21" s="464"/>
      <c r="P21" s="453"/>
      <c r="Q21" s="453"/>
      <c r="R21" s="453"/>
      <c r="S21" s="453"/>
      <c r="T21" s="453"/>
      <c r="U21" s="106"/>
      <c r="V21" s="106"/>
      <c r="W21" s="106"/>
      <c r="X21" s="194"/>
    </row>
    <row r="22" ht="19" customHeight="1">
      <c r="A22" s="352"/>
      <c r="B22" t="s" s="490">
        <v>681</v>
      </c>
      <c r="C22" s="491">
        <v>60</v>
      </c>
      <c r="D22" s="492">
        <v>350</v>
      </c>
      <c r="E22" s="354" cm="1">
        <f t="array" ref="E22">C22/60</f>
        <v>1</v>
      </c>
      <c r="F22" s="493" cm="1">
        <f t="array" ref="F22">$E$6*E22</f>
        <v>253.515625</v>
      </c>
      <c r="G22" s="494" cm="1">
        <f t="array" ref="G22">H22+I22+K22+F22+J22+L22</f>
        <v>341.015625</v>
      </c>
      <c r="H22" s="495" cm="1">
        <f t="array" ref="H22">D22*$H$9</f>
        <v>10.5</v>
      </c>
      <c r="I22" s="496" cm="1">
        <f t="array" ref="I22">$I$9*D22</f>
        <v>42</v>
      </c>
      <c r="J22" s="496" cm="1">
        <f t="array" ref="J22">$J$9*D22</f>
        <v>35</v>
      </c>
      <c r="K22" s="497"/>
      <c r="L22" s="497"/>
      <c r="M22" s="498" cm="1">
        <f t="array" ref="M22">D22-K22-I22-H22-F22-J22-L22</f>
        <v>8.984375</v>
      </c>
      <c r="N22" s="499" cm="1">
        <f t="array" ref="N22">M22/D22</f>
        <v>0.0256696428571429</v>
      </c>
      <c r="O22" s="464"/>
      <c r="P22" s="453"/>
      <c r="Q22" s="453"/>
      <c r="R22" s="453"/>
      <c r="S22" s="453"/>
      <c r="T22" s="453"/>
      <c r="U22" s="106"/>
      <c r="V22" s="106"/>
      <c r="W22" s="106"/>
      <c r="X22" s="194"/>
    </row>
    <row r="23" ht="19" customHeight="1">
      <c r="A23" s="352"/>
      <c r="B23" t="s" s="490">
        <v>682</v>
      </c>
      <c r="C23" s="491">
        <v>60</v>
      </c>
      <c r="D23" s="492">
        <v>400</v>
      </c>
      <c r="E23" s="354" cm="1">
        <f t="array" ref="E23">C23/60</f>
        <v>1</v>
      </c>
      <c r="F23" s="493" cm="1">
        <f t="array" ref="F23">$E$6*E23</f>
        <v>253.515625</v>
      </c>
      <c r="G23" s="494" cm="1">
        <f t="array" ref="G23">H23+I23+K23+F23+J23+L23</f>
        <v>353.515625</v>
      </c>
      <c r="H23" s="495" cm="1">
        <f t="array" ref="H23">D23*$H$9</f>
        <v>12</v>
      </c>
      <c r="I23" s="496" cm="1">
        <f t="array" ref="I23">$I$9*D23</f>
        <v>48</v>
      </c>
      <c r="J23" s="496" cm="1">
        <f t="array" ref="J23">$J$9*D23</f>
        <v>40</v>
      </c>
      <c r="K23" s="497"/>
      <c r="L23" s="497"/>
      <c r="M23" s="498" cm="1">
        <f t="array" ref="M23">D23-K23-I23-H23-F23-J23-L23</f>
        <v>46.484375</v>
      </c>
      <c r="N23" s="499" cm="1">
        <f t="array" ref="N23">M23/D23</f>
        <v>0.1162109375</v>
      </c>
      <c r="O23" s="464"/>
      <c r="P23" s="453"/>
      <c r="Q23" s="453"/>
      <c r="R23" s="453"/>
      <c r="S23" s="453"/>
      <c r="T23" s="453"/>
      <c r="U23" s="106"/>
      <c r="V23" s="106"/>
      <c r="W23" s="106"/>
      <c r="X23" s="194"/>
    </row>
    <row r="24" ht="19" customHeight="1">
      <c r="A24" s="352"/>
      <c r="B24" t="s" s="490">
        <v>683</v>
      </c>
      <c r="C24" s="491">
        <v>30</v>
      </c>
      <c r="D24" s="492">
        <v>300</v>
      </c>
      <c r="E24" s="354" cm="1">
        <f t="array" ref="E24">C24/60</f>
        <v>0.5</v>
      </c>
      <c r="F24" s="493" cm="1">
        <f t="array" ref="F24">$E$6*E24</f>
        <v>126.7578125</v>
      </c>
      <c r="G24" s="494" cm="1">
        <f t="array" ref="G24">H24+I24+K24+F24+J24+L24</f>
        <v>201.7578125</v>
      </c>
      <c r="H24" s="495" cm="1">
        <f t="array" ref="H24">D24*$H$9</f>
        <v>9</v>
      </c>
      <c r="I24" s="496" cm="1">
        <f t="array" ref="I24">$I$9*D24</f>
        <v>36</v>
      </c>
      <c r="J24" s="496" cm="1">
        <f t="array" ref="J24">$J$9*D24</f>
        <v>30</v>
      </c>
      <c r="K24" s="497"/>
      <c r="L24" s="497"/>
      <c r="M24" s="498" cm="1">
        <f t="array" ref="M24">D24-K24-I24-H24-F24-J24-L24</f>
        <v>98.2421875</v>
      </c>
      <c r="N24" s="499" cm="1">
        <f t="array" ref="N24">M24/D24</f>
        <v>0.327473958333333</v>
      </c>
      <c r="O24" s="464"/>
      <c r="P24" s="453"/>
      <c r="Q24" s="453"/>
      <c r="R24" s="453"/>
      <c r="S24" s="453"/>
      <c r="T24" s="453"/>
      <c r="U24" s="106"/>
      <c r="V24" s="106"/>
      <c r="W24" s="106"/>
      <c r="X24" s="194"/>
    </row>
    <row r="25" ht="19" customHeight="1">
      <c r="A25" s="352"/>
      <c r="B25" t="s" s="490">
        <v>684</v>
      </c>
      <c r="C25" s="491">
        <v>120</v>
      </c>
      <c r="D25" s="492">
        <v>1500</v>
      </c>
      <c r="E25" s="354" cm="1">
        <f t="array" ref="E25">C25/60</f>
        <v>2</v>
      </c>
      <c r="F25" s="493" cm="1">
        <f t="array" ref="F25">$E$6*E25</f>
        <v>507.03125</v>
      </c>
      <c r="G25" s="494" cm="1">
        <f t="array" ref="G25">H25+I25+K25+F25+J25+L25</f>
        <v>882.03125</v>
      </c>
      <c r="H25" s="495" cm="1">
        <f t="array" ref="H25">D25*$H$9</f>
        <v>45</v>
      </c>
      <c r="I25" s="496" cm="1">
        <f t="array" ref="I25">$I$9*D25</f>
        <v>180</v>
      </c>
      <c r="J25" s="496" cm="1">
        <f t="array" ref="J25">$J$9*D25</f>
        <v>150</v>
      </c>
      <c r="K25" s="497"/>
      <c r="L25" s="497"/>
      <c r="M25" s="498" cm="1">
        <f t="array" ref="M25">D25-K25-I25-H25-F25-J25-L25</f>
        <v>617.96875</v>
      </c>
      <c r="N25" s="499" cm="1">
        <f t="array" ref="N25">M25/D25</f>
        <v>0.411979166666667</v>
      </c>
      <c r="O25" s="464"/>
      <c r="P25" s="453"/>
      <c r="Q25" s="453"/>
      <c r="R25" s="453"/>
      <c r="S25" s="453"/>
      <c r="T25" s="453"/>
      <c r="U25" s="106"/>
      <c r="V25" s="106"/>
      <c r="W25" s="106"/>
      <c r="X25" s="194"/>
    </row>
    <row r="26" ht="19" customHeight="1">
      <c r="A26" s="352"/>
      <c r="B26" t="s" s="490">
        <v>685</v>
      </c>
      <c r="C26" s="491">
        <v>120</v>
      </c>
      <c r="D26" s="492">
        <v>1500</v>
      </c>
      <c r="E26" s="354" cm="1">
        <f t="array" ref="E26">C26/60</f>
        <v>2</v>
      </c>
      <c r="F26" s="493" cm="1">
        <f t="array" ref="F26">$E$6*E26</f>
        <v>507.03125</v>
      </c>
      <c r="G26" s="494" cm="1">
        <f t="array" ref="G26">H26+I26+K26+F26+J26+L26</f>
        <v>882.03125</v>
      </c>
      <c r="H26" s="495" cm="1">
        <f t="array" ref="H26">D26*$H$9</f>
        <v>45</v>
      </c>
      <c r="I26" s="496" cm="1">
        <f t="array" ref="I26">$I$9*D26</f>
        <v>180</v>
      </c>
      <c r="J26" s="496" cm="1">
        <f t="array" ref="J26">$J$9*D26</f>
        <v>150</v>
      </c>
      <c r="K26" s="497"/>
      <c r="L26" s="497"/>
      <c r="M26" s="498" cm="1">
        <f t="array" ref="M26">D26-K26-I26-H26-F26-J26-L26</f>
        <v>617.96875</v>
      </c>
      <c r="N26" s="499" cm="1">
        <f t="array" ref="N26">M26/D26</f>
        <v>0.411979166666667</v>
      </c>
      <c r="O26" s="464"/>
      <c r="P26" s="453"/>
      <c r="Q26" s="453"/>
      <c r="R26" s="453"/>
      <c r="S26" s="453"/>
      <c r="T26" s="453"/>
      <c r="U26" s="106"/>
      <c r="V26" s="106"/>
      <c r="W26" s="106"/>
      <c r="X26" s="194"/>
    </row>
    <row r="27" ht="19" customHeight="1">
      <c r="A27" s="352"/>
      <c r="B27" t="s" s="490">
        <v>686</v>
      </c>
      <c r="C27" s="491">
        <v>30</v>
      </c>
      <c r="D27" s="492">
        <v>150</v>
      </c>
      <c r="E27" s="354" cm="1">
        <f t="array" ref="E27">C27/60</f>
        <v>0.5</v>
      </c>
      <c r="F27" s="493" cm="1">
        <f t="array" ref="F27">$E$6*E27</f>
        <v>126.7578125</v>
      </c>
      <c r="G27" s="494" cm="1">
        <f t="array" ref="G27">H27+I27+K27+F27+J27+L27</f>
        <v>164.2578125</v>
      </c>
      <c r="H27" s="495" cm="1">
        <f t="array" ref="H27">D27*$H$9</f>
        <v>4.5</v>
      </c>
      <c r="I27" s="496" cm="1">
        <f t="array" ref="I27">$I$9*D27</f>
        <v>18</v>
      </c>
      <c r="J27" s="496" cm="1">
        <f t="array" ref="J27">$J$9*D27</f>
        <v>15</v>
      </c>
      <c r="K27" s="497"/>
      <c r="L27" s="497"/>
      <c r="M27" s="498" cm="1">
        <f t="array" ref="M27">D27-K27-I27-H27-F27-J27-L27</f>
        <v>-14.2578125</v>
      </c>
      <c r="N27" s="499" cm="1">
        <f t="array" ref="N27">M27/D27</f>
        <v>-0.0950520833333333</v>
      </c>
      <c r="O27" s="464"/>
      <c r="P27" s="453"/>
      <c r="Q27" s="453"/>
      <c r="R27" s="453"/>
      <c r="S27" s="453"/>
      <c r="T27" s="453"/>
      <c r="U27" s="106"/>
      <c r="V27" s="106"/>
      <c r="W27" s="106"/>
      <c r="X27" s="194"/>
    </row>
    <row r="28" ht="19" customHeight="1">
      <c r="A28" s="352"/>
      <c r="B28" t="s" s="490">
        <v>687</v>
      </c>
      <c r="C28" s="491">
        <v>30</v>
      </c>
      <c r="D28" s="492">
        <v>350</v>
      </c>
      <c r="E28" s="354" cm="1">
        <f t="array" ref="E28">C28/60</f>
        <v>0.5</v>
      </c>
      <c r="F28" s="493" cm="1">
        <f t="array" ref="F28">$E$6*E28</f>
        <v>126.7578125</v>
      </c>
      <c r="G28" s="494" cm="1">
        <f t="array" ref="G28">H28+I28+K28+F28+J28+L28</f>
        <v>214.2578125</v>
      </c>
      <c r="H28" s="495" cm="1">
        <f t="array" ref="H28">D28*$H$9</f>
        <v>10.5</v>
      </c>
      <c r="I28" s="496" cm="1">
        <f t="array" ref="I28">$I$9*D28</f>
        <v>42</v>
      </c>
      <c r="J28" s="496" cm="1">
        <f t="array" ref="J28">$J$9*D28</f>
        <v>35</v>
      </c>
      <c r="K28" s="497"/>
      <c r="L28" s="497"/>
      <c r="M28" s="498" cm="1">
        <f t="array" ref="M28">D28-K28-I28-H28-F28-J28-L28</f>
        <v>135.7421875</v>
      </c>
      <c r="N28" s="499" cm="1">
        <f t="array" ref="N28">M28/D28</f>
        <v>0.387834821428571</v>
      </c>
      <c r="O28" s="464"/>
      <c r="P28" s="453"/>
      <c r="Q28" s="453"/>
      <c r="R28" s="453"/>
      <c r="S28" s="453"/>
      <c r="T28" s="453"/>
      <c r="U28" s="106"/>
      <c r="V28" s="106"/>
      <c r="W28" s="106"/>
      <c r="X28" s="194"/>
    </row>
    <row r="29" ht="19" customHeight="1">
      <c r="A29" s="352"/>
      <c r="B29" t="s" s="486">
        <v>688</v>
      </c>
      <c r="C29" s="487"/>
      <c r="D29" s="487"/>
      <c r="E29" s="488"/>
      <c r="F29" s="487"/>
      <c r="G29" s="487"/>
      <c r="H29" s="487"/>
      <c r="I29" s="487"/>
      <c r="J29" s="487"/>
      <c r="K29" s="487"/>
      <c r="L29" s="487"/>
      <c r="M29" s="487"/>
      <c r="N29" s="489"/>
      <c r="O29" s="464"/>
      <c r="P29" s="453"/>
      <c r="Q29" s="453"/>
      <c r="R29" s="453"/>
      <c r="S29" s="453"/>
      <c r="T29" s="453"/>
      <c r="U29" s="106"/>
      <c r="V29" s="106"/>
      <c r="W29" s="106"/>
      <c r="X29" s="194"/>
    </row>
    <row r="30" ht="19" customHeight="1">
      <c r="A30" s="352"/>
      <c r="B30" t="s" s="490">
        <v>689</v>
      </c>
      <c r="C30" s="491">
        <v>90</v>
      </c>
      <c r="D30" s="492">
        <v>1600</v>
      </c>
      <c r="E30" s="354" cm="1">
        <f t="array" ref="E30">C30/60</f>
        <v>1.5</v>
      </c>
      <c r="F30" s="493" cm="1">
        <f t="array" ref="F30">$E$6*E30</f>
        <v>380.2734375</v>
      </c>
      <c r="G30" s="494" cm="1">
        <f t="array" ref="G30">H30+I30+K30+F30+J30+L30</f>
        <v>780.2734375</v>
      </c>
      <c r="H30" s="495" cm="1">
        <f t="array" ref="H30">D30*$H$9</f>
        <v>48</v>
      </c>
      <c r="I30" s="496" cm="1">
        <f t="array" ref="I30">$I$9*D30</f>
        <v>192</v>
      </c>
      <c r="J30" s="496" cm="1">
        <f t="array" ref="J30">$J$9*D30</f>
        <v>160</v>
      </c>
      <c r="K30" s="497"/>
      <c r="L30" s="497"/>
      <c r="M30" s="498" cm="1">
        <f t="array" ref="M30">D30-K30-I30-H30-F30-J30-L30</f>
        <v>819.7265625</v>
      </c>
      <c r="N30" s="499" cm="1">
        <f t="array" ref="N30">M30/D30</f>
        <v>0.5123291015625</v>
      </c>
      <c r="O30" s="464"/>
      <c r="P30" s="453"/>
      <c r="Q30" s="453"/>
      <c r="R30" s="453"/>
      <c r="S30" s="453"/>
      <c r="T30" s="453"/>
      <c r="U30" s="106"/>
      <c r="V30" s="106"/>
      <c r="W30" s="106"/>
      <c r="X30" s="194"/>
    </row>
    <row r="31" ht="19" customHeight="1">
      <c r="A31" s="352"/>
      <c r="B31" t="s" s="490">
        <v>690</v>
      </c>
      <c r="C31" s="491">
        <v>120</v>
      </c>
      <c r="D31" s="492">
        <v>1600</v>
      </c>
      <c r="E31" s="354" cm="1">
        <f t="array" ref="E31">C31/60</f>
        <v>2</v>
      </c>
      <c r="F31" s="493" cm="1">
        <f t="array" ref="F31">$E$6*E31</f>
        <v>507.03125</v>
      </c>
      <c r="G31" s="494" cm="1">
        <f t="array" ref="G31">H31+I31+K31+F31+J31+L31</f>
        <v>907.03125</v>
      </c>
      <c r="H31" s="495" cm="1">
        <f t="array" ref="H31">D31*$H$9</f>
        <v>48</v>
      </c>
      <c r="I31" s="496" cm="1">
        <f t="array" ref="I31">$I$9*D31</f>
        <v>192</v>
      </c>
      <c r="J31" s="496" cm="1">
        <f t="array" ref="J31">$J$9*D31</f>
        <v>160</v>
      </c>
      <c r="K31" s="497"/>
      <c r="L31" s="497"/>
      <c r="M31" s="498" cm="1">
        <f t="array" ref="M31">D31-K31-I31-H31-F31-J31-L31</f>
        <v>692.96875</v>
      </c>
      <c r="N31" s="499" cm="1">
        <f t="array" ref="N31">M31/D31</f>
        <v>0.433105468750</v>
      </c>
      <c r="O31" s="464"/>
      <c r="P31" s="453"/>
      <c r="Q31" s="453"/>
      <c r="R31" s="453"/>
      <c r="S31" s="453"/>
      <c r="T31" s="453"/>
      <c r="U31" s="106"/>
      <c r="V31" s="106"/>
      <c r="W31" s="106"/>
      <c r="X31" s="194"/>
    </row>
    <row r="32" ht="19" customHeight="1">
      <c r="A32" s="352"/>
      <c r="B32" t="s" s="490">
        <v>691</v>
      </c>
      <c r="C32" s="491">
        <v>120</v>
      </c>
      <c r="D32" s="492">
        <v>1600</v>
      </c>
      <c r="E32" s="354" cm="1">
        <f t="array" ref="E32">C32/60</f>
        <v>2</v>
      </c>
      <c r="F32" s="493" cm="1">
        <f t="array" ref="F32">$E$6*E32</f>
        <v>507.03125</v>
      </c>
      <c r="G32" s="494" cm="1">
        <f t="array" ref="G32">H32+I32+K32+F32+J32+L32</f>
        <v>907.03125</v>
      </c>
      <c r="H32" s="495" cm="1">
        <f t="array" ref="H32">D32*$H$9</f>
        <v>48</v>
      </c>
      <c r="I32" s="496" cm="1">
        <f t="array" ref="I32">$I$9*D32</f>
        <v>192</v>
      </c>
      <c r="J32" s="496" cm="1">
        <f t="array" ref="J32">$J$9*D32</f>
        <v>160</v>
      </c>
      <c r="K32" s="497"/>
      <c r="L32" s="497"/>
      <c r="M32" s="498" cm="1">
        <f t="array" ref="M32">D32-K32-I32-H32-F32-J32-L32</f>
        <v>692.96875</v>
      </c>
      <c r="N32" s="499" cm="1">
        <f t="array" ref="N32">M32/D32</f>
        <v>0.433105468750</v>
      </c>
      <c r="O32" s="464"/>
      <c r="P32" s="453"/>
      <c r="Q32" s="453"/>
      <c r="R32" s="453"/>
      <c r="S32" s="453"/>
      <c r="T32" s="453"/>
      <c r="U32" s="106"/>
      <c r="V32" s="106"/>
      <c r="W32" s="106"/>
      <c r="X32" s="194"/>
    </row>
    <row r="33" ht="19" customHeight="1">
      <c r="A33" s="352"/>
      <c r="B33" t="s" s="490">
        <v>692</v>
      </c>
      <c r="C33" s="491">
        <v>120</v>
      </c>
      <c r="D33" s="492">
        <v>1600</v>
      </c>
      <c r="E33" s="354" cm="1">
        <f t="array" ref="E33">C33/60</f>
        <v>2</v>
      </c>
      <c r="F33" s="493" cm="1">
        <f t="array" ref="F33">$E$6*E33</f>
        <v>507.03125</v>
      </c>
      <c r="G33" s="494" cm="1">
        <f t="array" ref="G33">H33+I33+K33+F33+J33+L33</f>
        <v>907.03125</v>
      </c>
      <c r="H33" s="495" cm="1">
        <f t="array" ref="H33">D33*$H$9</f>
        <v>48</v>
      </c>
      <c r="I33" s="496" cm="1">
        <f t="array" ref="I33">$I$9*D33</f>
        <v>192</v>
      </c>
      <c r="J33" s="496" cm="1">
        <f t="array" ref="J33">$J$9*D33</f>
        <v>160</v>
      </c>
      <c r="K33" s="497"/>
      <c r="L33" s="497"/>
      <c r="M33" s="498" cm="1">
        <f t="array" ref="M33">D33-K33-I33-H33-F33-J33-L33</f>
        <v>692.96875</v>
      </c>
      <c r="N33" s="499" cm="1">
        <f t="array" ref="N33">M33/D33</f>
        <v>0.433105468750</v>
      </c>
      <c r="O33" s="464"/>
      <c r="P33" s="453"/>
      <c r="Q33" s="453"/>
      <c r="R33" s="453"/>
      <c r="S33" s="453"/>
      <c r="T33" s="453"/>
      <c r="U33" s="106"/>
      <c r="V33" s="106"/>
      <c r="W33" s="106"/>
      <c r="X33" s="194"/>
    </row>
    <row r="34" ht="19" customHeight="1">
      <c r="A34" s="352"/>
      <c r="B34" t="s" s="490">
        <v>693</v>
      </c>
      <c r="C34" s="491">
        <v>90</v>
      </c>
      <c r="D34" s="492">
        <v>1600</v>
      </c>
      <c r="E34" s="354" cm="1">
        <f t="array" ref="E34">C34/60</f>
        <v>1.5</v>
      </c>
      <c r="F34" s="493" cm="1">
        <f t="array" ref="F34">$E$6*E34</f>
        <v>380.2734375</v>
      </c>
      <c r="G34" s="494" cm="1">
        <f t="array" ref="G34">H34+I34+K34+F34+J34+L34</f>
        <v>780.2734375</v>
      </c>
      <c r="H34" s="495" cm="1">
        <f t="array" ref="H34">D34*$H$9</f>
        <v>48</v>
      </c>
      <c r="I34" s="496" cm="1">
        <f t="array" ref="I34">$I$9*D34</f>
        <v>192</v>
      </c>
      <c r="J34" s="496" cm="1">
        <f t="array" ref="J34">$J$9*D34</f>
        <v>160</v>
      </c>
      <c r="K34" s="497"/>
      <c r="L34" s="497"/>
      <c r="M34" s="498" cm="1">
        <f t="array" ref="M34">D34-K34-I34-H34-F34-J34-L34</f>
        <v>819.7265625</v>
      </c>
      <c r="N34" s="499" cm="1">
        <f t="array" ref="N34">M34/D34</f>
        <v>0.5123291015625</v>
      </c>
      <c r="O34" s="464"/>
      <c r="P34" s="453"/>
      <c r="Q34" s="453"/>
      <c r="R34" s="453"/>
      <c r="S34" s="453"/>
      <c r="T34" s="453"/>
      <c r="U34" s="106"/>
      <c r="V34" s="106"/>
      <c r="W34" s="106"/>
      <c r="X34" s="194"/>
    </row>
    <row r="35" ht="19" customHeight="1">
      <c r="A35" s="352"/>
      <c r="B35" t="s" s="490">
        <v>694</v>
      </c>
      <c r="C35" s="491">
        <v>90</v>
      </c>
      <c r="D35" s="492">
        <v>1600</v>
      </c>
      <c r="E35" s="354" cm="1">
        <f t="array" ref="E35">C35/60</f>
        <v>1.5</v>
      </c>
      <c r="F35" s="493" cm="1">
        <f t="array" ref="F35">$E$6*E35</f>
        <v>380.2734375</v>
      </c>
      <c r="G35" s="494" cm="1">
        <f t="array" ref="G35">H35+I35+K35+F35+J35+L35</f>
        <v>780.2734375</v>
      </c>
      <c r="H35" s="495" cm="1">
        <f t="array" ref="H35">D35*$H$9</f>
        <v>48</v>
      </c>
      <c r="I35" s="496" cm="1">
        <f t="array" ref="I35">$I$9*D35</f>
        <v>192</v>
      </c>
      <c r="J35" s="496" cm="1">
        <f t="array" ref="J35">$J$9*D35</f>
        <v>160</v>
      </c>
      <c r="K35" s="497"/>
      <c r="L35" s="497"/>
      <c r="M35" s="498" cm="1">
        <f t="array" ref="M35">D35-K35-I35-H35-F35-J35-L35</f>
        <v>819.7265625</v>
      </c>
      <c r="N35" s="499" cm="1">
        <f t="array" ref="N35">M35/D35</f>
        <v>0.5123291015625</v>
      </c>
      <c r="O35" s="464"/>
      <c r="P35" s="453"/>
      <c r="Q35" s="453"/>
      <c r="R35" s="453"/>
      <c r="S35" s="453"/>
      <c r="T35" s="453"/>
      <c r="U35" s="106"/>
      <c r="V35" s="106"/>
      <c r="W35" s="106"/>
      <c r="X35" s="194"/>
    </row>
    <row r="36" ht="19" customHeight="1">
      <c r="A36" s="352"/>
      <c r="B36" t="s" s="490">
        <v>695</v>
      </c>
      <c r="C36" s="491">
        <v>90</v>
      </c>
      <c r="D36" s="492">
        <v>1300</v>
      </c>
      <c r="E36" s="354" cm="1">
        <f t="array" ref="E36">C36/60</f>
        <v>1.5</v>
      </c>
      <c r="F36" s="493" cm="1">
        <f t="array" ref="F36">$E$6*E36</f>
        <v>380.2734375</v>
      </c>
      <c r="G36" s="494" cm="1">
        <f t="array" ref="G36">H36+I36+K36+F36+J36+L36</f>
        <v>705.2734375</v>
      </c>
      <c r="H36" s="495" cm="1">
        <f t="array" ref="H36">D36*$H$9</f>
        <v>39</v>
      </c>
      <c r="I36" s="496" cm="1">
        <f t="array" ref="I36">$I$9*D36</f>
        <v>156</v>
      </c>
      <c r="J36" s="496" cm="1">
        <f t="array" ref="J36">$J$9*D36</f>
        <v>130</v>
      </c>
      <c r="K36" s="497"/>
      <c r="L36" s="497"/>
      <c r="M36" s="498" cm="1">
        <f t="array" ref="M36">D36-K36-I36-H36-F36-J36-L36</f>
        <v>594.7265625</v>
      </c>
      <c r="N36" s="499" cm="1">
        <f t="array" ref="N36">M36/D36</f>
        <v>0.457481971153846</v>
      </c>
      <c r="O36" s="464"/>
      <c r="P36" s="453"/>
      <c r="Q36" s="453"/>
      <c r="R36" s="453"/>
      <c r="S36" s="453"/>
      <c r="T36" s="453"/>
      <c r="U36" s="106"/>
      <c r="V36" s="106"/>
      <c r="W36" s="106"/>
      <c r="X36" s="194"/>
    </row>
    <row r="37" ht="19" customHeight="1">
      <c r="A37" s="352"/>
      <c r="B37" t="s" s="490">
        <v>696</v>
      </c>
      <c r="C37" s="491">
        <v>90</v>
      </c>
      <c r="D37" s="492">
        <v>1600</v>
      </c>
      <c r="E37" s="354" cm="1">
        <f t="array" ref="E37">C37/60</f>
        <v>1.5</v>
      </c>
      <c r="F37" s="493" cm="1">
        <f t="array" ref="F37">$E$6*E37</f>
        <v>380.2734375</v>
      </c>
      <c r="G37" s="494" cm="1">
        <f t="array" ref="G37">H37+I37+K37+F37+J37+L37</f>
        <v>780.2734375</v>
      </c>
      <c r="H37" s="495" cm="1">
        <f t="array" ref="H37">D37*$H$9</f>
        <v>48</v>
      </c>
      <c r="I37" s="496" cm="1">
        <f t="array" ref="I37">$I$9*D37</f>
        <v>192</v>
      </c>
      <c r="J37" s="496" cm="1">
        <f t="array" ref="J37">$J$9*D37</f>
        <v>160</v>
      </c>
      <c r="K37" s="497"/>
      <c r="L37" s="497"/>
      <c r="M37" s="498" cm="1">
        <f t="array" ref="M37">D37-K37-I37-H37-F37-J37-L37</f>
        <v>819.7265625</v>
      </c>
      <c r="N37" s="499" cm="1">
        <f t="array" ref="N37">M37/D37</f>
        <v>0.5123291015625</v>
      </c>
      <c r="O37" s="464"/>
      <c r="P37" s="453"/>
      <c r="Q37" s="453"/>
      <c r="R37" s="453"/>
      <c r="S37" s="453"/>
      <c r="T37" s="453"/>
      <c r="U37" s="106"/>
      <c r="V37" s="106"/>
      <c r="W37" s="106"/>
      <c r="X37" s="194"/>
    </row>
    <row r="38" ht="19" customHeight="1">
      <c r="A38" s="352"/>
      <c r="B38" t="s" s="490">
        <v>697</v>
      </c>
      <c r="C38" s="491">
        <v>30</v>
      </c>
      <c r="D38" s="492">
        <v>350</v>
      </c>
      <c r="E38" s="354" cm="1">
        <f t="array" ref="E38">C38/60</f>
        <v>0.5</v>
      </c>
      <c r="F38" s="493" cm="1">
        <f t="array" ref="F38">$E$6*E38</f>
        <v>126.7578125</v>
      </c>
      <c r="G38" s="494" cm="1">
        <f t="array" ref="G38">H38+I38+K38+F38+J38+L38</f>
        <v>214.2578125</v>
      </c>
      <c r="H38" s="495" cm="1">
        <f t="array" ref="H38">D38*$H$9</f>
        <v>10.5</v>
      </c>
      <c r="I38" s="496" cm="1">
        <f t="array" ref="I38">$I$9*D38</f>
        <v>42</v>
      </c>
      <c r="J38" s="496" cm="1">
        <f t="array" ref="J38">$J$9*D38</f>
        <v>35</v>
      </c>
      <c r="K38" s="497"/>
      <c r="L38" s="497"/>
      <c r="M38" s="498" cm="1">
        <f t="array" ref="M38">D38-K38-I38-H38-F38-J38-L38</f>
        <v>135.7421875</v>
      </c>
      <c r="N38" s="499" cm="1">
        <f t="array" ref="N38">M38/D38</f>
        <v>0.387834821428571</v>
      </c>
      <c r="O38" s="464"/>
      <c r="P38" s="453"/>
      <c r="Q38" s="453"/>
      <c r="R38" s="453"/>
      <c r="S38" s="453"/>
      <c r="T38" s="453"/>
      <c r="U38" s="106"/>
      <c r="V38" s="106"/>
      <c r="W38" s="106"/>
      <c r="X38" s="194"/>
    </row>
    <row r="39" ht="19" customHeight="1">
      <c r="A39" s="352"/>
      <c r="B39" t="s" s="486">
        <v>698</v>
      </c>
      <c r="C39" s="487"/>
      <c r="D39" s="487"/>
      <c r="E39" s="488"/>
      <c r="F39" s="487"/>
      <c r="G39" s="487"/>
      <c r="H39" s="487"/>
      <c r="I39" s="487"/>
      <c r="J39" s="487"/>
      <c r="K39" s="487"/>
      <c r="L39" s="487"/>
      <c r="M39" s="487"/>
      <c r="N39" s="489"/>
      <c r="O39" s="464"/>
      <c r="P39" s="453"/>
      <c r="Q39" s="453"/>
      <c r="R39" s="453"/>
      <c r="S39" s="453"/>
      <c r="T39" s="453"/>
      <c r="U39" s="106"/>
      <c r="V39" s="106"/>
      <c r="W39" s="106"/>
      <c r="X39" s="194"/>
    </row>
    <row r="40" ht="19" customHeight="1">
      <c r="A40" s="352"/>
      <c r="B40" t="s" s="501">
        <v>699</v>
      </c>
      <c r="C40" s="491">
        <v>60</v>
      </c>
      <c r="D40" s="492">
        <v>800</v>
      </c>
      <c r="E40" s="354" cm="1">
        <f t="array" ref="E40">C40/60</f>
        <v>1</v>
      </c>
      <c r="F40" s="493" cm="1">
        <f t="array" ref="F40">$E$6*E40</f>
        <v>253.515625</v>
      </c>
      <c r="G40" s="494" cm="1">
        <f t="array" ref="G40">H40+I40+K40+F40+J40+L40</f>
        <v>453.515625</v>
      </c>
      <c r="H40" s="495" cm="1">
        <f t="array" ref="H40">D40*$H$9</f>
        <v>24</v>
      </c>
      <c r="I40" s="496" cm="1">
        <f t="array" ref="I40">$I$9*D40</f>
        <v>96</v>
      </c>
      <c r="J40" s="496" cm="1">
        <f t="array" ref="J40">$J$9*D40</f>
        <v>80</v>
      </c>
      <c r="K40" s="497"/>
      <c r="L40" s="497"/>
      <c r="M40" s="498" cm="1">
        <f t="array" ref="M40">D40-K40-I40-H40-F40-J40-L40</f>
        <v>346.484375</v>
      </c>
      <c r="N40" s="499" cm="1">
        <f t="array" ref="N40">M40/D40</f>
        <v>0.433105468750</v>
      </c>
      <c r="O40" s="464"/>
      <c r="P40" s="453"/>
      <c r="Q40" s="453"/>
      <c r="R40" s="453"/>
      <c r="S40" s="453"/>
      <c r="T40" s="453"/>
      <c r="U40" s="106"/>
      <c r="V40" s="106"/>
      <c r="W40" s="106"/>
      <c r="X40" s="194"/>
    </row>
    <row r="41" ht="19" customHeight="1">
      <c r="A41" s="352"/>
      <c r="B41" t="s" s="501">
        <v>700</v>
      </c>
      <c r="C41" s="491">
        <v>90</v>
      </c>
      <c r="D41" s="492">
        <v>600</v>
      </c>
      <c r="E41" s="354" cm="1">
        <f t="array" ref="E41">C41/60</f>
        <v>1.5</v>
      </c>
      <c r="F41" s="493" cm="1">
        <f t="array" ref="F41">$E$6*E41</f>
        <v>380.2734375</v>
      </c>
      <c r="G41" s="494" cm="1">
        <f t="array" ref="G41">H41+I41+K41+F41+J41+L41</f>
        <v>530.2734375</v>
      </c>
      <c r="H41" s="495" cm="1">
        <f t="array" ref="H41">D41*$H$9</f>
        <v>18</v>
      </c>
      <c r="I41" s="496" cm="1">
        <f t="array" ref="I41">$I$9*D41</f>
        <v>72</v>
      </c>
      <c r="J41" s="496" cm="1">
        <f t="array" ref="J41">$J$9*D41</f>
        <v>60</v>
      </c>
      <c r="K41" s="497"/>
      <c r="L41" s="497"/>
      <c r="M41" s="498" cm="1">
        <f t="array" ref="M41">D41-K41-I41-H41-F41-J41-L41</f>
        <v>69.7265625</v>
      </c>
      <c r="N41" s="499" cm="1">
        <f t="array" ref="N41">M41/D41</f>
        <v>0.1162109375</v>
      </c>
      <c r="O41" s="464"/>
      <c r="P41" s="453"/>
      <c r="Q41" s="453"/>
      <c r="R41" s="453"/>
      <c r="S41" s="453"/>
      <c r="T41" s="453"/>
      <c r="U41" s="106"/>
      <c r="V41" s="106"/>
      <c r="W41" s="106"/>
      <c r="X41" s="194"/>
    </row>
    <row r="42" ht="19" customHeight="1">
      <c r="A42" s="352"/>
      <c r="B42" t="s" s="501">
        <v>701</v>
      </c>
      <c r="C42" s="491">
        <v>120</v>
      </c>
      <c r="D42" s="492">
        <v>1500</v>
      </c>
      <c r="E42" s="354" cm="1">
        <f t="array" ref="E42">C42/60</f>
        <v>2</v>
      </c>
      <c r="F42" s="493" cm="1">
        <f t="array" ref="F42">$E$6*E42</f>
        <v>507.03125</v>
      </c>
      <c r="G42" s="494" cm="1">
        <f t="array" ref="G42">H42+I42+K42+F42+J42+L42</f>
        <v>882.03125</v>
      </c>
      <c r="H42" s="495" cm="1">
        <f t="array" ref="H42">D42*$H$9</f>
        <v>45</v>
      </c>
      <c r="I42" s="496" cm="1">
        <f t="array" ref="I42">$I$9*D42</f>
        <v>180</v>
      </c>
      <c r="J42" s="496" cm="1">
        <f t="array" ref="J42">$J$9*D42</f>
        <v>150</v>
      </c>
      <c r="K42" s="497"/>
      <c r="L42" s="497"/>
      <c r="M42" s="498" cm="1">
        <f t="array" ref="M42">D42-K42-I42-H42-F42-J42-L42</f>
        <v>617.96875</v>
      </c>
      <c r="N42" s="499" cm="1">
        <f t="array" ref="N42">M42/D42</f>
        <v>0.411979166666667</v>
      </c>
      <c r="O42" s="464"/>
      <c r="P42" s="453"/>
      <c r="Q42" s="453"/>
      <c r="R42" s="453"/>
      <c r="S42" s="453"/>
      <c r="T42" s="453"/>
      <c r="U42" s="106"/>
      <c r="V42" s="106"/>
      <c r="W42" s="106"/>
      <c r="X42" s="194"/>
    </row>
    <row r="43" ht="19" customHeight="1">
      <c r="A43" s="352"/>
      <c r="B43" t="s" s="501">
        <v>702</v>
      </c>
      <c r="C43" s="491">
        <v>60</v>
      </c>
      <c r="D43" s="492">
        <v>600</v>
      </c>
      <c r="E43" s="354" cm="1">
        <f t="array" ref="E43">C43/60</f>
        <v>1</v>
      </c>
      <c r="F43" s="493" cm="1">
        <f t="array" ref="F43">$E$6*E43</f>
        <v>253.515625</v>
      </c>
      <c r="G43" s="494" cm="1">
        <f t="array" ref="G43">H43+I43+K43+F43+J43+L43</f>
        <v>403.515625</v>
      </c>
      <c r="H43" s="495" cm="1">
        <f t="array" ref="H43">D43*$H$9</f>
        <v>18</v>
      </c>
      <c r="I43" s="496" cm="1">
        <f t="array" ref="I43">$I$9*D43</f>
        <v>72</v>
      </c>
      <c r="J43" s="496" cm="1">
        <f t="array" ref="J43">$J$9*D43</f>
        <v>60</v>
      </c>
      <c r="K43" s="497"/>
      <c r="L43" s="497"/>
      <c r="M43" s="498" cm="1">
        <f t="array" ref="M43">D43-K43-I43-H43-F43-J43-L43</f>
        <v>196.484375</v>
      </c>
      <c r="N43" s="499" cm="1">
        <f t="array" ref="N43">M43/D43</f>
        <v>0.327473958333333</v>
      </c>
      <c r="O43" s="464"/>
      <c r="P43" s="453"/>
      <c r="Q43" s="453"/>
      <c r="R43" s="453"/>
      <c r="S43" s="453"/>
      <c r="T43" s="453"/>
      <c r="U43" s="106"/>
      <c r="V43" s="106"/>
      <c r="W43" s="106"/>
      <c r="X43" s="194"/>
    </row>
    <row r="44" ht="19" customHeight="1">
      <c r="A44" s="352"/>
      <c r="B44" t="s" s="501">
        <v>703</v>
      </c>
      <c r="C44" s="491">
        <v>60</v>
      </c>
      <c r="D44" s="492">
        <v>1600</v>
      </c>
      <c r="E44" s="354" cm="1">
        <f t="array" ref="E44">C44/60</f>
        <v>1</v>
      </c>
      <c r="F44" s="493" cm="1">
        <f t="array" ref="F44">$E$6*E44</f>
        <v>253.515625</v>
      </c>
      <c r="G44" s="494" cm="1">
        <f t="array" ref="G44">H44+I44+K44+F44+J44+L44</f>
        <v>653.515625</v>
      </c>
      <c r="H44" s="495" cm="1">
        <f t="array" ref="H44">D44*$H$9</f>
        <v>48</v>
      </c>
      <c r="I44" s="496" cm="1">
        <f t="array" ref="I44">$I$9*D44</f>
        <v>192</v>
      </c>
      <c r="J44" s="496" cm="1">
        <f t="array" ref="J44">$J$9*D44</f>
        <v>160</v>
      </c>
      <c r="K44" s="497"/>
      <c r="L44" s="497"/>
      <c r="M44" s="498" cm="1">
        <f t="array" ref="M44">D44-K44-I44-H44-F44-J44-L44</f>
        <v>946.484375</v>
      </c>
      <c r="N44" s="499" cm="1">
        <f t="array" ref="N44">M44/D44</f>
        <v>0.591552734375</v>
      </c>
      <c r="O44" s="464"/>
      <c r="P44" s="453"/>
      <c r="Q44" s="453"/>
      <c r="R44" s="453"/>
      <c r="S44" s="453"/>
      <c r="T44" s="453"/>
      <c r="U44" s="106"/>
      <c r="V44" s="106"/>
      <c r="W44" s="106"/>
      <c r="X44" s="194"/>
    </row>
    <row r="45" ht="19" customHeight="1">
      <c r="A45" s="352"/>
      <c r="B45" t="s" s="501">
        <v>704</v>
      </c>
      <c r="C45" s="491">
        <v>120</v>
      </c>
      <c r="D45" s="492">
        <v>2000</v>
      </c>
      <c r="E45" s="354" cm="1">
        <f t="array" ref="E45">C45/60</f>
        <v>2</v>
      </c>
      <c r="F45" s="493" cm="1">
        <f t="array" ref="F45">$E$6*E45</f>
        <v>507.03125</v>
      </c>
      <c r="G45" s="494" cm="1">
        <f t="array" ref="G45">H45+I45+K45+F45+J45+L45</f>
        <v>1007.03125</v>
      </c>
      <c r="H45" s="495" cm="1">
        <f t="array" ref="H45">D45*$H$9</f>
        <v>60</v>
      </c>
      <c r="I45" s="496" cm="1">
        <f t="array" ref="I45">$I$9*D45</f>
        <v>240</v>
      </c>
      <c r="J45" s="496" cm="1">
        <f t="array" ref="J45">$J$9*D45</f>
        <v>200</v>
      </c>
      <c r="K45" s="497"/>
      <c r="L45" s="497"/>
      <c r="M45" s="498" cm="1">
        <f t="array" ref="M45">D45-K45-I45-H45-F45-J45-L45</f>
        <v>992.96875</v>
      </c>
      <c r="N45" s="499" cm="1">
        <f t="array" ref="N45">M45/D45</f>
        <v>0.496484375</v>
      </c>
      <c r="O45" s="464"/>
      <c r="P45" s="453"/>
      <c r="Q45" s="453"/>
      <c r="R45" s="453"/>
      <c r="S45" s="453"/>
      <c r="T45" s="453"/>
      <c r="U45" s="106"/>
      <c r="V45" s="106"/>
      <c r="W45" s="106"/>
      <c r="X45" s="194"/>
    </row>
    <row r="46" ht="19" customHeight="1">
      <c r="A46" s="352"/>
      <c r="B46" t="s" s="501">
        <v>705</v>
      </c>
      <c r="C46" s="491">
        <v>120</v>
      </c>
      <c r="D46" s="492">
        <v>2000</v>
      </c>
      <c r="E46" s="354" cm="1">
        <f t="array" ref="E46">C46/60</f>
        <v>2</v>
      </c>
      <c r="F46" s="493" cm="1">
        <f t="array" ref="F46">$E$6*E46</f>
        <v>507.03125</v>
      </c>
      <c r="G46" s="494" cm="1">
        <f t="array" ref="G46">H46+I46+K46+F46+J46+L46</f>
        <v>1007.03125</v>
      </c>
      <c r="H46" s="495" cm="1">
        <f t="array" ref="H46">D46*$H$9</f>
        <v>60</v>
      </c>
      <c r="I46" s="496" cm="1">
        <f t="array" ref="I46">$I$9*D46</f>
        <v>240</v>
      </c>
      <c r="J46" s="496" cm="1">
        <f t="array" ref="J46">$J$9*D46</f>
        <v>200</v>
      </c>
      <c r="K46" s="497"/>
      <c r="L46" s="497"/>
      <c r="M46" s="498" cm="1">
        <f t="array" ref="M46">D46-K46-I46-H46-F46-J46-L46</f>
        <v>992.96875</v>
      </c>
      <c r="N46" s="499" cm="1">
        <f t="array" ref="N46">M46/D46</f>
        <v>0.496484375</v>
      </c>
      <c r="O46" s="464"/>
      <c r="P46" s="453"/>
      <c r="Q46" s="453"/>
      <c r="R46" s="453"/>
      <c r="S46" s="453"/>
      <c r="T46" s="453"/>
      <c r="U46" s="106"/>
      <c r="V46" s="106"/>
      <c r="W46" s="106"/>
      <c r="X46" s="194"/>
    </row>
    <row r="47" ht="19" customHeight="1">
      <c r="A47" s="352"/>
      <c r="B47" t="s" s="501">
        <v>706</v>
      </c>
      <c r="C47" s="491">
        <v>120</v>
      </c>
      <c r="D47" s="492">
        <v>2000</v>
      </c>
      <c r="E47" s="354" cm="1">
        <f t="array" ref="E47">C47/60</f>
        <v>2</v>
      </c>
      <c r="F47" s="493" cm="1">
        <f t="array" ref="F47">$E$6*E47</f>
        <v>507.03125</v>
      </c>
      <c r="G47" s="494" cm="1">
        <f t="array" ref="G47">H47+I47+K47+F47+J47+L47</f>
        <v>1007.03125</v>
      </c>
      <c r="H47" s="495" cm="1">
        <f t="array" ref="H47">D47*$H$9</f>
        <v>60</v>
      </c>
      <c r="I47" s="496" cm="1">
        <f t="array" ref="I47">$I$9*D47</f>
        <v>240</v>
      </c>
      <c r="J47" s="496" cm="1">
        <f t="array" ref="J47">$J$9*D47</f>
        <v>200</v>
      </c>
      <c r="K47" s="497"/>
      <c r="L47" s="497"/>
      <c r="M47" s="498" cm="1">
        <f t="array" ref="M47">D47-K47-I47-H47-F47-J47-L47</f>
        <v>992.96875</v>
      </c>
      <c r="N47" s="499" cm="1">
        <f t="array" ref="N47">M47/D47</f>
        <v>0.496484375</v>
      </c>
      <c r="O47" s="464"/>
      <c r="P47" s="453"/>
      <c r="Q47" s="453"/>
      <c r="R47" s="453"/>
      <c r="S47" s="453"/>
      <c r="T47" s="453"/>
      <c r="U47" s="106"/>
      <c r="V47" s="106"/>
      <c r="W47" s="106"/>
      <c r="X47" s="194"/>
    </row>
    <row r="48" ht="19" customHeight="1">
      <c r="A48" s="352"/>
      <c r="B48" t="s" s="501">
        <v>707</v>
      </c>
      <c r="C48" s="491">
        <v>90</v>
      </c>
      <c r="D48" s="492">
        <v>1200</v>
      </c>
      <c r="E48" s="354" cm="1">
        <f t="array" ref="E48">C48/60</f>
        <v>1.5</v>
      </c>
      <c r="F48" s="493" cm="1">
        <f t="array" ref="F48">$E$6*E48</f>
        <v>380.2734375</v>
      </c>
      <c r="G48" s="494" cm="1">
        <f t="array" ref="G48">H48+I48+K48+F48+J48+L48</f>
        <v>680.2734375</v>
      </c>
      <c r="H48" s="495" cm="1">
        <f t="array" ref="H48">D48*$H$9</f>
        <v>36</v>
      </c>
      <c r="I48" s="496" cm="1">
        <f t="array" ref="I48">$I$9*D48</f>
        <v>144</v>
      </c>
      <c r="J48" s="496" cm="1">
        <f t="array" ref="J48">$J$9*D48</f>
        <v>120</v>
      </c>
      <c r="K48" s="497"/>
      <c r="L48" s="497"/>
      <c r="M48" s="498" cm="1">
        <f t="array" ref="M48">D48-K48-I48-H48-F48-J48-L48</f>
        <v>519.7265625</v>
      </c>
      <c r="N48" s="499" cm="1">
        <f t="array" ref="N48">M48/D48</f>
        <v>0.433105468750</v>
      </c>
      <c r="O48" s="464"/>
      <c r="P48" s="453"/>
      <c r="Q48" s="453"/>
      <c r="R48" s="453"/>
      <c r="S48" s="453"/>
      <c r="T48" s="453"/>
      <c r="U48" s="106"/>
      <c r="V48" s="106"/>
      <c r="W48" s="106"/>
      <c r="X48" s="194"/>
    </row>
    <row r="49" ht="19" customHeight="1">
      <c r="A49" s="352"/>
      <c r="B49" t="s" s="501">
        <v>708</v>
      </c>
      <c r="C49" s="491">
        <v>30</v>
      </c>
      <c r="D49" s="492">
        <v>0</v>
      </c>
      <c r="E49" s="354" cm="1">
        <f t="array" ref="E49">C49/60</f>
        <v>0.5</v>
      </c>
      <c r="F49" s="493" cm="1">
        <f t="array" ref="F49">$E$6*E49</f>
        <v>126.7578125</v>
      </c>
      <c r="G49" s="494" cm="1">
        <f t="array" ref="G49">H49+I49+K49+F49+J49+L49</f>
        <v>126.7578125</v>
      </c>
      <c r="H49" s="495" cm="1">
        <f t="array" ref="H49">D49*$H$9</f>
        <v>0</v>
      </c>
      <c r="I49" s="496" cm="1">
        <f t="array" ref="I49">$I$9*D49</f>
        <v>0</v>
      </c>
      <c r="J49" s="496" cm="1">
        <f t="array" ref="J49">$J$9*D49</f>
        <v>0</v>
      </c>
      <c r="K49" s="497"/>
      <c r="L49" s="497"/>
      <c r="M49" s="498" cm="1">
        <f t="array" ref="M49">D49-K49-I49-H49-F49-J49-L49</f>
        <v>-126.7578125</v>
      </c>
      <c r="N49" s="499" cm="1">
        <f t="array" ref="N49">M49/D49</f>
      </c>
      <c r="O49" s="464"/>
      <c r="P49" s="453"/>
      <c r="Q49" s="453"/>
      <c r="R49" s="453"/>
      <c r="S49" s="453"/>
      <c r="T49" s="453"/>
      <c r="U49" s="106"/>
      <c r="V49" s="106"/>
      <c r="W49" s="106"/>
      <c r="X49" s="194"/>
    </row>
    <row r="50" ht="19" customHeight="1">
      <c r="A50" s="352"/>
      <c r="B50" t="s" s="501">
        <v>709</v>
      </c>
      <c r="C50" s="491">
        <v>60</v>
      </c>
      <c r="D50" s="492">
        <v>380</v>
      </c>
      <c r="E50" s="354" cm="1">
        <f t="array" ref="E50">C50/60</f>
        <v>1</v>
      </c>
      <c r="F50" s="493" cm="1">
        <f t="array" ref="F50">$E$6*E50</f>
        <v>253.515625</v>
      </c>
      <c r="G50" s="494" cm="1">
        <f t="array" ref="G50">H50+I50+K50+F50+J50+L50</f>
        <v>348.515625</v>
      </c>
      <c r="H50" s="495" cm="1">
        <f t="array" ref="H50">D50*$H$9</f>
        <v>11.4</v>
      </c>
      <c r="I50" s="496" cm="1">
        <f t="array" ref="I50">$I$9*D50</f>
        <v>45.6</v>
      </c>
      <c r="J50" s="496" cm="1">
        <f t="array" ref="J50">$J$9*D50</f>
        <v>38</v>
      </c>
      <c r="K50" s="497"/>
      <c r="L50" s="497"/>
      <c r="M50" s="498" cm="1">
        <f t="array" ref="M50">D50-K50-I50-H50-F50-J50-L50</f>
        <v>31.484375</v>
      </c>
      <c r="N50" s="499" cm="1">
        <f t="array" ref="N50">M50/D50</f>
        <v>0.0828536184210526</v>
      </c>
      <c r="O50" s="464"/>
      <c r="P50" s="453"/>
      <c r="Q50" s="453"/>
      <c r="R50" s="453"/>
      <c r="S50" s="453"/>
      <c r="T50" s="453"/>
      <c r="U50" s="106"/>
      <c r="V50" s="106"/>
      <c r="W50" s="106"/>
      <c r="X50" s="194"/>
    </row>
    <row r="51" ht="19" customHeight="1">
      <c r="A51" s="352"/>
      <c r="B51" t="s" s="501">
        <v>710</v>
      </c>
      <c r="C51" s="491">
        <v>60</v>
      </c>
      <c r="D51" s="492">
        <v>350</v>
      </c>
      <c r="E51" s="354" cm="1">
        <f t="array" ref="E51">C51/60</f>
        <v>1</v>
      </c>
      <c r="F51" s="493" cm="1">
        <f t="array" ref="F51">$E$6*E51</f>
        <v>253.515625</v>
      </c>
      <c r="G51" s="494" cm="1">
        <f t="array" ref="G51">H51+I51+K51+F51+J51+L51</f>
        <v>341.015625</v>
      </c>
      <c r="H51" s="495" cm="1">
        <f t="array" ref="H51">D51*$H$9</f>
        <v>10.5</v>
      </c>
      <c r="I51" s="496" cm="1">
        <f t="array" ref="I51">$I$9*D51</f>
        <v>42</v>
      </c>
      <c r="J51" s="496" cm="1">
        <f t="array" ref="J51">$J$9*D51</f>
        <v>35</v>
      </c>
      <c r="K51" s="497"/>
      <c r="L51" s="497"/>
      <c r="M51" s="498" cm="1">
        <f t="array" ref="M51">D51-K51-I51-H51-F51-J51-L51</f>
        <v>8.984375</v>
      </c>
      <c r="N51" s="499" cm="1">
        <f t="array" ref="N51">M51/D51</f>
        <v>0.0256696428571429</v>
      </c>
      <c r="O51" s="464"/>
      <c r="P51" s="453"/>
      <c r="Q51" s="453"/>
      <c r="R51" s="453"/>
      <c r="S51" s="453"/>
      <c r="T51" s="453"/>
      <c r="U51" s="106"/>
      <c r="V51" s="106"/>
      <c r="W51" s="106"/>
      <c r="X51" s="194"/>
    </row>
    <row r="52" ht="19" customHeight="1">
      <c r="A52" s="352"/>
      <c r="B52" t="s" s="501">
        <v>711</v>
      </c>
      <c r="C52" s="491">
        <v>60</v>
      </c>
      <c r="D52" s="492">
        <v>350</v>
      </c>
      <c r="E52" s="354" cm="1">
        <f t="array" ref="E52">C52/60</f>
        <v>1</v>
      </c>
      <c r="F52" s="493" cm="1">
        <f t="array" ref="F52">$E$6*E52</f>
        <v>253.515625</v>
      </c>
      <c r="G52" s="494" cm="1">
        <f t="array" ref="G52">H52+I52+K52+F52+J52+L52</f>
        <v>341.015625</v>
      </c>
      <c r="H52" s="495" cm="1">
        <f t="array" ref="H52">D52*$H$9</f>
        <v>10.5</v>
      </c>
      <c r="I52" s="496" cm="1">
        <f t="array" ref="I52">$I$9*D52</f>
        <v>42</v>
      </c>
      <c r="J52" s="496" cm="1">
        <f t="array" ref="J52">$J$9*D52</f>
        <v>35</v>
      </c>
      <c r="K52" s="497"/>
      <c r="L52" s="497"/>
      <c r="M52" s="498" cm="1">
        <f t="array" ref="M52">D52-K52-I52-H52-F52-J52-L52</f>
        <v>8.984375</v>
      </c>
      <c r="N52" s="499" cm="1">
        <f t="array" ref="N52">M52/D52</f>
        <v>0.0256696428571429</v>
      </c>
      <c r="O52" s="464"/>
      <c r="P52" s="453"/>
      <c r="Q52" s="453"/>
      <c r="R52" s="453"/>
      <c r="S52" s="453"/>
      <c r="T52" s="453"/>
      <c r="U52" s="106"/>
      <c r="V52" s="106"/>
      <c r="W52" s="106"/>
      <c r="X52" s="194"/>
    </row>
    <row r="53" ht="19" customHeight="1">
      <c r="A53" s="352"/>
      <c r="B53" t="s" s="501">
        <v>712</v>
      </c>
      <c r="C53" s="491">
        <v>90</v>
      </c>
      <c r="D53" s="492">
        <v>1200</v>
      </c>
      <c r="E53" s="354" cm="1">
        <f t="array" ref="E53">C53/60</f>
        <v>1.5</v>
      </c>
      <c r="F53" s="493" cm="1">
        <f t="array" ref="F53">$E$6*E53</f>
        <v>380.2734375</v>
      </c>
      <c r="G53" s="494" cm="1">
        <f t="array" ref="G53">H53+I53+K53+F53+J53+L53</f>
        <v>680.2734375</v>
      </c>
      <c r="H53" s="495" cm="1">
        <f t="array" ref="H53">D53*$H$9</f>
        <v>36</v>
      </c>
      <c r="I53" s="496" cm="1">
        <f t="array" ref="I53">$I$9*D53</f>
        <v>144</v>
      </c>
      <c r="J53" s="496" cm="1">
        <f t="array" ref="J53">$J$9*D53</f>
        <v>120</v>
      </c>
      <c r="K53" s="497"/>
      <c r="L53" s="497"/>
      <c r="M53" s="498" cm="1">
        <f t="array" ref="M53">D53-K53-I53-H53-F53-J53-L53</f>
        <v>519.7265625</v>
      </c>
      <c r="N53" s="499" cm="1">
        <f t="array" ref="N53">M53/D53</f>
        <v>0.433105468750</v>
      </c>
      <c r="O53" s="464"/>
      <c r="P53" s="453"/>
      <c r="Q53" s="453"/>
      <c r="R53" s="453"/>
      <c r="S53" s="453"/>
      <c r="T53" s="453"/>
      <c r="U53" s="106"/>
      <c r="V53" s="106"/>
      <c r="W53" s="106"/>
      <c r="X53" s="194"/>
    </row>
    <row r="54" ht="19" customHeight="1">
      <c r="A54" s="352"/>
      <c r="B54" t="s" s="486">
        <v>713</v>
      </c>
      <c r="C54" s="487"/>
      <c r="D54" s="487"/>
      <c r="E54" s="488"/>
      <c r="F54" s="487"/>
      <c r="G54" s="487"/>
      <c r="H54" s="487"/>
      <c r="I54" s="487"/>
      <c r="J54" s="487"/>
      <c r="K54" s="487"/>
      <c r="L54" s="487"/>
      <c r="M54" s="487"/>
      <c r="N54" s="489"/>
      <c r="O54" s="464"/>
      <c r="P54" s="453"/>
      <c r="Q54" s="453"/>
      <c r="R54" s="453"/>
      <c r="S54" s="453"/>
      <c r="T54" s="453"/>
      <c r="U54" s="106"/>
      <c r="V54" s="106"/>
      <c r="W54" s="106"/>
      <c r="X54" s="194"/>
    </row>
    <row r="55" ht="19" customHeight="1">
      <c r="A55" s="352"/>
      <c r="B55" t="s" s="490">
        <v>714</v>
      </c>
      <c r="C55" s="491">
        <v>60</v>
      </c>
      <c r="D55" s="492">
        <v>600</v>
      </c>
      <c r="E55" s="354" cm="1">
        <f t="array" ref="E55">C55/60</f>
        <v>1</v>
      </c>
      <c r="F55" s="493" cm="1">
        <f t="array" ref="F55">$E$6*E55</f>
        <v>253.515625</v>
      </c>
      <c r="G55" s="494" cm="1">
        <f t="array" ref="G55">H55+I55+K55+F55+J55+L55</f>
        <v>403.515625</v>
      </c>
      <c r="H55" s="495" cm="1">
        <f t="array" ref="H55">D55*$H$9</f>
        <v>18</v>
      </c>
      <c r="I55" s="496" cm="1">
        <f t="array" ref="I55">$I$9*D55</f>
        <v>72</v>
      </c>
      <c r="J55" s="496" cm="1">
        <f t="array" ref="J55">$J$9*D55</f>
        <v>60</v>
      </c>
      <c r="K55" s="497"/>
      <c r="L55" s="497"/>
      <c r="M55" s="498" cm="1">
        <f t="array" ref="M55">D55-K55-I55-H55-F55-J55-L55</f>
        <v>196.484375</v>
      </c>
      <c r="N55" s="499" cm="1">
        <f t="array" ref="N55">M55/D55</f>
        <v>0.327473958333333</v>
      </c>
      <c r="O55" s="464"/>
      <c r="P55" s="453"/>
      <c r="Q55" s="453"/>
      <c r="R55" s="453"/>
      <c r="S55" s="453"/>
      <c r="T55" s="453"/>
      <c r="U55" s="106"/>
      <c r="V55" s="106"/>
      <c r="W55" s="106"/>
      <c r="X55" s="194"/>
    </row>
    <row r="56" ht="19" customHeight="1">
      <c r="A56" s="352"/>
      <c r="B56" t="s" s="490">
        <v>715</v>
      </c>
      <c r="C56" s="491">
        <v>60</v>
      </c>
      <c r="D56" s="492">
        <v>350</v>
      </c>
      <c r="E56" s="354" cm="1">
        <f t="array" ref="E56">C56/60</f>
        <v>1</v>
      </c>
      <c r="F56" s="493" cm="1">
        <f t="array" ref="F56">$E$6*E56</f>
        <v>253.515625</v>
      </c>
      <c r="G56" s="494" cm="1">
        <f t="array" ref="G56">H56+I56+K56+F56+J56+L56</f>
        <v>341.015625</v>
      </c>
      <c r="H56" s="495" cm="1">
        <f t="array" ref="H56">D56*$H$9</f>
        <v>10.5</v>
      </c>
      <c r="I56" s="496" cm="1">
        <f t="array" ref="I56">$I$9*D56</f>
        <v>42</v>
      </c>
      <c r="J56" s="496" cm="1">
        <f t="array" ref="J56">$J$9*D56</f>
        <v>35</v>
      </c>
      <c r="K56" s="497"/>
      <c r="L56" s="497"/>
      <c r="M56" s="498" cm="1">
        <f t="array" ref="M56">D56-K56-I56-H56-F56-J56-L56</f>
        <v>8.984375</v>
      </c>
      <c r="N56" s="499" cm="1">
        <f t="array" ref="N56">M56/D56</f>
        <v>0.0256696428571429</v>
      </c>
      <c r="O56" s="464"/>
      <c r="P56" s="453"/>
      <c r="Q56" s="453"/>
      <c r="R56" s="453"/>
      <c r="S56" s="453"/>
      <c r="T56" s="453"/>
      <c r="U56" s="106"/>
      <c r="V56" s="106"/>
      <c r="W56" s="106"/>
      <c r="X56" s="194"/>
    </row>
    <row r="57" ht="19" customHeight="1">
      <c r="A57" s="352"/>
      <c r="B57" t="s" s="490">
        <v>716</v>
      </c>
      <c r="C57" s="491">
        <v>240</v>
      </c>
      <c r="D57" s="492">
        <v>2000</v>
      </c>
      <c r="E57" s="354" cm="1">
        <f t="array" ref="E57">C57/60</f>
        <v>4</v>
      </c>
      <c r="F57" s="493" cm="1">
        <f t="array" ref="F57">$E$6*E57</f>
        <v>1014.0625</v>
      </c>
      <c r="G57" s="494" cm="1">
        <f t="array" ref="G57">H57+I57+K57+F57+J57+L57</f>
        <v>1514.0625</v>
      </c>
      <c r="H57" s="495" cm="1">
        <f t="array" ref="H57">D57*$H$9</f>
        <v>60</v>
      </c>
      <c r="I57" s="496" cm="1">
        <f t="array" ref="I57">$I$9*D57</f>
        <v>240</v>
      </c>
      <c r="J57" s="496" cm="1">
        <f t="array" ref="J57">$J$9*D57</f>
        <v>200</v>
      </c>
      <c r="K57" s="497"/>
      <c r="L57" s="497"/>
      <c r="M57" s="498" cm="1">
        <f t="array" ref="M57">D57-K57-I57-H57-F57-J57-L57</f>
        <v>485.9375</v>
      </c>
      <c r="N57" s="499" cm="1">
        <f t="array" ref="N57">M57/D57</f>
        <v>0.24296875</v>
      </c>
      <c r="O57" s="464"/>
      <c r="P57" s="453"/>
      <c r="Q57" s="453"/>
      <c r="R57" s="453"/>
      <c r="S57" s="453"/>
      <c r="T57" s="453"/>
      <c r="U57" s="106"/>
      <c r="V57" s="106"/>
      <c r="W57" s="106"/>
      <c r="X57" s="194"/>
    </row>
    <row r="58" ht="19" customHeight="1">
      <c r="A58" s="352"/>
      <c r="B58" t="s" s="490">
        <v>717</v>
      </c>
      <c r="C58" s="491">
        <v>240</v>
      </c>
      <c r="D58" s="492">
        <v>2700</v>
      </c>
      <c r="E58" s="354" cm="1">
        <f t="array" ref="E58">C58/60</f>
        <v>4</v>
      </c>
      <c r="F58" s="493" cm="1">
        <f t="array" ref="F58">$E$6*E58</f>
        <v>1014.0625</v>
      </c>
      <c r="G58" s="494" cm="1">
        <f t="array" ref="G58">H58+I58+K58+F58+J58+L58</f>
        <v>1689.0625</v>
      </c>
      <c r="H58" s="495" cm="1">
        <f t="array" ref="H58">D58*$H$9</f>
        <v>81</v>
      </c>
      <c r="I58" s="496" cm="1">
        <f t="array" ref="I58">$I$9*D58</f>
        <v>324</v>
      </c>
      <c r="J58" s="496" cm="1">
        <f t="array" ref="J58">$J$9*D58</f>
        <v>270</v>
      </c>
      <c r="K58" s="497"/>
      <c r="L58" s="497"/>
      <c r="M58" s="498" cm="1">
        <f t="array" ref="M58">D58-K58-I58-H58-F58-J58-L58</f>
        <v>1010.9375</v>
      </c>
      <c r="N58" s="499" cm="1">
        <f t="array" ref="N58">M58/D58</f>
        <v>0.374421296296296</v>
      </c>
      <c r="O58" s="464"/>
      <c r="P58" s="453"/>
      <c r="Q58" s="453"/>
      <c r="R58" s="453"/>
      <c r="S58" s="453"/>
      <c r="T58" s="453"/>
      <c r="U58" s="106"/>
      <c r="V58" s="106"/>
      <c r="W58" s="106"/>
      <c r="X58" s="194"/>
    </row>
    <row r="59" ht="19" customHeight="1">
      <c r="A59" s="352"/>
      <c r="B59" t="s" s="490">
        <v>718</v>
      </c>
      <c r="C59" s="491">
        <v>90</v>
      </c>
      <c r="D59" s="492">
        <v>2000</v>
      </c>
      <c r="E59" s="354" cm="1">
        <f t="array" ref="E59">C59/60</f>
        <v>1.5</v>
      </c>
      <c r="F59" s="493" cm="1">
        <f t="array" ref="F59">$E$6*E59</f>
        <v>380.2734375</v>
      </c>
      <c r="G59" s="494" cm="1">
        <f t="array" ref="G59">H59+I59+K59+F59+J59+L59</f>
        <v>880.2734375</v>
      </c>
      <c r="H59" s="495" cm="1">
        <f t="array" ref="H59">D59*$H$9</f>
        <v>60</v>
      </c>
      <c r="I59" s="496" cm="1">
        <f t="array" ref="I59">$I$9*D59</f>
        <v>240</v>
      </c>
      <c r="J59" s="496" cm="1">
        <f t="array" ref="J59">$J$9*D59</f>
        <v>200</v>
      </c>
      <c r="K59" s="497"/>
      <c r="L59" s="497"/>
      <c r="M59" s="498" cm="1">
        <f t="array" ref="M59">D59-K59-I59-H59-F59-J59-L59</f>
        <v>1119.7265625</v>
      </c>
      <c r="N59" s="499" cm="1">
        <f t="array" ref="N59">M59/D59</f>
        <v>0.559863281250</v>
      </c>
      <c r="O59" s="464"/>
      <c r="P59" s="453"/>
      <c r="Q59" s="453"/>
      <c r="R59" s="453"/>
      <c r="S59" s="453"/>
      <c r="T59" s="453"/>
      <c r="U59" s="106"/>
      <c r="V59" s="106"/>
      <c r="W59" s="106"/>
      <c r="X59" s="194"/>
    </row>
    <row r="60" ht="19" customHeight="1">
      <c r="A60" s="352"/>
      <c r="B60" t="s" s="490">
        <v>719</v>
      </c>
      <c r="C60" s="491">
        <v>60</v>
      </c>
      <c r="D60" s="492">
        <v>350</v>
      </c>
      <c r="E60" s="354" cm="1">
        <f t="array" ref="E60">C60/60</f>
        <v>1</v>
      </c>
      <c r="F60" s="493" cm="1">
        <f t="array" ref="F60">$E$6*E60</f>
        <v>253.515625</v>
      </c>
      <c r="G60" s="494" cm="1">
        <f t="array" ref="G60">H60+I60+K60+F60+J60+L60</f>
        <v>341.015625</v>
      </c>
      <c r="H60" s="495" cm="1">
        <f t="array" ref="H60">D60*$H$9</f>
        <v>10.5</v>
      </c>
      <c r="I60" s="496" cm="1">
        <f t="array" ref="I60">$I$9*D60</f>
        <v>42</v>
      </c>
      <c r="J60" s="496" cm="1">
        <f t="array" ref="J60">$J$9*D60</f>
        <v>35</v>
      </c>
      <c r="K60" s="497"/>
      <c r="L60" s="497"/>
      <c r="M60" s="498" cm="1">
        <f t="array" ref="M60">D60-K60-I60-H60-F60-J60-L60</f>
        <v>8.984375</v>
      </c>
      <c r="N60" s="499" cm="1">
        <f t="array" ref="N60">M60/D60</f>
        <v>0.0256696428571429</v>
      </c>
      <c r="O60" s="464"/>
      <c r="P60" s="453"/>
      <c r="Q60" s="453"/>
      <c r="R60" s="453"/>
      <c r="S60" s="453"/>
      <c r="T60" s="453"/>
      <c r="U60" s="106"/>
      <c r="V60" s="106"/>
      <c r="W60" s="106"/>
      <c r="X60" s="194"/>
    </row>
    <row r="61" ht="19" customHeight="1">
      <c r="A61" s="352"/>
      <c r="B61" t="s" s="490">
        <v>720</v>
      </c>
      <c r="C61" s="491">
        <v>240</v>
      </c>
      <c r="D61" s="492">
        <v>2000</v>
      </c>
      <c r="E61" s="354" cm="1">
        <f t="array" ref="E61">C61/60</f>
        <v>4</v>
      </c>
      <c r="F61" s="493" cm="1">
        <f t="array" ref="F61">$E$6*E61</f>
        <v>1014.0625</v>
      </c>
      <c r="G61" s="494" cm="1">
        <f t="array" ref="G61">H61+I61+K61+F61+J61+L61</f>
        <v>1514.0625</v>
      </c>
      <c r="H61" s="495" cm="1">
        <f t="array" ref="H61">D61*$H$9</f>
        <v>60</v>
      </c>
      <c r="I61" s="496" cm="1">
        <f t="array" ref="I61">$I$9*D61</f>
        <v>240</v>
      </c>
      <c r="J61" s="496" cm="1">
        <f t="array" ref="J61">$J$9*D61</f>
        <v>200</v>
      </c>
      <c r="K61" s="497"/>
      <c r="L61" s="497"/>
      <c r="M61" s="498" cm="1">
        <f t="array" ref="M61">D61-K61-I61-H61-F61-J61-L61</f>
        <v>485.9375</v>
      </c>
      <c r="N61" s="499" cm="1">
        <f t="array" ref="N61">M61/D61</f>
        <v>0.24296875</v>
      </c>
      <c r="O61" s="464"/>
      <c r="P61" s="453"/>
      <c r="Q61" s="453"/>
      <c r="R61" s="453"/>
      <c r="S61" s="453"/>
      <c r="T61" s="453"/>
      <c r="U61" s="106"/>
      <c r="V61" s="106"/>
      <c r="W61" s="106"/>
      <c r="X61" s="194"/>
    </row>
    <row r="62" ht="19" customHeight="1">
      <c r="A62" s="352"/>
      <c r="B62" t="s" s="490">
        <v>721</v>
      </c>
      <c r="C62" s="491">
        <v>30</v>
      </c>
      <c r="D62" s="492">
        <v>2000</v>
      </c>
      <c r="E62" s="354" cm="1">
        <f t="array" ref="E62">C62/60</f>
        <v>0.5</v>
      </c>
      <c r="F62" s="493" cm="1">
        <f t="array" ref="F62">$E$6*E62</f>
        <v>126.7578125</v>
      </c>
      <c r="G62" s="494" cm="1">
        <f t="array" ref="G62">H62+I62+K62+F62+J62+L62</f>
        <v>626.7578125</v>
      </c>
      <c r="H62" s="495" cm="1">
        <f t="array" ref="H62">D62*$H$9</f>
        <v>60</v>
      </c>
      <c r="I62" s="496" cm="1">
        <f t="array" ref="I62">$I$9*D62</f>
        <v>240</v>
      </c>
      <c r="J62" s="496" cm="1">
        <f t="array" ref="J62">$J$9*D62</f>
        <v>200</v>
      </c>
      <c r="K62" s="497"/>
      <c r="L62" s="497"/>
      <c r="M62" s="498" cm="1">
        <f t="array" ref="M62">D62-K62-I62-H62-F62-J62-L62</f>
        <v>1373.2421875</v>
      </c>
      <c r="N62" s="499" cm="1">
        <f t="array" ref="N62">M62/D62</f>
        <v>0.686621093750</v>
      </c>
      <c r="O62" s="464"/>
      <c r="P62" s="453"/>
      <c r="Q62" s="453"/>
      <c r="R62" s="453"/>
      <c r="S62" s="453"/>
      <c r="T62" s="453"/>
      <c r="U62" s="106"/>
      <c r="V62" s="106"/>
      <c r="W62" s="106"/>
      <c r="X62" s="194"/>
    </row>
    <row r="63" ht="19" customHeight="1">
      <c r="A63" s="352"/>
      <c r="B63" t="s" s="490">
        <v>722</v>
      </c>
      <c r="C63" s="491">
        <v>120</v>
      </c>
      <c r="D63" s="492">
        <v>2000</v>
      </c>
      <c r="E63" s="354" cm="1">
        <f t="array" ref="E63">C63/60</f>
        <v>2</v>
      </c>
      <c r="F63" s="493" cm="1">
        <f t="array" ref="F63">$E$6*E63</f>
        <v>507.03125</v>
      </c>
      <c r="G63" s="494" cm="1">
        <f t="array" ref="G63">H63+I63+K63+F63+J63+L63</f>
        <v>1007.03125</v>
      </c>
      <c r="H63" s="495" cm="1">
        <f t="array" ref="H63">D63*$H$9</f>
        <v>60</v>
      </c>
      <c r="I63" s="496" cm="1">
        <f t="array" ref="I63">$I$9*D63</f>
        <v>240</v>
      </c>
      <c r="J63" s="496" cm="1">
        <f t="array" ref="J63">$J$9*D63</f>
        <v>200</v>
      </c>
      <c r="K63" s="497"/>
      <c r="L63" s="497"/>
      <c r="M63" s="498" cm="1">
        <f t="array" ref="M63">D63-K63-I63-H63-F63-J63-L63</f>
        <v>992.96875</v>
      </c>
      <c r="N63" s="499" cm="1">
        <f t="array" ref="N63">M63/D63</f>
        <v>0.496484375</v>
      </c>
      <c r="O63" s="464"/>
      <c r="P63" s="453"/>
      <c r="Q63" s="453"/>
      <c r="R63" s="453"/>
      <c r="S63" s="453"/>
      <c r="T63" s="453"/>
      <c r="U63" s="106"/>
      <c r="V63" s="106"/>
      <c r="W63" s="106"/>
      <c r="X63" s="194"/>
    </row>
    <row r="64" ht="19" customHeight="1">
      <c r="A64" s="352"/>
      <c r="B64" t="s" s="490">
        <v>723</v>
      </c>
      <c r="C64" s="491">
        <v>30</v>
      </c>
      <c r="D64" s="492">
        <v>800</v>
      </c>
      <c r="E64" s="354" cm="1">
        <f t="array" ref="E64">C64/60</f>
        <v>0.5</v>
      </c>
      <c r="F64" s="493" cm="1">
        <f t="array" ref="F64">$E$6*E64</f>
        <v>126.7578125</v>
      </c>
      <c r="G64" s="494" cm="1">
        <f t="array" ref="G64">H64+I64+K64+F64+J64+L64</f>
        <v>326.7578125</v>
      </c>
      <c r="H64" s="495" cm="1">
        <f t="array" ref="H64">D64*$H$9</f>
        <v>24</v>
      </c>
      <c r="I64" s="496" cm="1">
        <f t="array" ref="I64">$I$9*D64</f>
        <v>96</v>
      </c>
      <c r="J64" s="496" cm="1">
        <f t="array" ref="J64">$J$9*D64</f>
        <v>80</v>
      </c>
      <c r="K64" s="497"/>
      <c r="L64" s="497"/>
      <c r="M64" s="498" cm="1">
        <f t="array" ref="M64">D64-K64-I64-H64-F64-J64-L64</f>
        <v>473.2421875</v>
      </c>
      <c r="N64" s="499" cm="1">
        <f t="array" ref="N64">M64/D64</f>
        <v>0.591552734375</v>
      </c>
      <c r="O64" s="464"/>
      <c r="P64" s="453"/>
      <c r="Q64" s="453"/>
      <c r="R64" s="453"/>
      <c r="S64" s="453"/>
      <c r="T64" s="453"/>
      <c r="U64" s="106"/>
      <c r="V64" s="106"/>
      <c r="W64" s="106"/>
      <c r="X64" s="194"/>
    </row>
    <row r="65" ht="19" customHeight="1">
      <c r="A65" s="352"/>
      <c r="B65" t="s" s="490">
        <v>724</v>
      </c>
      <c r="C65" s="491">
        <v>30</v>
      </c>
      <c r="D65" s="492">
        <v>800</v>
      </c>
      <c r="E65" s="354" cm="1">
        <f t="array" ref="E65">C65/60</f>
        <v>0.5</v>
      </c>
      <c r="F65" s="493" cm="1">
        <f t="array" ref="F65">$E$6*E65</f>
        <v>126.7578125</v>
      </c>
      <c r="G65" s="494" cm="1">
        <f t="array" ref="G65">H65+I65+K65+F65+J65+L65</f>
        <v>326.7578125</v>
      </c>
      <c r="H65" s="495" cm="1">
        <f t="array" ref="H65">D65*$H$9</f>
        <v>24</v>
      </c>
      <c r="I65" s="496" cm="1">
        <f t="array" ref="I65">$I$9*D65</f>
        <v>96</v>
      </c>
      <c r="J65" s="496" cm="1">
        <f t="array" ref="J65">$J$9*D65</f>
        <v>80</v>
      </c>
      <c r="K65" s="497"/>
      <c r="L65" s="497"/>
      <c r="M65" s="498" cm="1">
        <f t="array" ref="M65">D65-K65-I65-H65-F65-J65-L65</f>
        <v>473.2421875</v>
      </c>
      <c r="N65" s="499" cm="1">
        <f t="array" ref="N65">M65/D65</f>
        <v>0.591552734375</v>
      </c>
      <c r="O65" s="464"/>
      <c r="P65" s="453"/>
      <c r="Q65" s="453"/>
      <c r="R65" s="453"/>
      <c r="S65" s="453"/>
      <c r="T65" s="453"/>
      <c r="U65" s="106"/>
      <c r="V65" s="106"/>
      <c r="W65" s="106"/>
      <c r="X65" s="194"/>
    </row>
    <row r="66" ht="19" customHeight="1">
      <c r="A66" s="352"/>
      <c r="B66" t="s" s="490">
        <v>725</v>
      </c>
      <c r="C66" s="491">
        <v>30</v>
      </c>
      <c r="D66" s="492">
        <v>1600</v>
      </c>
      <c r="E66" s="354" cm="1">
        <f t="array" ref="E66">C66/60</f>
        <v>0.5</v>
      </c>
      <c r="F66" s="493" cm="1">
        <f t="array" ref="F66">$E$6*E66</f>
        <v>126.7578125</v>
      </c>
      <c r="G66" s="494" cm="1">
        <f t="array" ref="G66">H66+I66+K66+F66+J66+L66</f>
        <v>526.7578125</v>
      </c>
      <c r="H66" s="495" cm="1">
        <f t="array" ref="H66">D66*$H$9</f>
        <v>48</v>
      </c>
      <c r="I66" s="496" cm="1">
        <f t="array" ref="I66">$I$9*D66</f>
        <v>192</v>
      </c>
      <c r="J66" s="496" cm="1">
        <f t="array" ref="J66">$J$9*D66</f>
        <v>160</v>
      </c>
      <c r="K66" s="497"/>
      <c r="L66" s="497"/>
      <c r="M66" s="498" cm="1">
        <f t="array" ref="M66">D66-K66-I66-H66-F66-J66-L66</f>
        <v>1073.2421875</v>
      </c>
      <c r="N66" s="499" cm="1">
        <f t="array" ref="N66">M66/D66</f>
        <v>0.6707763671875</v>
      </c>
      <c r="O66" s="464"/>
      <c r="P66" s="453"/>
      <c r="Q66" s="453"/>
      <c r="R66" s="453"/>
      <c r="S66" s="453"/>
      <c r="T66" s="453"/>
      <c r="U66" s="106"/>
      <c r="V66" s="106"/>
      <c r="W66" s="106"/>
      <c r="X66" s="194"/>
    </row>
    <row r="67" ht="19" customHeight="1">
      <c r="A67" s="352"/>
      <c r="B67" t="s" s="490">
        <v>726</v>
      </c>
      <c r="C67" s="491">
        <v>60</v>
      </c>
      <c r="D67" s="492">
        <v>450</v>
      </c>
      <c r="E67" s="354" cm="1">
        <f t="array" ref="E67">C67/60</f>
        <v>1</v>
      </c>
      <c r="F67" s="493" cm="1">
        <f t="array" ref="F67">$E$6*E67</f>
        <v>253.515625</v>
      </c>
      <c r="G67" s="494" cm="1">
        <f t="array" ref="G67">H67+I67+K67+F67+J67+L67</f>
        <v>366.015625</v>
      </c>
      <c r="H67" s="495" cm="1">
        <f t="array" ref="H67">D67*$H$9</f>
        <v>13.5</v>
      </c>
      <c r="I67" s="496" cm="1">
        <f t="array" ref="I67">$I$9*D67</f>
        <v>54</v>
      </c>
      <c r="J67" s="496" cm="1">
        <f t="array" ref="J67">$J$9*D67</f>
        <v>45</v>
      </c>
      <c r="K67" s="497"/>
      <c r="L67" s="497"/>
      <c r="M67" s="498" cm="1">
        <f t="array" ref="M67">D67-K67-I67-H67-F67-J67-L67</f>
        <v>83.984375</v>
      </c>
      <c r="N67" s="499" cm="1">
        <f t="array" ref="N67">M67/D67</f>
        <v>0.186631944444444</v>
      </c>
      <c r="O67" s="464"/>
      <c r="P67" s="453"/>
      <c r="Q67" s="453"/>
      <c r="R67" s="453"/>
      <c r="S67" s="453"/>
      <c r="T67" s="453"/>
      <c r="U67" s="106"/>
      <c r="V67" s="106"/>
      <c r="W67" s="106"/>
      <c r="X67" s="194"/>
    </row>
    <row r="68" ht="19" customHeight="1">
      <c r="A68" s="352"/>
      <c r="B68" t="s" s="490">
        <v>727</v>
      </c>
      <c r="C68" s="491">
        <v>30</v>
      </c>
      <c r="D68" s="492">
        <v>250</v>
      </c>
      <c r="E68" s="354" cm="1">
        <f t="array" ref="E68">C68/60</f>
        <v>0.5</v>
      </c>
      <c r="F68" s="493" cm="1">
        <f t="array" ref="F68">$E$6*E68</f>
        <v>126.7578125</v>
      </c>
      <c r="G68" s="494" cm="1">
        <f t="array" ref="G68">H68+I68+K68+F68+J68+L68</f>
        <v>189.2578125</v>
      </c>
      <c r="H68" s="495" cm="1">
        <f t="array" ref="H68">D68*$H$9</f>
        <v>7.5</v>
      </c>
      <c r="I68" s="496" cm="1">
        <f t="array" ref="I68">$I$9*D68</f>
        <v>30</v>
      </c>
      <c r="J68" s="496" cm="1">
        <f t="array" ref="J68">$J$9*D68</f>
        <v>25</v>
      </c>
      <c r="K68" s="497"/>
      <c r="L68" s="497"/>
      <c r="M68" s="498" cm="1">
        <f t="array" ref="M68">D68-K68-I68-H68-F68-J68-L68</f>
        <v>60.7421875</v>
      </c>
      <c r="N68" s="499" cm="1">
        <f t="array" ref="N68">M68/D68</f>
        <v>0.24296875</v>
      </c>
      <c r="O68" s="464"/>
      <c r="P68" s="453"/>
      <c r="Q68" s="453"/>
      <c r="R68" s="453"/>
      <c r="S68" s="453"/>
      <c r="T68" s="453"/>
      <c r="U68" s="106"/>
      <c r="V68" s="106"/>
      <c r="W68" s="106"/>
      <c r="X68" s="194"/>
    </row>
    <row r="69" ht="19" customHeight="1">
      <c r="A69" s="352"/>
      <c r="B69" t="s" s="490">
        <v>728</v>
      </c>
      <c r="C69" s="491">
        <v>60</v>
      </c>
      <c r="D69" s="492">
        <v>650</v>
      </c>
      <c r="E69" s="354" cm="1">
        <f t="array" ref="E69">C69/60</f>
        <v>1</v>
      </c>
      <c r="F69" s="493" cm="1">
        <f t="array" ref="F69">$E$6*E69</f>
        <v>253.515625</v>
      </c>
      <c r="G69" s="494" cm="1">
        <f t="array" ref="G69">H69+I69+K69+F69+J69+L69</f>
        <v>416.015625</v>
      </c>
      <c r="H69" s="495" cm="1">
        <f t="array" ref="H69">D69*$H$9</f>
        <v>19.5</v>
      </c>
      <c r="I69" s="496" cm="1">
        <f t="array" ref="I69">$I$9*D69</f>
        <v>78</v>
      </c>
      <c r="J69" s="496" cm="1">
        <f t="array" ref="J69">$J$9*D69</f>
        <v>65</v>
      </c>
      <c r="K69" s="497"/>
      <c r="L69" s="497"/>
      <c r="M69" s="498" cm="1">
        <f t="array" ref="M69">D69-K69-I69-H69-F69-J69-L69</f>
        <v>233.984375</v>
      </c>
      <c r="N69" s="499" cm="1">
        <f t="array" ref="N69">M69/D69</f>
        <v>0.359975961538462</v>
      </c>
      <c r="O69" s="464"/>
      <c r="P69" s="453"/>
      <c r="Q69" s="453"/>
      <c r="R69" s="453"/>
      <c r="S69" s="453"/>
      <c r="T69" s="453"/>
      <c r="U69" s="106"/>
      <c r="V69" s="106"/>
      <c r="W69" s="106"/>
      <c r="X69" s="194"/>
    </row>
    <row r="70" ht="19" customHeight="1">
      <c r="A70" s="352"/>
      <c r="B70" t="s" s="490">
        <v>729</v>
      </c>
      <c r="C70" s="491">
        <v>120</v>
      </c>
      <c r="D70" s="492">
        <v>1800</v>
      </c>
      <c r="E70" s="354" cm="1">
        <f t="array" ref="E70">C70/60</f>
        <v>2</v>
      </c>
      <c r="F70" s="493" cm="1">
        <f t="array" ref="F70">$E$6*E70</f>
        <v>507.03125</v>
      </c>
      <c r="G70" s="494" cm="1">
        <f t="array" ref="G70">H70+I70+K70+F70+J70+L70</f>
        <v>957.03125</v>
      </c>
      <c r="H70" s="495" cm="1">
        <f t="array" ref="H70">D70*$H$9</f>
        <v>54</v>
      </c>
      <c r="I70" s="496" cm="1">
        <f t="array" ref="I70">$I$9*D70</f>
        <v>216</v>
      </c>
      <c r="J70" s="496" cm="1">
        <f t="array" ref="J70">$J$9*D70</f>
        <v>180</v>
      </c>
      <c r="K70" s="497"/>
      <c r="L70" s="497"/>
      <c r="M70" s="498" cm="1">
        <f t="array" ref="M70">D70-K70-I70-H70-F70-J70-L70</f>
        <v>842.96875</v>
      </c>
      <c r="N70" s="499" cm="1">
        <f t="array" ref="N70">M70/D70</f>
        <v>0.468315972222222</v>
      </c>
      <c r="O70" s="464"/>
      <c r="P70" s="453"/>
      <c r="Q70" s="453"/>
      <c r="R70" s="453"/>
      <c r="S70" s="453"/>
      <c r="T70" s="453"/>
      <c r="U70" s="106"/>
      <c r="V70" s="106"/>
      <c r="W70" s="106"/>
      <c r="X70" s="194"/>
    </row>
    <row r="71" ht="19" customHeight="1">
      <c r="A71" s="352"/>
      <c r="B71" t="s" s="490">
        <v>730</v>
      </c>
      <c r="C71" s="491">
        <v>180</v>
      </c>
      <c r="D71" s="492">
        <v>2500</v>
      </c>
      <c r="E71" s="354" cm="1">
        <f t="array" ref="E71">C71/60</f>
        <v>3</v>
      </c>
      <c r="F71" s="493" cm="1">
        <f t="array" ref="F71">$E$6*E71</f>
        <v>760.546875</v>
      </c>
      <c r="G71" s="494" cm="1">
        <f t="array" ref="G71">H71+I71+K71+F71+J71+L71</f>
        <v>1385.546875</v>
      </c>
      <c r="H71" s="495" cm="1">
        <f t="array" ref="H71">D71*$H$9</f>
        <v>75</v>
      </c>
      <c r="I71" s="496" cm="1">
        <f t="array" ref="I71">$I$9*D71</f>
        <v>300</v>
      </c>
      <c r="J71" s="496" cm="1">
        <f t="array" ref="J71">$J$9*D71</f>
        <v>250</v>
      </c>
      <c r="K71" s="497"/>
      <c r="L71" s="497"/>
      <c r="M71" s="498" cm="1">
        <f t="array" ref="M71">D71-K71-I71-H71-F71-J71-L71</f>
        <v>1114.453125</v>
      </c>
      <c r="N71" s="499" cm="1">
        <f t="array" ref="N71">M71/D71</f>
        <v>0.44578125</v>
      </c>
      <c r="O71" s="464"/>
      <c r="P71" s="453"/>
      <c r="Q71" s="453"/>
      <c r="R71" s="453"/>
      <c r="S71" s="453"/>
      <c r="T71" s="453"/>
      <c r="U71" s="106"/>
      <c r="V71" s="106"/>
      <c r="W71" s="106"/>
      <c r="X71" s="194"/>
    </row>
    <row r="72" ht="19" customHeight="1">
      <c r="A72" s="352"/>
      <c r="B72" t="s" s="490">
        <v>731</v>
      </c>
      <c r="C72" s="491">
        <v>180</v>
      </c>
      <c r="D72" s="492">
        <v>3000</v>
      </c>
      <c r="E72" s="354" cm="1">
        <f t="array" ref="E72">C72/60</f>
        <v>3</v>
      </c>
      <c r="F72" s="493" cm="1">
        <f t="array" ref="F72">$E$6*E72</f>
        <v>760.546875</v>
      </c>
      <c r="G72" s="494" cm="1">
        <f t="array" ref="G72">H72+I72+K72+F72+J72+L72</f>
        <v>1510.546875</v>
      </c>
      <c r="H72" s="495" cm="1">
        <f t="array" ref="H72">D72*$H$9</f>
        <v>90</v>
      </c>
      <c r="I72" s="496" cm="1">
        <f t="array" ref="I72">$I$9*D72</f>
        <v>360</v>
      </c>
      <c r="J72" s="496" cm="1">
        <f t="array" ref="J72">$J$9*D72</f>
        <v>300</v>
      </c>
      <c r="K72" s="497"/>
      <c r="L72" s="497"/>
      <c r="M72" s="498" cm="1">
        <f t="array" ref="M72">D72-K72-I72-H72-F72-J72-L72</f>
        <v>1489.453125</v>
      </c>
      <c r="N72" s="499" cm="1">
        <f t="array" ref="N72">M72/D72</f>
        <v>0.496484375</v>
      </c>
      <c r="O72" s="464"/>
      <c r="P72" s="453"/>
      <c r="Q72" s="453"/>
      <c r="R72" s="453"/>
      <c r="S72" s="453"/>
      <c r="T72" s="453"/>
      <c r="U72" s="106"/>
      <c r="V72" s="106"/>
      <c r="W72" s="106"/>
      <c r="X72" s="194"/>
    </row>
    <row r="73" ht="19" customHeight="1">
      <c r="A73" s="352"/>
      <c r="B73" t="s" s="490">
        <v>732</v>
      </c>
      <c r="C73" s="491">
        <v>60</v>
      </c>
      <c r="D73" s="492">
        <v>600</v>
      </c>
      <c r="E73" s="354" cm="1">
        <f t="array" ref="E73">C73/60</f>
        <v>1</v>
      </c>
      <c r="F73" s="493" cm="1">
        <f t="array" ref="F73">$E$6*E73</f>
        <v>253.515625</v>
      </c>
      <c r="G73" s="494" cm="1">
        <f t="array" ref="G73">H73+I73+K73+F73+J73+L73</f>
        <v>403.515625</v>
      </c>
      <c r="H73" s="495" cm="1">
        <f t="array" ref="H73">D73*$H$9</f>
        <v>18</v>
      </c>
      <c r="I73" s="496" cm="1">
        <f t="array" ref="I73">$I$9*D73</f>
        <v>72</v>
      </c>
      <c r="J73" s="496" cm="1">
        <f t="array" ref="J73">$J$9*D73</f>
        <v>60</v>
      </c>
      <c r="K73" s="497"/>
      <c r="L73" s="497"/>
      <c r="M73" s="498" cm="1">
        <f t="array" ref="M73">D73-K73-I73-H73-F73-J73-L73</f>
        <v>196.484375</v>
      </c>
      <c r="N73" s="499" cm="1">
        <f t="array" ref="N73">M73/D73</f>
        <v>0.327473958333333</v>
      </c>
      <c r="O73" s="464"/>
      <c r="P73" s="453"/>
      <c r="Q73" s="453"/>
      <c r="R73" s="453"/>
      <c r="S73" s="453"/>
      <c r="T73" s="453"/>
      <c r="U73" s="106"/>
      <c r="V73" s="106"/>
      <c r="W73" s="106"/>
      <c r="X73" s="194"/>
    </row>
    <row r="74" ht="19" customHeight="1">
      <c r="A74" s="352"/>
      <c r="B74" t="s" s="490">
        <v>733</v>
      </c>
      <c r="C74" s="491">
        <v>120</v>
      </c>
      <c r="D74" s="492">
        <v>2500</v>
      </c>
      <c r="E74" s="354" cm="1">
        <f t="array" ref="E74">C74/60</f>
        <v>2</v>
      </c>
      <c r="F74" s="493" cm="1">
        <f t="array" ref="F74">$E$6*E74</f>
        <v>507.03125</v>
      </c>
      <c r="G74" s="494" cm="1">
        <f t="array" ref="G74">H74+I74+K74+F74+J74+L74</f>
        <v>1132.03125</v>
      </c>
      <c r="H74" s="495" cm="1">
        <f t="array" ref="H74">D74*$H$9</f>
        <v>75</v>
      </c>
      <c r="I74" s="496" cm="1">
        <f t="array" ref="I74">$I$9*D74</f>
        <v>300</v>
      </c>
      <c r="J74" s="496" cm="1">
        <f t="array" ref="J74">$J$9*D74</f>
        <v>250</v>
      </c>
      <c r="K74" s="497"/>
      <c r="L74" s="497"/>
      <c r="M74" s="498" cm="1">
        <f t="array" ref="M74">D74-K74-I74-H74-F74-J74-L74</f>
        <v>1367.96875</v>
      </c>
      <c r="N74" s="499" cm="1">
        <f t="array" ref="N74">M74/D74</f>
        <v>0.5471875</v>
      </c>
      <c r="O74" s="464"/>
      <c r="P74" s="453"/>
      <c r="Q74" s="453"/>
      <c r="R74" s="453"/>
      <c r="S74" s="453"/>
      <c r="T74" s="453"/>
      <c r="U74" s="106"/>
      <c r="V74" s="106"/>
      <c r="W74" s="106"/>
      <c r="X74" s="194"/>
    </row>
    <row r="75" ht="19" customHeight="1">
      <c r="A75" s="352"/>
      <c r="B75" t="s" s="490">
        <v>734</v>
      </c>
      <c r="C75" s="491">
        <v>60</v>
      </c>
      <c r="D75" s="492">
        <v>250</v>
      </c>
      <c r="E75" s="354" cm="1">
        <f t="array" ref="E75">C75/60</f>
        <v>1</v>
      </c>
      <c r="F75" s="493" cm="1">
        <f t="array" ref="F75">$E$6*E75</f>
        <v>253.515625</v>
      </c>
      <c r="G75" s="494" cm="1">
        <f t="array" ref="G75">H75+I75+K75+F75+J75+L75</f>
        <v>316.015625</v>
      </c>
      <c r="H75" s="495" cm="1">
        <f t="array" ref="H75">D75*$H$9</f>
        <v>7.5</v>
      </c>
      <c r="I75" s="496" cm="1">
        <f t="array" ref="I75">$I$9*D75</f>
        <v>30</v>
      </c>
      <c r="J75" s="496" cm="1">
        <f t="array" ref="J75">$J$9*D75</f>
        <v>25</v>
      </c>
      <c r="K75" s="497"/>
      <c r="L75" s="497"/>
      <c r="M75" s="498" cm="1">
        <f t="array" ref="M75">D75-K75-I75-H75-F75-J75-L75</f>
        <v>-66.015625</v>
      </c>
      <c r="N75" s="499" cm="1">
        <f t="array" ref="N75">M75/D75</f>
        <v>-0.2640625</v>
      </c>
      <c r="O75" s="464"/>
      <c r="P75" s="453"/>
      <c r="Q75" s="453"/>
      <c r="R75" s="453"/>
      <c r="S75" s="453"/>
      <c r="T75" s="453"/>
      <c r="U75" s="106"/>
      <c r="V75" s="106"/>
      <c r="W75" s="106"/>
      <c r="X75" s="194"/>
    </row>
    <row r="76" ht="19" customHeight="1">
      <c r="A76" s="352"/>
      <c r="B76" t="s" s="490">
        <v>735</v>
      </c>
      <c r="C76" s="491">
        <v>90</v>
      </c>
      <c r="D76" s="492">
        <v>1000</v>
      </c>
      <c r="E76" s="354" cm="1">
        <f t="array" ref="E76">C76/60</f>
        <v>1.5</v>
      </c>
      <c r="F76" s="493" cm="1">
        <f t="array" ref="F76">$E$6*E76</f>
        <v>380.2734375</v>
      </c>
      <c r="G76" s="494" cm="1">
        <f t="array" ref="G76">H76+I76+K76+F76+J76+L76</f>
        <v>630.2734375</v>
      </c>
      <c r="H76" s="495" cm="1">
        <f t="array" ref="H76">D76*$H$9</f>
        <v>30</v>
      </c>
      <c r="I76" s="496" cm="1">
        <f t="array" ref="I76">$I$9*D76</f>
        <v>120</v>
      </c>
      <c r="J76" s="496" cm="1">
        <f t="array" ref="J76">$J$9*D76</f>
        <v>100</v>
      </c>
      <c r="K76" s="497"/>
      <c r="L76" s="497"/>
      <c r="M76" s="498" cm="1">
        <f t="array" ref="M76">D76-K76-I76-H76-F76-J76-L76</f>
        <v>369.7265625</v>
      </c>
      <c r="N76" s="499" cm="1">
        <f t="array" ref="N76">M76/D76</f>
        <v>0.3697265625</v>
      </c>
      <c r="O76" s="464"/>
      <c r="P76" s="453"/>
      <c r="Q76" s="453"/>
      <c r="R76" s="453"/>
      <c r="S76" s="453"/>
      <c r="T76" s="453"/>
      <c r="U76" s="106"/>
      <c r="V76" s="106"/>
      <c r="W76" s="106"/>
      <c r="X76" s="194"/>
    </row>
    <row r="77" ht="19" customHeight="1">
      <c r="A77" s="352"/>
      <c r="B77" t="s" s="490">
        <v>736</v>
      </c>
      <c r="C77" s="491">
        <v>180</v>
      </c>
      <c r="D77" s="492">
        <v>2500</v>
      </c>
      <c r="E77" s="354" cm="1">
        <f t="array" ref="E77">C77/60</f>
        <v>3</v>
      </c>
      <c r="F77" s="493" cm="1">
        <f t="array" ref="F77">$E$6*E77</f>
        <v>760.546875</v>
      </c>
      <c r="G77" s="494" cm="1">
        <f t="array" ref="G77">H77+I77+K77+F77+J77+L77</f>
        <v>1385.546875</v>
      </c>
      <c r="H77" s="495" cm="1">
        <f t="array" ref="H77">D77*$H$9</f>
        <v>75</v>
      </c>
      <c r="I77" s="496" cm="1">
        <f t="array" ref="I77">$I$9*D77</f>
        <v>300</v>
      </c>
      <c r="J77" s="496" cm="1">
        <f t="array" ref="J77">$J$9*D77</f>
        <v>250</v>
      </c>
      <c r="K77" s="497"/>
      <c r="L77" s="497"/>
      <c r="M77" s="498" cm="1">
        <f t="array" ref="M77">D77-K77-I77-H77-F77-J77-L77</f>
        <v>1114.453125</v>
      </c>
      <c r="N77" s="499" cm="1">
        <f t="array" ref="N77">M77/D77</f>
        <v>0.44578125</v>
      </c>
      <c r="O77" s="464"/>
      <c r="P77" s="453"/>
      <c r="Q77" s="453"/>
      <c r="R77" s="453"/>
      <c r="S77" s="453"/>
      <c r="T77" s="453"/>
      <c r="U77" s="106"/>
      <c r="V77" s="106"/>
      <c r="W77" s="106"/>
      <c r="X77" s="194"/>
    </row>
    <row r="78" ht="19" customHeight="1">
      <c r="A78" s="352"/>
      <c r="B78" t="s" s="490">
        <v>737</v>
      </c>
      <c r="C78" s="491">
        <v>180</v>
      </c>
      <c r="D78" s="492">
        <v>2500</v>
      </c>
      <c r="E78" s="354" cm="1">
        <f t="array" ref="E78">C78/60</f>
        <v>3</v>
      </c>
      <c r="F78" s="493" cm="1">
        <f t="array" ref="F78">$E$6*E78</f>
        <v>760.546875</v>
      </c>
      <c r="G78" s="494" cm="1">
        <f t="array" ref="G78">H78+I78+K78+F78+J78+L78</f>
        <v>1385.546875</v>
      </c>
      <c r="H78" s="495" cm="1">
        <f t="array" ref="H78">D78*$H$9</f>
        <v>75</v>
      </c>
      <c r="I78" s="496" cm="1">
        <f t="array" ref="I78">$I$9*D78</f>
        <v>300</v>
      </c>
      <c r="J78" s="496" cm="1">
        <f t="array" ref="J78">$J$9*D78</f>
        <v>250</v>
      </c>
      <c r="K78" s="497"/>
      <c r="L78" s="497"/>
      <c r="M78" s="498" cm="1">
        <f t="array" ref="M78">D78-K78-I78-H78-F78-J78-L78</f>
        <v>1114.453125</v>
      </c>
      <c r="N78" s="499" cm="1">
        <f t="array" ref="N78">M78/D78</f>
        <v>0.44578125</v>
      </c>
      <c r="O78" s="464"/>
      <c r="P78" s="453"/>
      <c r="Q78" s="453"/>
      <c r="R78" s="453"/>
      <c r="S78" s="453"/>
      <c r="T78" s="453"/>
      <c r="U78" s="106"/>
      <c r="V78" s="106"/>
      <c r="W78" s="106"/>
      <c r="X78" s="194"/>
    </row>
    <row r="79" ht="19" customHeight="1">
      <c r="A79" s="352"/>
      <c r="B79" t="s" s="490">
        <v>738</v>
      </c>
      <c r="C79" s="491">
        <v>180</v>
      </c>
      <c r="D79" s="492">
        <v>2500</v>
      </c>
      <c r="E79" s="354" cm="1">
        <f t="array" ref="E79">C79/60</f>
        <v>3</v>
      </c>
      <c r="F79" s="493" cm="1">
        <f t="array" ref="F79">$E$6*E79</f>
        <v>760.546875</v>
      </c>
      <c r="G79" s="494" cm="1">
        <f t="array" ref="G79">H79+I79+K79+F79+J79+L79</f>
        <v>1385.546875</v>
      </c>
      <c r="H79" s="495" cm="1">
        <f t="array" ref="H79">D79*$H$9</f>
        <v>75</v>
      </c>
      <c r="I79" s="496" cm="1">
        <f t="array" ref="I79">$I$9*D79</f>
        <v>300</v>
      </c>
      <c r="J79" s="496" cm="1">
        <f t="array" ref="J79">$J$9*D79</f>
        <v>250</v>
      </c>
      <c r="K79" s="497"/>
      <c r="L79" s="497"/>
      <c r="M79" s="498" cm="1">
        <f t="array" ref="M79">D79-K79-I79-H79-F79-J79-L79</f>
        <v>1114.453125</v>
      </c>
      <c r="N79" s="499" cm="1">
        <f t="array" ref="N79">M79/D79</f>
        <v>0.44578125</v>
      </c>
      <c r="O79" s="464"/>
      <c r="P79" s="453"/>
      <c r="Q79" s="453"/>
      <c r="R79" s="453"/>
      <c r="S79" s="453"/>
      <c r="T79" s="453"/>
      <c r="U79" s="106"/>
      <c r="V79" s="106"/>
      <c r="W79" s="106"/>
      <c r="X79" s="194"/>
    </row>
    <row r="80" ht="19" customHeight="1">
      <c r="A80" s="352"/>
      <c r="B80" t="s" s="490">
        <v>739</v>
      </c>
      <c r="C80" s="491">
        <v>45</v>
      </c>
      <c r="D80" s="492">
        <v>350</v>
      </c>
      <c r="E80" s="354" cm="1">
        <f t="array" ref="E80">C80/60</f>
        <v>0.75</v>
      </c>
      <c r="F80" s="493" cm="1">
        <f t="array" ref="F80">$E$6*E80</f>
        <v>190.13671875</v>
      </c>
      <c r="G80" s="494" cm="1">
        <f t="array" ref="G80">H80+I80+K80+F80+J80+L80</f>
        <v>277.63671875</v>
      </c>
      <c r="H80" s="495" cm="1">
        <f t="array" ref="H80">D80*$H$9</f>
        <v>10.5</v>
      </c>
      <c r="I80" s="496" cm="1">
        <f t="array" ref="I80">$I$9*D80</f>
        <v>42</v>
      </c>
      <c r="J80" s="496" cm="1">
        <f t="array" ref="J80">$J$9*D80</f>
        <v>35</v>
      </c>
      <c r="K80" s="497"/>
      <c r="L80" s="497"/>
      <c r="M80" s="498" cm="1">
        <f t="array" ref="M80">D80-K80-I80-H80-F80-J80-L80</f>
        <v>72.36328125</v>
      </c>
      <c r="N80" s="499" cm="1">
        <f t="array" ref="N80">M80/D80</f>
        <v>0.206752232142857</v>
      </c>
      <c r="O80" s="464"/>
      <c r="P80" s="453"/>
      <c r="Q80" s="453"/>
      <c r="R80" s="453"/>
      <c r="S80" s="453"/>
      <c r="T80" s="453"/>
      <c r="U80" s="106"/>
      <c r="V80" s="106"/>
      <c r="W80" s="106"/>
      <c r="X80" s="194"/>
    </row>
    <row r="81" ht="19" customHeight="1">
      <c r="A81" s="352"/>
      <c r="B81" t="s" s="490">
        <v>740</v>
      </c>
      <c r="C81" s="491">
        <v>30</v>
      </c>
      <c r="D81" s="492">
        <v>200</v>
      </c>
      <c r="E81" s="354" cm="1">
        <f t="array" ref="E81">C81/60</f>
        <v>0.5</v>
      </c>
      <c r="F81" s="493" cm="1">
        <f t="array" ref="F81">$E$6*E81</f>
        <v>126.7578125</v>
      </c>
      <c r="G81" s="494" cm="1">
        <f t="array" ref="G81">H81+I81+K81+F81+J81+L81</f>
        <v>176.7578125</v>
      </c>
      <c r="H81" s="495" cm="1">
        <f t="array" ref="H81">D81*$H$9</f>
        <v>6</v>
      </c>
      <c r="I81" s="496" cm="1">
        <f t="array" ref="I81">$I$9*D81</f>
        <v>24</v>
      </c>
      <c r="J81" s="496" cm="1">
        <f t="array" ref="J81">$J$9*D81</f>
        <v>20</v>
      </c>
      <c r="K81" s="497"/>
      <c r="L81" s="497"/>
      <c r="M81" s="498" cm="1">
        <f t="array" ref="M81">D81-K81-I81-H81-F81-J81-L81</f>
        <v>23.2421875</v>
      </c>
      <c r="N81" s="499" cm="1">
        <f t="array" ref="N81">M81/D81</f>
        <v>0.1162109375</v>
      </c>
      <c r="O81" s="464"/>
      <c r="P81" s="453"/>
      <c r="Q81" s="453"/>
      <c r="R81" s="453"/>
      <c r="S81" s="453"/>
      <c r="T81" s="453"/>
      <c r="U81" s="106"/>
      <c r="V81" s="106"/>
      <c r="W81" s="106"/>
      <c r="X81" s="194"/>
    </row>
    <row r="82" ht="19" customHeight="1">
      <c r="A82" s="352"/>
      <c r="B82" t="s" s="490">
        <v>741</v>
      </c>
      <c r="C82" s="491">
        <v>60</v>
      </c>
      <c r="D82" s="492">
        <v>350</v>
      </c>
      <c r="E82" s="354" cm="1">
        <f t="array" ref="E82">C82/60</f>
        <v>1</v>
      </c>
      <c r="F82" s="493" cm="1">
        <f t="array" ref="F82">$E$6*E82</f>
        <v>253.515625</v>
      </c>
      <c r="G82" s="494" cm="1">
        <f t="array" ref="G82">H82+I82+K82+F82+J82+L82</f>
        <v>341.015625</v>
      </c>
      <c r="H82" s="495" cm="1">
        <f t="array" ref="H82">D82*$H$9</f>
        <v>10.5</v>
      </c>
      <c r="I82" s="496" cm="1">
        <f t="array" ref="I82">$I$9*D82</f>
        <v>42</v>
      </c>
      <c r="J82" s="496" cm="1">
        <f t="array" ref="J82">$J$9*D82</f>
        <v>35</v>
      </c>
      <c r="K82" s="497"/>
      <c r="L82" s="497"/>
      <c r="M82" s="498" cm="1">
        <f t="array" ref="M82">D82-K82-I82-H82-F82-J82-L82</f>
        <v>8.984375</v>
      </c>
      <c r="N82" s="499" cm="1">
        <f t="array" ref="N82">M82/D82</f>
        <v>0.0256696428571429</v>
      </c>
      <c r="O82" s="464"/>
      <c r="P82" s="453"/>
      <c r="Q82" s="453"/>
      <c r="R82" s="453"/>
      <c r="S82" s="453"/>
      <c r="T82" s="453"/>
      <c r="U82" s="106"/>
      <c r="V82" s="106"/>
      <c r="W82" s="106"/>
      <c r="X82" s="194"/>
    </row>
    <row r="83" ht="19" customHeight="1">
      <c r="A83" s="352"/>
      <c r="B83" t="s" s="490">
        <v>742</v>
      </c>
      <c r="C83" s="491">
        <v>60</v>
      </c>
      <c r="D83" s="492">
        <v>250</v>
      </c>
      <c r="E83" s="354" cm="1">
        <f t="array" ref="E83">C83/60</f>
        <v>1</v>
      </c>
      <c r="F83" s="493" cm="1">
        <f t="array" ref="F83">$E$6*E83</f>
        <v>253.515625</v>
      </c>
      <c r="G83" s="494" cm="1">
        <f t="array" ref="G83">H83+I83+K83+F83+J83+L83</f>
        <v>316.015625</v>
      </c>
      <c r="H83" s="495" cm="1">
        <f t="array" ref="H83">D83*$H$9</f>
        <v>7.5</v>
      </c>
      <c r="I83" s="496" cm="1">
        <f t="array" ref="I83">$I$9*D83</f>
        <v>30</v>
      </c>
      <c r="J83" s="496" cm="1">
        <f t="array" ref="J83">$J$9*D83</f>
        <v>25</v>
      </c>
      <c r="K83" s="497"/>
      <c r="L83" s="497"/>
      <c r="M83" s="498" cm="1">
        <f t="array" ref="M83">D83-K83-I83-H83-F83-J83-L83</f>
        <v>-66.015625</v>
      </c>
      <c r="N83" s="499" cm="1">
        <f t="array" ref="N83">M83/D83</f>
        <v>-0.2640625</v>
      </c>
      <c r="O83" s="464"/>
      <c r="P83" s="453"/>
      <c r="Q83" s="453"/>
      <c r="R83" s="453"/>
      <c r="S83" s="453"/>
      <c r="T83" s="453"/>
      <c r="U83" s="106"/>
      <c r="V83" s="106"/>
      <c r="W83" s="106"/>
      <c r="X83" s="194"/>
    </row>
    <row r="84" ht="19" customHeight="1">
      <c r="A84" s="352"/>
      <c r="B84" t="s" s="490">
        <v>743</v>
      </c>
      <c r="C84" s="491">
        <v>60</v>
      </c>
      <c r="D84" s="492">
        <v>450</v>
      </c>
      <c r="E84" s="354" cm="1">
        <f t="array" ref="E84">C84/60</f>
        <v>1</v>
      </c>
      <c r="F84" s="493" cm="1">
        <f t="array" ref="F84">$E$6*E84</f>
        <v>253.515625</v>
      </c>
      <c r="G84" s="494" cm="1">
        <f t="array" ref="G84">H84+I84+K84+F84+J84+L84</f>
        <v>366.015625</v>
      </c>
      <c r="H84" s="495" cm="1">
        <f t="array" ref="H84">D84*$H$9</f>
        <v>13.5</v>
      </c>
      <c r="I84" s="496" cm="1">
        <f t="array" ref="I84">$I$9*D84</f>
        <v>54</v>
      </c>
      <c r="J84" s="496" cm="1">
        <f t="array" ref="J84">$J$9*D84</f>
        <v>45</v>
      </c>
      <c r="K84" s="497"/>
      <c r="L84" s="497"/>
      <c r="M84" s="498" cm="1">
        <f t="array" ref="M84">D84-K84-I84-H84-F84-J84-L84</f>
        <v>83.984375</v>
      </c>
      <c r="N84" s="499" cm="1">
        <f t="array" ref="N84">M84/D84</f>
        <v>0.186631944444444</v>
      </c>
      <c r="O84" s="464"/>
      <c r="P84" s="453"/>
      <c r="Q84" s="453"/>
      <c r="R84" s="453"/>
      <c r="S84" s="453"/>
      <c r="T84" s="453"/>
      <c r="U84" s="106"/>
      <c r="V84" s="106"/>
      <c r="W84" s="106"/>
      <c r="X84" s="194"/>
    </row>
    <row r="85" ht="19" customHeight="1">
      <c r="A85" s="352"/>
      <c r="B85" t="s" s="490">
        <v>744</v>
      </c>
      <c r="C85" s="491">
        <v>150</v>
      </c>
      <c r="D85" s="492">
        <v>2000</v>
      </c>
      <c r="E85" s="354" cm="1">
        <f t="array" ref="E85">C85/60</f>
        <v>2.5</v>
      </c>
      <c r="F85" s="493" cm="1">
        <f t="array" ref="F85">$E$6*E85</f>
        <v>633.7890625</v>
      </c>
      <c r="G85" s="494" cm="1">
        <f t="array" ref="G85">H85+I85+K85+F85+J85+L85</f>
        <v>1133.7890625</v>
      </c>
      <c r="H85" s="495" cm="1">
        <f t="array" ref="H85">D85*$H$9</f>
        <v>60</v>
      </c>
      <c r="I85" s="496" cm="1">
        <f t="array" ref="I85">$I$9*D85</f>
        <v>240</v>
      </c>
      <c r="J85" s="496" cm="1">
        <f t="array" ref="J85">$J$9*D85</f>
        <v>200</v>
      </c>
      <c r="K85" s="497"/>
      <c r="L85" s="497"/>
      <c r="M85" s="498" cm="1">
        <f t="array" ref="M85">D85-K85-I85-H85-F85-J85-L85</f>
        <v>866.2109375</v>
      </c>
      <c r="N85" s="499" cm="1">
        <f t="array" ref="N85">M85/D85</f>
        <v>0.433105468750</v>
      </c>
      <c r="O85" s="464"/>
      <c r="P85" s="453"/>
      <c r="Q85" s="453"/>
      <c r="R85" s="453"/>
      <c r="S85" s="453"/>
      <c r="T85" s="453"/>
      <c r="U85" s="106"/>
      <c r="V85" s="106"/>
      <c r="W85" s="106"/>
      <c r="X85" s="194"/>
    </row>
    <row r="86" ht="19" customHeight="1">
      <c r="A86" s="352"/>
      <c r="B86" t="s" s="490">
        <v>745</v>
      </c>
      <c r="C86" s="491">
        <v>150</v>
      </c>
      <c r="D86" s="492">
        <v>2000</v>
      </c>
      <c r="E86" s="354" cm="1">
        <f t="array" ref="E86">C86/60</f>
        <v>2.5</v>
      </c>
      <c r="F86" s="493" cm="1">
        <f t="array" ref="F86">$E$6*E86</f>
        <v>633.7890625</v>
      </c>
      <c r="G86" s="494" cm="1">
        <f t="array" ref="G86">H86+I86+K86+F86+J86+L86</f>
        <v>1133.7890625</v>
      </c>
      <c r="H86" s="495" cm="1">
        <f t="array" ref="H86">D86*$H$9</f>
        <v>60</v>
      </c>
      <c r="I86" s="496" cm="1">
        <f t="array" ref="I86">$I$9*D86</f>
        <v>240</v>
      </c>
      <c r="J86" s="496" cm="1">
        <f t="array" ref="J86">$J$9*D86</f>
        <v>200</v>
      </c>
      <c r="K86" s="497"/>
      <c r="L86" s="497"/>
      <c r="M86" s="498" cm="1">
        <f t="array" ref="M86">D86-K86-I86-H86-F86-J86-L86</f>
        <v>866.2109375</v>
      </c>
      <c r="N86" s="499" cm="1">
        <f t="array" ref="N86">M86/D86</f>
        <v>0.433105468750</v>
      </c>
      <c r="O86" s="464"/>
      <c r="P86" s="453"/>
      <c r="Q86" s="453"/>
      <c r="R86" s="453"/>
      <c r="S86" s="453"/>
      <c r="T86" s="453"/>
      <c r="U86" s="106"/>
      <c r="V86" s="106"/>
      <c r="W86" s="106"/>
      <c r="X86" s="194"/>
    </row>
    <row r="87" ht="19" customHeight="1">
      <c r="A87" s="352"/>
      <c r="B87" t="s" s="490">
        <v>746</v>
      </c>
      <c r="C87" s="491">
        <v>30</v>
      </c>
      <c r="D87" s="492">
        <v>400</v>
      </c>
      <c r="E87" s="354" cm="1">
        <f t="array" ref="E87">C87/60</f>
        <v>0.5</v>
      </c>
      <c r="F87" s="493" cm="1">
        <f t="array" ref="F87">$E$6*E87</f>
        <v>126.7578125</v>
      </c>
      <c r="G87" s="494" cm="1">
        <f t="array" ref="G87">H87+I87+K87+F87+J87+L87</f>
        <v>226.7578125</v>
      </c>
      <c r="H87" s="495" cm="1">
        <f t="array" ref="H87">D87*$H$9</f>
        <v>12</v>
      </c>
      <c r="I87" s="496" cm="1">
        <f t="array" ref="I87">$I$9*D87</f>
        <v>48</v>
      </c>
      <c r="J87" s="496" cm="1">
        <f t="array" ref="J87">$J$9*D87</f>
        <v>40</v>
      </c>
      <c r="K87" s="497"/>
      <c r="L87" s="497"/>
      <c r="M87" s="498" cm="1">
        <f t="array" ref="M87">D87-K87-I87-H87-F87-J87-L87</f>
        <v>173.2421875</v>
      </c>
      <c r="N87" s="499" cm="1">
        <f t="array" ref="N87">M87/D87</f>
        <v>0.433105468750</v>
      </c>
      <c r="O87" s="464"/>
      <c r="P87" s="453"/>
      <c r="Q87" s="453"/>
      <c r="R87" s="453"/>
      <c r="S87" s="453"/>
      <c r="T87" s="453"/>
      <c r="U87" s="106"/>
      <c r="V87" s="106"/>
      <c r="W87" s="106"/>
      <c r="X87" s="194"/>
    </row>
    <row r="88" ht="19" customHeight="1">
      <c r="A88" s="352"/>
      <c r="B88" t="s" s="486">
        <v>747</v>
      </c>
      <c r="C88" s="487"/>
      <c r="D88" s="487"/>
      <c r="E88" s="488"/>
      <c r="F88" s="487"/>
      <c r="G88" s="487"/>
      <c r="H88" s="487"/>
      <c r="I88" s="487"/>
      <c r="J88" s="487"/>
      <c r="K88" s="487"/>
      <c r="L88" s="487"/>
      <c r="M88" s="487"/>
      <c r="N88" s="489"/>
      <c r="O88" s="464"/>
      <c r="P88" s="453"/>
      <c r="Q88" s="453"/>
      <c r="R88" s="453"/>
      <c r="S88" s="453"/>
      <c r="T88" s="453"/>
      <c r="U88" s="106"/>
      <c r="V88" s="106"/>
      <c r="W88" s="106"/>
      <c r="X88" s="194"/>
    </row>
    <row r="89" ht="19" customHeight="1">
      <c r="A89" s="352"/>
      <c r="B89" t="s" s="490">
        <v>748</v>
      </c>
      <c r="C89" s="491">
        <v>30</v>
      </c>
      <c r="D89" s="492">
        <v>300</v>
      </c>
      <c r="E89" s="354" cm="1">
        <f t="array" ref="E89">C89/60</f>
        <v>0.5</v>
      </c>
      <c r="F89" s="493" cm="1">
        <f t="array" ref="F89">$E$6*E89</f>
        <v>126.7578125</v>
      </c>
      <c r="G89" s="494" cm="1">
        <f t="array" ref="G89">H89+I89+K89+F89+J89+L89</f>
        <v>201.7578125</v>
      </c>
      <c r="H89" s="495" cm="1">
        <f t="array" ref="H89">D89*$H$9</f>
        <v>9</v>
      </c>
      <c r="I89" s="496" cm="1">
        <f t="array" ref="I89">$I$9*D89</f>
        <v>36</v>
      </c>
      <c r="J89" s="496" cm="1">
        <f t="array" ref="J89">$J$9*D89</f>
        <v>30</v>
      </c>
      <c r="K89" s="497"/>
      <c r="L89" s="497"/>
      <c r="M89" s="498" cm="1">
        <f t="array" ref="M89">D89-K89-I89-H89-F89-J89-L89</f>
        <v>98.2421875</v>
      </c>
      <c r="N89" s="499" cm="1">
        <f t="array" ref="N89">M89/D89</f>
        <v>0.327473958333333</v>
      </c>
      <c r="O89" s="464"/>
      <c r="P89" s="453"/>
      <c r="Q89" s="453"/>
      <c r="R89" s="453"/>
      <c r="S89" s="453"/>
      <c r="T89" s="453"/>
      <c r="U89" s="106"/>
      <c r="V89" s="106"/>
      <c r="W89" s="106"/>
      <c r="X89" s="194"/>
    </row>
    <row r="90" ht="19" customHeight="1">
      <c r="A90" s="352"/>
      <c r="B90" t="s" s="490">
        <v>749</v>
      </c>
      <c r="C90" s="491">
        <v>60</v>
      </c>
      <c r="D90" s="492">
        <v>1800</v>
      </c>
      <c r="E90" s="354" cm="1">
        <f t="array" ref="E90">C90/60</f>
        <v>1</v>
      </c>
      <c r="F90" s="493" cm="1">
        <f t="array" ref="F90">$E$6*E90</f>
        <v>253.515625</v>
      </c>
      <c r="G90" s="494" cm="1">
        <f t="array" ref="G90">H90+I90+K90+F90+J90+L90</f>
        <v>703.515625</v>
      </c>
      <c r="H90" s="495" cm="1">
        <f t="array" ref="H90">D90*$H$9</f>
        <v>54</v>
      </c>
      <c r="I90" s="496" cm="1">
        <f t="array" ref="I90">$I$9*D90</f>
        <v>216</v>
      </c>
      <c r="J90" s="496" cm="1">
        <f t="array" ref="J90">$J$9*D90</f>
        <v>180</v>
      </c>
      <c r="K90" s="497"/>
      <c r="L90" s="497"/>
      <c r="M90" s="498" cm="1">
        <f t="array" ref="M90">D90-K90-I90-H90-F90-J90-L90</f>
        <v>1096.484375</v>
      </c>
      <c r="N90" s="499" cm="1">
        <f t="array" ref="N90">M90/D90</f>
        <v>0.609157986111111</v>
      </c>
      <c r="O90" s="464"/>
      <c r="P90" s="453"/>
      <c r="Q90" s="453"/>
      <c r="R90" s="453"/>
      <c r="S90" s="453"/>
      <c r="T90" s="453"/>
      <c r="U90" s="106"/>
      <c r="V90" s="106"/>
      <c r="W90" s="106"/>
      <c r="X90" s="194"/>
    </row>
    <row r="91" ht="19" customHeight="1">
      <c r="A91" s="352"/>
      <c r="B91" t="s" s="490">
        <v>750</v>
      </c>
      <c r="C91" s="491">
        <v>90</v>
      </c>
      <c r="D91" s="492">
        <v>1500</v>
      </c>
      <c r="E91" s="354" cm="1">
        <f t="array" ref="E91">C91/60</f>
        <v>1.5</v>
      </c>
      <c r="F91" s="493" cm="1">
        <f t="array" ref="F91">$E$6*E91</f>
        <v>380.2734375</v>
      </c>
      <c r="G91" s="494" cm="1">
        <f t="array" ref="G91">H91+I91+K91+F91+J91+L91</f>
        <v>755.2734375</v>
      </c>
      <c r="H91" s="495" cm="1">
        <f t="array" ref="H91">D91*$H$9</f>
        <v>45</v>
      </c>
      <c r="I91" s="496" cm="1">
        <f t="array" ref="I91">$I$9*D91</f>
        <v>180</v>
      </c>
      <c r="J91" s="496" cm="1">
        <f t="array" ref="J91">$J$9*D91</f>
        <v>150</v>
      </c>
      <c r="K91" s="497"/>
      <c r="L91" s="497"/>
      <c r="M91" s="498" cm="1">
        <f t="array" ref="M91">D91-K91-I91-H91-F91-J91-L91</f>
        <v>744.7265625</v>
      </c>
      <c r="N91" s="499" cm="1">
        <f t="array" ref="N91">M91/D91</f>
        <v>0.496484375</v>
      </c>
      <c r="O91" s="464"/>
      <c r="P91" s="453"/>
      <c r="Q91" s="453"/>
      <c r="R91" s="453"/>
      <c r="S91" s="453"/>
      <c r="T91" s="453"/>
      <c r="U91" s="106"/>
      <c r="V91" s="106"/>
      <c r="W91" s="106"/>
      <c r="X91" s="194"/>
    </row>
    <row r="92" ht="19" customHeight="1">
      <c r="A92" s="352"/>
      <c r="B92" t="s" s="490">
        <v>751</v>
      </c>
      <c r="C92" s="491">
        <v>60</v>
      </c>
      <c r="D92" s="492">
        <v>600</v>
      </c>
      <c r="E92" s="354" cm="1">
        <f t="array" ref="E92">C92/60</f>
        <v>1</v>
      </c>
      <c r="F92" s="493" cm="1">
        <f t="array" ref="F92">$E$6*E92</f>
        <v>253.515625</v>
      </c>
      <c r="G92" s="494" cm="1">
        <f t="array" ref="G92">H92+I92+K92+F92+J92+L92</f>
        <v>403.515625</v>
      </c>
      <c r="H92" s="495" cm="1">
        <f t="array" ref="H92">D92*$H$9</f>
        <v>18</v>
      </c>
      <c r="I92" s="496" cm="1">
        <f t="array" ref="I92">$I$9*D92</f>
        <v>72</v>
      </c>
      <c r="J92" s="496" cm="1">
        <f t="array" ref="J92">$J$9*D92</f>
        <v>60</v>
      </c>
      <c r="K92" s="497"/>
      <c r="L92" s="497"/>
      <c r="M92" s="498" cm="1">
        <f t="array" ref="M92">D92-K92-I92-H92-F92-J92-L92</f>
        <v>196.484375</v>
      </c>
      <c r="N92" s="499" cm="1">
        <f t="array" ref="N92">M92/D92</f>
        <v>0.327473958333333</v>
      </c>
      <c r="O92" s="464"/>
      <c r="P92" s="453"/>
      <c r="Q92" s="453"/>
      <c r="R92" s="453"/>
      <c r="S92" s="453"/>
      <c r="T92" s="453"/>
      <c r="U92" s="106"/>
      <c r="V92" s="106"/>
      <c r="W92" s="106"/>
      <c r="X92" s="194"/>
    </row>
    <row r="93" ht="19" customHeight="1">
      <c r="A93" s="352"/>
      <c r="B93" t="s" s="490">
        <v>752</v>
      </c>
      <c r="C93" s="491">
        <v>90</v>
      </c>
      <c r="D93" s="492">
        <v>1200</v>
      </c>
      <c r="E93" s="354" cm="1">
        <f t="array" ref="E93">C93/60</f>
        <v>1.5</v>
      </c>
      <c r="F93" s="493" cm="1">
        <f t="array" ref="F93">$E$6*E93</f>
        <v>380.2734375</v>
      </c>
      <c r="G93" s="494" cm="1">
        <f t="array" ref="G93">H93+I93+K93+F93+J93+L93</f>
        <v>680.2734375</v>
      </c>
      <c r="H93" s="495" cm="1">
        <f t="array" ref="H93">D93*$H$9</f>
        <v>36</v>
      </c>
      <c r="I93" s="496" cm="1">
        <f t="array" ref="I93">$I$9*D93</f>
        <v>144</v>
      </c>
      <c r="J93" s="496" cm="1">
        <f t="array" ref="J93">$J$9*D93</f>
        <v>120</v>
      </c>
      <c r="K93" s="497"/>
      <c r="L93" s="497"/>
      <c r="M93" s="498" cm="1">
        <f t="array" ref="M93">D93-K93-I93-H93-F93-J93-L93</f>
        <v>519.7265625</v>
      </c>
      <c r="N93" s="499" cm="1">
        <f t="array" ref="N93">M93/D93</f>
        <v>0.433105468750</v>
      </c>
      <c r="O93" s="464"/>
      <c r="P93" s="453"/>
      <c r="Q93" s="453"/>
      <c r="R93" s="453"/>
      <c r="S93" s="453"/>
      <c r="T93" s="453"/>
      <c r="U93" s="106"/>
      <c r="V93" s="106"/>
      <c r="W93" s="106"/>
      <c r="X93" s="194"/>
    </row>
    <row r="94" ht="19" customHeight="1">
      <c r="A94" s="352"/>
      <c r="B94" t="s" s="490">
        <v>753</v>
      </c>
      <c r="C94" s="491">
        <v>60</v>
      </c>
      <c r="D94" s="492">
        <v>800</v>
      </c>
      <c r="E94" s="354" cm="1">
        <f t="array" ref="E94">C94/60</f>
        <v>1</v>
      </c>
      <c r="F94" s="493" cm="1">
        <f t="array" ref="F94">$E$6*E94</f>
        <v>253.515625</v>
      </c>
      <c r="G94" s="494" cm="1">
        <f t="array" ref="G94">H94+I94+K94+F94+J94+L94</f>
        <v>453.515625</v>
      </c>
      <c r="H94" s="495" cm="1">
        <f t="array" ref="H94">D94*$H$9</f>
        <v>24</v>
      </c>
      <c r="I94" s="496" cm="1">
        <f t="array" ref="I94">$I$9*D94</f>
        <v>96</v>
      </c>
      <c r="J94" s="496" cm="1">
        <f t="array" ref="J94">$J$9*D94</f>
        <v>80</v>
      </c>
      <c r="K94" s="497"/>
      <c r="L94" s="497"/>
      <c r="M94" s="498" cm="1">
        <f t="array" ref="M94">D94-K94-I94-H94-F94-J94-L94</f>
        <v>346.484375</v>
      </c>
      <c r="N94" s="499" cm="1">
        <f t="array" ref="N94">M94/D94</f>
        <v>0.433105468750</v>
      </c>
      <c r="O94" s="464"/>
      <c r="P94" s="453"/>
      <c r="Q94" s="453"/>
      <c r="R94" s="453"/>
      <c r="S94" s="453"/>
      <c r="T94" s="453"/>
      <c r="U94" s="106"/>
      <c r="V94" s="106"/>
      <c r="W94" s="106"/>
      <c r="X94" s="194"/>
    </row>
    <row r="95" ht="19" customHeight="1">
      <c r="A95" s="352"/>
      <c r="B95" t="s" s="490">
        <v>754</v>
      </c>
      <c r="C95" s="491">
        <v>60</v>
      </c>
      <c r="D95" s="492">
        <v>600</v>
      </c>
      <c r="E95" s="354" cm="1">
        <f t="array" ref="E95">C95/60</f>
        <v>1</v>
      </c>
      <c r="F95" s="493" cm="1">
        <f t="array" ref="F95">$E$6*E95</f>
        <v>253.515625</v>
      </c>
      <c r="G95" s="494" cm="1">
        <f t="array" ref="G95">H95+I95+K95+F95+J95+L95</f>
        <v>403.515625</v>
      </c>
      <c r="H95" s="495" cm="1">
        <f t="array" ref="H95">D95*$H$9</f>
        <v>18</v>
      </c>
      <c r="I95" s="496" cm="1">
        <f t="array" ref="I95">$I$9*D95</f>
        <v>72</v>
      </c>
      <c r="J95" s="496" cm="1">
        <f t="array" ref="J95">$J$9*D95</f>
        <v>60</v>
      </c>
      <c r="K95" s="497"/>
      <c r="L95" s="497"/>
      <c r="M95" s="498" cm="1">
        <f t="array" ref="M95">D95-K95-I95-H95-F95-J95-L95</f>
        <v>196.484375</v>
      </c>
      <c r="N95" s="499" cm="1">
        <f t="array" ref="N95">M95/D95</f>
        <v>0.327473958333333</v>
      </c>
      <c r="O95" s="464"/>
      <c r="P95" s="453"/>
      <c r="Q95" s="453"/>
      <c r="R95" s="453"/>
      <c r="S95" s="453"/>
      <c r="T95" s="453"/>
      <c r="U95" s="106"/>
      <c r="V95" s="106"/>
      <c r="W95" s="106"/>
      <c r="X95" s="194"/>
    </row>
    <row r="96" ht="19" customHeight="1">
      <c r="A96" s="352"/>
      <c r="B96" t="s" s="490">
        <v>755</v>
      </c>
      <c r="C96" s="491">
        <v>60</v>
      </c>
      <c r="D96" s="492">
        <v>600</v>
      </c>
      <c r="E96" s="354" cm="1">
        <f t="array" ref="E96">C96/60</f>
        <v>1</v>
      </c>
      <c r="F96" s="493" cm="1">
        <f t="array" ref="F96">$E$6*E96</f>
        <v>253.515625</v>
      </c>
      <c r="G96" s="494" cm="1">
        <f t="array" ref="G96">H96+I96+K96+F96+J96+L96</f>
        <v>403.515625</v>
      </c>
      <c r="H96" s="495" cm="1">
        <f t="array" ref="H96">D96*$H$9</f>
        <v>18</v>
      </c>
      <c r="I96" s="496" cm="1">
        <f t="array" ref="I96">$I$9*D96</f>
        <v>72</v>
      </c>
      <c r="J96" s="496" cm="1">
        <f t="array" ref="J96">$J$9*D96</f>
        <v>60</v>
      </c>
      <c r="K96" s="497"/>
      <c r="L96" s="497"/>
      <c r="M96" s="498" cm="1">
        <f t="array" ref="M96">D96-K96-I96-H96-F96-J96-L96</f>
        <v>196.484375</v>
      </c>
      <c r="N96" s="499" cm="1">
        <f t="array" ref="N96">M96/D96</f>
        <v>0.327473958333333</v>
      </c>
      <c r="O96" s="464"/>
      <c r="P96" s="453"/>
      <c r="Q96" s="453"/>
      <c r="R96" s="453"/>
      <c r="S96" s="453"/>
      <c r="T96" s="453"/>
      <c r="U96" s="106"/>
      <c r="V96" s="106"/>
      <c r="W96" s="106"/>
      <c r="X96" s="194"/>
    </row>
    <row r="97" ht="19" customHeight="1">
      <c r="A97" s="352"/>
      <c r="B97" t="s" s="490">
        <v>756</v>
      </c>
      <c r="C97" s="491">
        <v>60</v>
      </c>
      <c r="D97" s="492">
        <v>800</v>
      </c>
      <c r="E97" s="354" cm="1">
        <f t="array" ref="E97">C97/60</f>
        <v>1</v>
      </c>
      <c r="F97" s="493" cm="1">
        <f t="array" ref="F97">$E$6*E97</f>
        <v>253.515625</v>
      </c>
      <c r="G97" s="494" cm="1">
        <f t="array" ref="G97">H97+I97+K97+F97+J97+L97</f>
        <v>453.515625</v>
      </c>
      <c r="H97" s="495" cm="1">
        <f t="array" ref="H97">D97*$H$9</f>
        <v>24</v>
      </c>
      <c r="I97" s="496" cm="1">
        <f t="array" ref="I97">$I$9*D97</f>
        <v>96</v>
      </c>
      <c r="J97" s="496" cm="1">
        <f t="array" ref="J97">$J$9*D97</f>
        <v>80</v>
      </c>
      <c r="K97" s="497"/>
      <c r="L97" s="497"/>
      <c r="M97" s="498" cm="1">
        <f t="array" ref="M97">D97-K97-I97-H97-F97-J97-L97</f>
        <v>346.484375</v>
      </c>
      <c r="N97" s="499" cm="1">
        <f t="array" ref="N97">M97/D97</f>
        <v>0.433105468750</v>
      </c>
      <c r="O97" s="464"/>
      <c r="P97" s="453"/>
      <c r="Q97" s="453"/>
      <c r="R97" s="453"/>
      <c r="S97" s="453"/>
      <c r="T97" s="453"/>
      <c r="U97" s="106"/>
      <c r="V97" s="106"/>
      <c r="W97" s="106"/>
      <c r="X97" s="194"/>
    </row>
    <row r="98" ht="19" customHeight="1">
      <c r="A98" s="352"/>
      <c r="B98" t="s" s="490">
        <v>757</v>
      </c>
      <c r="C98" s="491">
        <v>90</v>
      </c>
      <c r="D98" s="492">
        <v>2000</v>
      </c>
      <c r="E98" s="354" cm="1">
        <f t="array" ref="E98">C98/60</f>
        <v>1.5</v>
      </c>
      <c r="F98" s="493" cm="1">
        <f t="array" ref="F98">$E$6*E98</f>
        <v>380.2734375</v>
      </c>
      <c r="G98" s="494" cm="1">
        <f t="array" ref="G98">H98+I98+K98+F98+J98+L98</f>
        <v>880.2734375</v>
      </c>
      <c r="H98" s="495" cm="1">
        <f t="array" ref="H98">D98*$H$9</f>
        <v>60</v>
      </c>
      <c r="I98" s="496" cm="1">
        <f t="array" ref="I98">$I$9*D98</f>
        <v>240</v>
      </c>
      <c r="J98" s="496" cm="1">
        <f t="array" ref="J98">$J$9*D98</f>
        <v>200</v>
      </c>
      <c r="K98" s="497"/>
      <c r="L98" s="497"/>
      <c r="M98" s="498" cm="1">
        <f t="array" ref="M98">D98-K98-I98-H98-F98-J98-L98</f>
        <v>1119.7265625</v>
      </c>
      <c r="N98" s="499" cm="1">
        <f t="array" ref="N98">M98/D98</f>
        <v>0.559863281250</v>
      </c>
      <c r="O98" s="464"/>
      <c r="P98" s="453"/>
      <c r="Q98" s="453"/>
      <c r="R98" s="453"/>
      <c r="S98" s="453"/>
      <c r="T98" s="453"/>
      <c r="U98" s="106"/>
      <c r="V98" s="106"/>
      <c r="W98" s="106"/>
      <c r="X98" s="194"/>
    </row>
    <row r="99" ht="19" customHeight="1">
      <c r="A99" s="352"/>
      <c r="B99" t="s" s="486">
        <v>758</v>
      </c>
      <c r="C99" s="487"/>
      <c r="D99" s="487"/>
      <c r="E99" s="488"/>
      <c r="F99" s="487"/>
      <c r="G99" s="487"/>
      <c r="H99" s="487"/>
      <c r="I99" s="487"/>
      <c r="J99" s="487"/>
      <c r="K99" s="487"/>
      <c r="L99" s="487"/>
      <c r="M99" s="487"/>
      <c r="N99" s="489"/>
      <c r="O99" s="464"/>
      <c r="P99" s="453"/>
      <c r="Q99" s="453"/>
      <c r="R99" s="453"/>
      <c r="S99" s="453"/>
      <c r="T99" s="453"/>
      <c r="U99" s="106"/>
      <c r="V99" s="106"/>
      <c r="W99" s="106"/>
      <c r="X99" s="194"/>
    </row>
    <row r="100" ht="19" customHeight="1">
      <c r="A100" s="352"/>
      <c r="B100" t="s" s="490">
        <v>759</v>
      </c>
      <c r="C100" s="491">
        <v>30</v>
      </c>
      <c r="D100" s="492">
        <v>250</v>
      </c>
      <c r="E100" s="354" cm="1">
        <f t="array" ref="E100">C100/60</f>
        <v>0.5</v>
      </c>
      <c r="F100" s="493" cm="1">
        <f t="array" ref="F100">$E$6*E100</f>
        <v>126.7578125</v>
      </c>
      <c r="G100" s="494" cm="1">
        <f t="array" ref="G100">H100+I100+K100+F100+J100+L100</f>
        <v>189.2578125</v>
      </c>
      <c r="H100" s="495" cm="1">
        <f t="array" ref="H100">D100*$H$9</f>
        <v>7.5</v>
      </c>
      <c r="I100" s="496" cm="1">
        <f t="array" ref="I100">$I$9*D100</f>
        <v>30</v>
      </c>
      <c r="J100" s="496" cm="1">
        <f t="array" ref="J100">$J$9*D100</f>
        <v>25</v>
      </c>
      <c r="K100" s="497"/>
      <c r="L100" s="497"/>
      <c r="M100" s="498" cm="1">
        <f t="array" ref="M100">D100-K100-I100-H100-F100-J100-L100</f>
        <v>60.7421875</v>
      </c>
      <c r="N100" s="499" cm="1">
        <f t="array" ref="N100">M100/D100</f>
        <v>0.24296875</v>
      </c>
      <c r="O100" s="464"/>
      <c r="P100" s="453"/>
      <c r="Q100" s="453"/>
      <c r="R100" s="453"/>
      <c r="S100" s="453"/>
      <c r="T100" s="453"/>
      <c r="U100" s="106"/>
      <c r="V100" s="106"/>
      <c r="W100" s="106"/>
      <c r="X100" s="194"/>
    </row>
    <row r="101" ht="19" customHeight="1">
      <c r="A101" s="352"/>
      <c r="B101" t="s" s="490">
        <v>760</v>
      </c>
      <c r="C101" s="491">
        <v>30</v>
      </c>
      <c r="D101" s="492">
        <v>300</v>
      </c>
      <c r="E101" s="354" cm="1">
        <f t="array" ref="E101">C101/60</f>
        <v>0.5</v>
      </c>
      <c r="F101" s="493" cm="1">
        <f t="array" ref="F101">$E$6*E101</f>
        <v>126.7578125</v>
      </c>
      <c r="G101" s="494" cm="1">
        <f t="array" ref="G101">H101+I101+K101+F101+J101+L101</f>
        <v>201.7578125</v>
      </c>
      <c r="H101" s="495" cm="1">
        <f t="array" ref="H101">D101*$H$9</f>
        <v>9</v>
      </c>
      <c r="I101" s="496" cm="1">
        <f t="array" ref="I101">$I$9*D101</f>
        <v>36</v>
      </c>
      <c r="J101" s="496" cm="1">
        <f t="array" ref="J101">$J$9*D101</f>
        <v>30</v>
      </c>
      <c r="K101" s="497"/>
      <c r="L101" s="497"/>
      <c r="M101" s="498" cm="1">
        <f t="array" ref="M101">D101-K101-I101-H101-F101-J101-L101</f>
        <v>98.2421875</v>
      </c>
      <c r="N101" s="499" cm="1">
        <f t="array" ref="N101">M101/D101</f>
        <v>0.327473958333333</v>
      </c>
      <c r="O101" s="464"/>
      <c r="P101" s="453"/>
      <c r="Q101" s="453"/>
      <c r="R101" s="453"/>
      <c r="S101" s="453"/>
      <c r="T101" s="453"/>
      <c r="U101" s="106"/>
      <c r="V101" s="106"/>
      <c r="W101" s="106"/>
      <c r="X101" s="194"/>
    </row>
    <row r="102" ht="19" customHeight="1">
      <c r="A102" s="352"/>
      <c r="B102" t="s" s="486">
        <v>761</v>
      </c>
      <c r="C102" s="487"/>
      <c r="D102" s="487"/>
      <c r="E102" s="488"/>
      <c r="F102" s="487"/>
      <c r="G102" s="487"/>
      <c r="H102" s="487"/>
      <c r="I102" s="487"/>
      <c r="J102" s="487"/>
      <c r="K102" s="487"/>
      <c r="L102" s="487"/>
      <c r="M102" s="487"/>
      <c r="N102" s="489"/>
      <c r="O102" s="464"/>
      <c r="P102" s="453"/>
      <c r="Q102" s="453"/>
      <c r="R102" s="453"/>
      <c r="S102" s="453"/>
      <c r="T102" s="453"/>
      <c r="U102" s="106"/>
      <c r="V102" s="106"/>
      <c r="W102" s="106"/>
      <c r="X102" s="194"/>
    </row>
    <row r="103" ht="19" customHeight="1">
      <c r="A103" s="352"/>
      <c r="B103" t="s" s="490">
        <v>762</v>
      </c>
      <c r="C103" s="491">
        <v>15</v>
      </c>
      <c r="D103" s="492">
        <v>30</v>
      </c>
      <c r="E103" s="354" cm="1">
        <f t="array" ref="E103">C103/60</f>
        <v>0.25</v>
      </c>
      <c r="F103" s="493" cm="1">
        <f t="array" ref="F103">$E$6*E103</f>
        <v>63.37890625</v>
      </c>
      <c r="G103" s="494" cm="1">
        <f t="array" ref="G103">H103+I103+K103+F103+J103+L103</f>
        <v>70.87890625</v>
      </c>
      <c r="H103" s="495" cm="1">
        <f t="array" ref="H103">D103*$H$9</f>
        <v>0.9</v>
      </c>
      <c r="I103" s="496" cm="1">
        <f t="array" ref="I103">$I$9*D103</f>
        <v>3.6</v>
      </c>
      <c r="J103" s="496" cm="1">
        <f t="array" ref="J103">$J$9*D103</f>
        <v>3</v>
      </c>
      <c r="K103" s="497"/>
      <c r="L103" s="497"/>
      <c r="M103" s="498" cm="1">
        <f t="array" ref="M103">D103-K103-I103-H103-F103-J103-L103</f>
        <v>-40.87890625</v>
      </c>
      <c r="N103" s="499" cm="1">
        <f t="array" ref="N103">M103/D103</f>
        <v>-1.36263020833333</v>
      </c>
      <c r="O103" s="464"/>
      <c r="P103" s="453"/>
      <c r="Q103" s="453"/>
      <c r="R103" s="453"/>
      <c r="S103" s="453"/>
      <c r="T103" s="453"/>
      <c r="U103" s="106"/>
      <c r="V103" s="106"/>
      <c r="W103" s="106"/>
      <c r="X103" s="194"/>
    </row>
    <row r="104" ht="19" customHeight="1">
      <c r="A104" s="352"/>
      <c r="B104" t="s" s="490">
        <v>763</v>
      </c>
      <c r="C104" s="491">
        <v>15</v>
      </c>
      <c r="D104" s="492">
        <v>30</v>
      </c>
      <c r="E104" s="354" cm="1">
        <f t="array" ref="E104">C104/60</f>
        <v>0.25</v>
      </c>
      <c r="F104" s="493" cm="1">
        <f t="array" ref="F104">$E$6*E104</f>
        <v>63.37890625</v>
      </c>
      <c r="G104" s="494" cm="1">
        <f t="array" ref="G104">H104+I104+K104+F104+J104+L104</f>
        <v>70.87890625</v>
      </c>
      <c r="H104" s="495" cm="1">
        <f t="array" ref="H104">D104*$H$9</f>
        <v>0.9</v>
      </c>
      <c r="I104" s="496" cm="1">
        <f t="array" ref="I104">$I$9*D104</f>
        <v>3.6</v>
      </c>
      <c r="J104" s="496" cm="1">
        <f t="array" ref="J104">$J$9*D104</f>
        <v>3</v>
      </c>
      <c r="K104" s="497"/>
      <c r="L104" s="497"/>
      <c r="M104" s="498" cm="1">
        <f t="array" ref="M104">D104-K104-I104-H104-F104-J104-L104</f>
        <v>-40.87890625</v>
      </c>
      <c r="N104" s="499" cm="1">
        <f t="array" ref="N104">M104/D104</f>
        <v>-1.36263020833333</v>
      </c>
      <c r="O104" s="464"/>
      <c r="P104" s="453"/>
      <c r="Q104" s="453"/>
      <c r="R104" s="453"/>
      <c r="S104" s="453"/>
      <c r="T104" s="453"/>
      <c r="U104" s="106"/>
      <c r="V104" s="106"/>
      <c r="W104" s="106"/>
      <c r="X104" s="194"/>
    </row>
    <row r="105" ht="19" customHeight="1">
      <c r="A105" s="352"/>
      <c r="B105" t="s" s="486">
        <v>764</v>
      </c>
      <c r="C105" s="487"/>
      <c r="D105" s="487"/>
      <c r="E105" s="488"/>
      <c r="F105" s="487"/>
      <c r="G105" s="487"/>
      <c r="H105" s="487"/>
      <c r="I105" s="487"/>
      <c r="J105" s="487"/>
      <c r="K105" s="487"/>
      <c r="L105" s="487"/>
      <c r="M105" s="487"/>
      <c r="N105" s="489"/>
      <c r="O105" s="464"/>
      <c r="P105" s="453"/>
      <c r="Q105" s="453"/>
      <c r="R105" s="453"/>
      <c r="S105" s="453"/>
      <c r="T105" s="453"/>
      <c r="U105" s="106"/>
      <c r="V105" s="106"/>
      <c r="W105" s="106"/>
      <c r="X105" s="194"/>
    </row>
    <row r="106" ht="19" customHeight="1">
      <c r="A106" s="352"/>
      <c r="B106" s="502"/>
      <c r="C106" s="503"/>
      <c r="D106" s="492"/>
      <c r="E106" s="354" cm="1">
        <f t="array" ref="E106">C106/60</f>
        <v>0</v>
      </c>
      <c r="F106" s="493" cm="1">
        <f t="array" ref="F106">$E$6*E106</f>
        <v>0</v>
      </c>
      <c r="G106" s="494" cm="1">
        <f t="array" ref="G106">H106+I106+K106+F106+J106+L106</f>
        <v>0</v>
      </c>
      <c r="H106" s="495" cm="1">
        <f t="array" ref="H106">D106*$H$9</f>
        <v>0</v>
      </c>
      <c r="I106" s="496" cm="1">
        <f t="array" ref="I106">$I$9*D106</f>
        <v>0</v>
      </c>
      <c r="J106" s="496" cm="1">
        <f t="array" ref="J106">$J$9*D106</f>
        <v>0</v>
      </c>
      <c r="K106" s="497"/>
      <c r="L106" s="497"/>
      <c r="M106" s="498" cm="1">
        <f t="array" ref="M106">D106-K106-I106-H106-F106-J106-L106</f>
        <v>0</v>
      </c>
      <c r="N106" s="499" cm="1">
        <f t="array" ref="N106">M106/D106</f>
      </c>
      <c r="O106" s="464"/>
      <c r="P106" s="453"/>
      <c r="Q106" s="453"/>
      <c r="R106" s="453"/>
      <c r="S106" s="453"/>
      <c r="T106" s="453"/>
      <c r="U106" s="106"/>
      <c r="V106" s="106"/>
      <c r="W106" s="106"/>
      <c r="X106" s="194"/>
    </row>
    <row r="107" ht="19" customHeight="1">
      <c r="A107" s="352"/>
      <c r="B107" s="502"/>
      <c r="C107" s="503"/>
      <c r="D107" s="492"/>
      <c r="E107" s="354" cm="1">
        <f t="array" ref="E107">C107/60</f>
        <v>0</v>
      </c>
      <c r="F107" s="493" cm="1">
        <f t="array" ref="F107">$E$6*E107</f>
        <v>0</v>
      </c>
      <c r="G107" s="494" cm="1">
        <f t="array" ref="G107">H107+I107+K107+F107+J107+L107</f>
        <v>0</v>
      </c>
      <c r="H107" s="495" cm="1">
        <f t="array" ref="H107">D107*$H$9</f>
        <v>0</v>
      </c>
      <c r="I107" s="496" cm="1">
        <f t="array" ref="I107">$I$9*D107</f>
        <v>0</v>
      </c>
      <c r="J107" s="496" cm="1">
        <f t="array" ref="J107">$J$9*D107</f>
        <v>0</v>
      </c>
      <c r="K107" s="497"/>
      <c r="L107" s="497"/>
      <c r="M107" s="498" cm="1">
        <f t="array" ref="M107">D107-K107-I107-H107-F107-J107-L107</f>
        <v>0</v>
      </c>
      <c r="N107" s="499" cm="1">
        <f t="array" ref="N107">M107/D107</f>
      </c>
      <c r="O107" s="464"/>
      <c r="P107" s="453"/>
      <c r="Q107" s="453"/>
      <c r="R107" s="453"/>
      <c r="S107" s="453"/>
      <c r="T107" s="453"/>
      <c r="U107" s="106"/>
      <c r="V107" s="106"/>
      <c r="W107" s="106"/>
      <c r="X107" s="194"/>
    </row>
    <row r="108" ht="19" customHeight="1">
      <c r="A108" s="352"/>
      <c r="B108" s="502"/>
      <c r="C108" s="503"/>
      <c r="D108" s="492"/>
      <c r="E108" s="354" cm="1">
        <f t="array" ref="E108">C108/60</f>
        <v>0</v>
      </c>
      <c r="F108" s="493" cm="1">
        <f t="array" ref="F108">$E$6*E108</f>
        <v>0</v>
      </c>
      <c r="G108" s="494" cm="1">
        <f t="array" ref="G108">H108+I108+K108+F108+J108+L108</f>
        <v>0</v>
      </c>
      <c r="H108" s="495" cm="1">
        <f t="array" ref="H108">D108*$H$9</f>
        <v>0</v>
      </c>
      <c r="I108" s="496" cm="1">
        <f t="array" ref="I108">$I$9*D108</f>
        <v>0</v>
      </c>
      <c r="J108" s="496" cm="1">
        <f t="array" ref="J108">$J$9*D108</f>
        <v>0</v>
      </c>
      <c r="K108" s="497"/>
      <c r="L108" s="497"/>
      <c r="M108" s="498" cm="1">
        <f t="array" ref="M108">D108-K108-I108-H108-F108-J108-L108</f>
        <v>0</v>
      </c>
      <c r="N108" s="499" cm="1">
        <f t="array" ref="N108">M108/D108</f>
      </c>
      <c r="O108" s="464"/>
      <c r="P108" s="453"/>
      <c r="Q108" s="453"/>
      <c r="R108" s="453"/>
      <c r="S108" s="453"/>
      <c r="T108" s="453"/>
      <c r="U108" s="106"/>
      <c r="V108" s="106"/>
      <c r="W108" s="106"/>
      <c r="X108" s="194"/>
    </row>
    <row r="109" ht="19" customHeight="1">
      <c r="A109" s="352"/>
      <c r="B109" s="502"/>
      <c r="C109" s="503"/>
      <c r="D109" s="492"/>
      <c r="E109" s="354" cm="1">
        <f t="array" ref="E109">C109/60</f>
        <v>0</v>
      </c>
      <c r="F109" s="493" cm="1">
        <f t="array" ref="F109">$E$6*E109</f>
        <v>0</v>
      </c>
      <c r="G109" s="494" cm="1">
        <f t="array" ref="G109">H109+I109+K109+F109+J109+L109</f>
        <v>0</v>
      </c>
      <c r="H109" s="495" cm="1">
        <f t="array" ref="H109">D109*$H$9</f>
        <v>0</v>
      </c>
      <c r="I109" s="496" cm="1">
        <f t="array" ref="I109">$I$9*D109</f>
        <v>0</v>
      </c>
      <c r="J109" s="496" cm="1">
        <f t="array" ref="J109">$J$9*D109</f>
        <v>0</v>
      </c>
      <c r="K109" s="497"/>
      <c r="L109" s="497"/>
      <c r="M109" s="498" cm="1">
        <f t="array" ref="M109">D109-K109-I109-H109-F109-J109-L109</f>
        <v>0</v>
      </c>
      <c r="N109" s="499" cm="1">
        <f t="array" ref="N109">M109/D109</f>
      </c>
      <c r="O109" s="464"/>
      <c r="P109" s="453"/>
      <c r="Q109" s="453"/>
      <c r="R109" s="453"/>
      <c r="S109" s="453"/>
      <c r="T109" s="453"/>
      <c r="U109" s="106"/>
      <c r="V109" s="106"/>
      <c r="W109" s="106"/>
      <c r="X109" s="194"/>
    </row>
    <row r="110" ht="19" customHeight="1">
      <c r="A110" s="352"/>
      <c r="B110" s="502"/>
      <c r="C110" s="503"/>
      <c r="D110" s="492"/>
      <c r="E110" s="354" cm="1">
        <f t="array" ref="E110">C110/60</f>
        <v>0</v>
      </c>
      <c r="F110" s="493" cm="1">
        <f t="array" ref="F110">$E$6*E110</f>
        <v>0</v>
      </c>
      <c r="G110" s="494" cm="1">
        <f t="array" ref="G110">H110+I110+K110+F110+J110+L110</f>
        <v>0</v>
      </c>
      <c r="H110" s="495" cm="1">
        <f t="array" ref="H110">D110*$H$9</f>
        <v>0</v>
      </c>
      <c r="I110" s="496" cm="1">
        <f t="array" ref="I110">$I$9*D110</f>
        <v>0</v>
      </c>
      <c r="J110" s="496" cm="1">
        <f t="array" ref="J110">$J$9*D110</f>
        <v>0</v>
      </c>
      <c r="K110" s="497"/>
      <c r="L110" s="497"/>
      <c r="M110" s="498" cm="1">
        <f t="array" ref="M110">D110-K110-I110-H110-F110-J110-L110</f>
        <v>0</v>
      </c>
      <c r="N110" s="499" cm="1">
        <f t="array" ref="N110">M110/D110</f>
      </c>
      <c r="O110" s="464"/>
      <c r="P110" s="453"/>
      <c r="Q110" s="453"/>
      <c r="R110" s="453"/>
      <c r="S110" s="453"/>
      <c r="T110" s="453"/>
      <c r="U110" s="106"/>
      <c r="V110" s="106"/>
      <c r="W110" s="106"/>
      <c r="X110" s="194"/>
    </row>
    <row r="111" ht="19" customHeight="1">
      <c r="A111" s="352"/>
      <c r="B111" s="502"/>
      <c r="C111" s="503"/>
      <c r="D111" s="492"/>
      <c r="E111" s="354" cm="1">
        <f t="array" ref="E111">C111/60</f>
        <v>0</v>
      </c>
      <c r="F111" s="493" cm="1">
        <f t="array" ref="F111">$E$6*E111</f>
        <v>0</v>
      </c>
      <c r="G111" s="494" cm="1">
        <f t="array" ref="G111">H111+I111+K111+F111+J111+L111</f>
        <v>0</v>
      </c>
      <c r="H111" s="495" cm="1">
        <f t="array" ref="H111">D111*$H$9</f>
        <v>0</v>
      </c>
      <c r="I111" s="496" cm="1">
        <f t="array" ref="I111">$I$9*D111</f>
        <v>0</v>
      </c>
      <c r="J111" s="496" cm="1">
        <f t="array" ref="J111">$J$9*D111</f>
        <v>0</v>
      </c>
      <c r="K111" s="497"/>
      <c r="L111" s="497"/>
      <c r="M111" s="498" cm="1">
        <f t="array" ref="M111">D111-K111-I111-H111-F111-J111-L111</f>
        <v>0</v>
      </c>
      <c r="N111" s="499" cm="1">
        <f t="array" ref="N111">M111/D111</f>
      </c>
      <c r="O111" s="464"/>
      <c r="P111" s="453"/>
      <c r="Q111" s="453"/>
      <c r="R111" s="453"/>
      <c r="S111" s="453"/>
      <c r="T111" s="453"/>
      <c r="U111" s="106"/>
      <c r="V111" s="106"/>
      <c r="W111" s="106"/>
      <c r="X111" s="194"/>
    </row>
    <row r="112" ht="19" customHeight="1">
      <c r="A112" s="352"/>
      <c r="B112" t="s" s="486">
        <v>765</v>
      </c>
      <c r="C112" s="487"/>
      <c r="D112" s="487"/>
      <c r="E112" s="488"/>
      <c r="F112" s="487"/>
      <c r="G112" s="487"/>
      <c r="H112" s="487"/>
      <c r="I112" s="487"/>
      <c r="J112" s="487"/>
      <c r="K112" s="487"/>
      <c r="L112" s="487"/>
      <c r="M112" s="487"/>
      <c r="N112" s="489"/>
      <c r="O112" s="464"/>
      <c r="P112" s="453"/>
      <c r="Q112" s="453"/>
      <c r="R112" s="453"/>
      <c r="S112" s="453"/>
      <c r="T112" s="453"/>
      <c r="U112" s="106"/>
      <c r="V112" s="106"/>
      <c r="W112" s="106"/>
      <c r="X112" s="194"/>
    </row>
    <row r="113" ht="19" customHeight="1">
      <c r="A113" s="352"/>
      <c r="B113" s="502"/>
      <c r="C113" s="503"/>
      <c r="D113" s="492"/>
      <c r="E113" s="354" cm="1">
        <f t="array" ref="E113">C113/60</f>
        <v>0</v>
      </c>
      <c r="F113" s="493" cm="1">
        <f t="array" ref="F113">$E$6*E113</f>
        <v>0</v>
      </c>
      <c r="G113" s="494" cm="1">
        <f t="array" ref="G113">H113+I113+K113+F113+J113+L113</f>
        <v>0</v>
      </c>
      <c r="H113" s="495" cm="1">
        <f t="array" ref="H113">D113*$H$9</f>
        <v>0</v>
      </c>
      <c r="I113" s="496" cm="1">
        <f t="array" ref="I113">$I$9*D113</f>
        <v>0</v>
      </c>
      <c r="J113" s="496" cm="1">
        <f t="array" ref="J113">$J$9*D113</f>
        <v>0</v>
      </c>
      <c r="K113" s="497"/>
      <c r="L113" s="497"/>
      <c r="M113" s="498" cm="1">
        <f t="array" ref="M113">D113-K113-I113-H113-F113-J113-L113</f>
        <v>0</v>
      </c>
      <c r="N113" s="499" cm="1">
        <f t="array" ref="N113">M113/D113</f>
      </c>
      <c r="O113" s="464"/>
      <c r="P113" s="453"/>
      <c r="Q113" s="453"/>
      <c r="R113" s="453"/>
      <c r="S113" s="453"/>
      <c r="T113" s="453"/>
      <c r="U113" s="106"/>
      <c r="V113" s="106"/>
      <c r="W113" s="106"/>
      <c r="X113" s="194"/>
    </row>
    <row r="114" ht="19" customHeight="1">
      <c r="A114" s="352"/>
      <c r="B114" s="502"/>
      <c r="C114" s="503"/>
      <c r="D114" s="492"/>
      <c r="E114" s="354" cm="1">
        <f t="array" ref="E114">C114/60</f>
        <v>0</v>
      </c>
      <c r="F114" s="493" cm="1">
        <f t="array" ref="F114">$E$6*E114</f>
        <v>0</v>
      </c>
      <c r="G114" s="494" cm="1">
        <f t="array" ref="G114">H114+I114+K114+F114+J114+L114</f>
        <v>0</v>
      </c>
      <c r="H114" s="495" cm="1">
        <f t="array" ref="H114">D114*$H$9</f>
        <v>0</v>
      </c>
      <c r="I114" s="496" cm="1">
        <f t="array" ref="I114">$I$9*D114</f>
        <v>0</v>
      </c>
      <c r="J114" s="496" cm="1">
        <f t="array" ref="J114">$J$9*D114</f>
        <v>0</v>
      </c>
      <c r="K114" s="497"/>
      <c r="L114" s="497"/>
      <c r="M114" s="498" cm="1">
        <f t="array" ref="M114">D114-K114-I114-H114-F114-J114-L114</f>
        <v>0</v>
      </c>
      <c r="N114" s="499" cm="1">
        <f t="array" ref="N114">M114/D114</f>
      </c>
      <c r="O114" s="464"/>
      <c r="P114" s="453"/>
      <c r="Q114" s="453"/>
      <c r="R114" s="453"/>
      <c r="S114" s="453"/>
      <c r="T114" s="453"/>
      <c r="U114" s="106"/>
      <c r="V114" s="106"/>
      <c r="W114" s="106"/>
      <c r="X114" s="194"/>
    </row>
    <row r="115" ht="19" customHeight="1">
      <c r="A115" s="352"/>
      <c r="B115" s="502"/>
      <c r="C115" s="503"/>
      <c r="D115" s="492"/>
      <c r="E115" s="354" cm="1">
        <f t="array" ref="E115">C115/60</f>
        <v>0</v>
      </c>
      <c r="F115" s="493" cm="1">
        <f t="array" ref="F115">$E$6*E115</f>
        <v>0</v>
      </c>
      <c r="G115" s="494" cm="1">
        <f t="array" ref="G115">H115+I115+K115+F115+J115+L115</f>
        <v>0</v>
      </c>
      <c r="H115" s="495" cm="1">
        <f t="array" ref="H115">D115*$H$9</f>
        <v>0</v>
      </c>
      <c r="I115" s="496" cm="1">
        <f t="array" ref="I115">$I$9*D115</f>
        <v>0</v>
      </c>
      <c r="J115" s="496" cm="1">
        <f t="array" ref="J115">$J$9*D115</f>
        <v>0</v>
      </c>
      <c r="K115" s="497"/>
      <c r="L115" s="497"/>
      <c r="M115" s="498" cm="1">
        <f t="array" ref="M115">D115-K115-I115-H115-F115-J115-L115</f>
        <v>0</v>
      </c>
      <c r="N115" s="499" cm="1">
        <f t="array" ref="N115">M115/D115</f>
      </c>
      <c r="O115" s="464"/>
      <c r="P115" s="453"/>
      <c r="Q115" s="453"/>
      <c r="R115" s="453"/>
      <c r="S115" s="453"/>
      <c r="T115" s="453"/>
      <c r="U115" s="106"/>
      <c r="V115" s="106"/>
      <c r="W115" s="106"/>
      <c r="X115" s="194"/>
    </row>
    <row r="116" ht="19" customHeight="1">
      <c r="A116" s="352"/>
      <c r="B116" s="502"/>
      <c r="C116" s="503"/>
      <c r="D116" s="492"/>
      <c r="E116" s="354" cm="1">
        <f t="array" ref="E116">C116/60</f>
        <v>0</v>
      </c>
      <c r="F116" s="493" cm="1">
        <f t="array" ref="F116">$E$6*E116</f>
        <v>0</v>
      </c>
      <c r="G116" s="494" cm="1">
        <f t="array" ref="G116">H116+I116+K116+F116+J116+L116</f>
        <v>0</v>
      </c>
      <c r="H116" s="495" cm="1">
        <f t="array" ref="H116">D116*$H$9</f>
        <v>0</v>
      </c>
      <c r="I116" s="496" cm="1">
        <f t="array" ref="I116">$I$9*D116</f>
        <v>0</v>
      </c>
      <c r="J116" s="496" cm="1">
        <f t="array" ref="J116">$J$9*D116</f>
        <v>0</v>
      </c>
      <c r="K116" s="497"/>
      <c r="L116" s="497"/>
      <c r="M116" s="498" cm="1">
        <f t="array" ref="M116">D116-K116-I116-H116-F116-J116-L116</f>
        <v>0</v>
      </c>
      <c r="N116" s="499" cm="1">
        <f t="array" ref="N116">M116/D116</f>
      </c>
      <c r="O116" s="464"/>
      <c r="P116" s="453"/>
      <c r="Q116" s="453"/>
      <c r="R116" s="453"/>
      <c r="S116" s="453"/>
      <c r="T116" s="453"/>
      <c r="U116" s="106"/>
      <c r="V116" s="106"/>
      <c r="W116" s="106"/>
      <c r="X116" s="194"/>
    </row>
    <row r="117" ht="19" customHeight="1">
      <c r="A117" s="352"/>
      <c r="B117" t="s" s="486">
        <v>766</v>
      </c>
      <c r="C117" s="487"/>
      <c r="D117" s="487"/>
      <c r="E117" s="488"/>
      <c r="F117" s="487"/>
      <c r="G117" s="487"/>
      <c r="H117" s="487"/>
      <c r="I117" s="487"/>
      <c r="J117" s="487"/>
      <c r="K117" s="487"/>
      <c r="L117" s="487"/>
      <c r="M117" s="487"/>
      <c r="N117" s="489"/>
      <c r="O117" s="464"/>
      <c r="P117" s="453"/>
      <c r="Q117" s="453"/>
      <c r="R117" s="453"/>
      <c r="S117" s="453"/>
      <c r="T117" s="453"/>
      <c r="U117" s="106"/>
      <c r="V117" s="106"/>
      <c r="W117" s="106"/>
      <c r="X117" s="194"/>
    </row>
    <row r="118" ht="19" customHeight="1">
      <c r="A118" s="352"/>
      <c r="B118" t="s" s="490">
        <v>767</v>
      </c>
      <c r="C118" s="491">
        <v>90</v>
      </c>
      <c r="D118" s="492">
        <v>1200</v>
      </c>
      <c r="E118" s="354" cm="1">
        <f t="array" ref="E118">C118/60</f>
        <v>1.5</v>
      </c>
      <c r="F118" s="493" cm="1">
        <f t="array" ref="F118">$E$6*E118</f>
        <v>380.2734375</v>
      </c>
      <c r="G118" s="494" cm="1">
        <f t="array" ref="G118">H118+I118+K118+F118+J118+L118</f>
        <v>680.2734375</v>
      </c>
      <c r="H118" s="495" cm="1">
        <f t="array" ref="H118">D118*$H$9</f>
        <v>36</v>
      </c>
      <c r="I118" s="496" cm="1">
        <f t="array" ref="I118">$I$9*D118</f>
        <v>144</v>
      </c>
      <c r="J118" s="496" cm="1">
        <f t="array" ref="J118">$J$9*D118</f>
        <v>120</v>
      </c>
      <c r="K118" s="497"/>
      <c r="L118" s="497"/>
      <c r="M118" s="498" cm="1">
        <f t="array" ref="M118">D118-K118-I118-H118-F118-J118-L118</f>
        <v>519.7265625</v>
      </c>
      <c r="N118" s="499" cm="1">
        <f t="array" ref="N118">M118/D118</f>
        <v>0.433105468750</v>
      </c>
      <c r="O118" s="464"/>
      <c r="P118" s="453"/>
      <c r="Q118" s="453"/>
      <c r="R118" s="453"/>
      <c r="S118" s="453"/>
      <c r="T118" s="453"/>
      <c r="U118" s="106"/>
      <c r="V118" s="106"/>
      <c r="W118" s="106"/>
      <c r="X118" s="194"/>
    </row>
    <row r="119" ht="19" customHeight="1">
      <c r="A119" s="352"/>
      <c r="B119" t="s" s="490">
        <v>768</v>
      </c>
      <c r="C119" s="491">
        <v>60</v>
      </c>
      <c r="D119" s="492">
        <v>600</v>
      </c>
      <c r="E119" s="354" cm="1">
        <f t="array" ref="E119">C119/60</f>
        <v>1</v>
      </c>
      <c r="F119" s="493" cm="1">
        <f t="array" ref="F119">$E$6*E119</f>
        <v>253.515625</v>
      </c>
      <c r="G119" s="494" cm="1">
        <f t="array" ref="G119">H119+I119+K119+F119+J119+L119</f>
        <v>403.515625</v>
      </c>
      <c r="H119" s="495" cm="1">
        <f t="array" ref="H119">D119*$H$9</f>
        <v>18</v>
      </c>
      <c r="I119" s="496" cm="1">
        <f t="array" ref="I119">$I$9*D119</f>
        <v>72</v>
      </c>
      <c r="J119" s="496" cm="1">
        <f t="array" ref="J119">$J$9*D119</f>
        <v>60</v>
      </c>
      <c r="K119" s="497"/>
      <c r="L119" s="497"/>
      <c r="M119" s="498" cm="1">
        <f t="array" ref="M119">D119-K119-I119-H119-F119-J119-L119</f>
        <v>196.484375</v>
      </c>
      <c r="N119" s="499" cm="1">
        <f t="array" ref="N119">M119/D119</f>
        <v>0.327473958333333</v>
      </c>
      <c r="O119" s="464"/>
      <c r="P119" s="453"/>
      <c r="Q119" s="453"/>
      <c r="R119" s="453"/>
      <c r="S119" s="453"/>
      <c r="T119" s="453"/>
      <c r="U119" s="106"/>
      <c r="V119" s="106"/>
      <c r="W119" s="106"/>
      <c r="X119" s="194"/>
    </row>
    <row r="120" ht="19" customHeight="1">
      <c r="A120" s="352"/>
      <c r="B120" t="s" s="490">
        <v>769</v>
      </c>
      <c r="C120" s="491">
        <v>150</v>
      </c>
      <c r="D120" s="492">
        <v>3000</v>
      </c>
      <c r="E120" s="354" cm="1">
        <f t="array" ref="E120">C120/60</f>
        <v>2.5</v>
      </c>
      <c r="F120" s="493" cm="1">
        <f t="array" ref="F120">$E$6*E120</f>
        <v>633.7890625</v>
      </c>
      <c r="G120" s="494" cm="1">
        <f t="array" ref="G120">H120+I120+K120+F120+J120+L120</f>
        <v>1383.7890625</v>
      </c>
      <c r="H120" s="495" cm="1">
        <f t="array" ref="H120">D120*$H$9</f>
        <v>90</v>
      </c>
      <c r="I120" s="496" cm="1">
        <f t="array" ref="I120">$I$9*D120</f>
        <v>360</v>
      </c>
      <c r="J120" s="496" cm="1">
        <f t="array" ref="J120">$J$9*D120</f>
        <v>300</v>
      </c>
      <c r="K120" s="497"/>
      <c r="L120" s="497"/>
      <c r="M120" s="498" cm="1">
        <f t="array" ref="M120">D120-K120-I120-H120-F120-J120-L120</f>
        <v>1616.2109375</v>
      </c>
      <c r="N120" s="499" cm="1">
        <f t="array" ref="N120">M120/D120</f>
        <v>0.538736979166667</v>
      </c>
      <c r="O120" s="464"/>
      <c r="P120" s="453"/>
      <c r="Q120" s="453"/>
      <c r="R120" s="453"/>
      <c r="S120" s="453"/>
      <c r="T120" s="453"/>
      <c r="U120" s="106"/>
      <c r="V120" s="106"/>
      <c r="W120" s="106"/>
      <c r="X120" s="194"/>
    </row>
    <row r="121" ht="19" customHeight="1">
      <c r="A121" s="352"/>
      <c r="B121" t="s" s="490">
        <v>770</v>
      </c>
      <c r="C121" s="491">
        <v>480</v>
      </c>
      <c r="D121" s="492">
        <v>15000</v>
      </c>
      <c r="E121" s="354" cm="1">
        <f t="array" ref="E121">C121/60</f>
        <v>8</v>
      </c>
      <c r="F121" s="493" cm="1">
        <f t="array" ref="F121">$E$6*E121</f>
        <v>2028.125</v>
      </c>
      <c r="G121" s="494" cm="1">
        <f t="array" ref="G121">H121+I121+K121+F121+J121+L121</f>
        <v>5778.125</v>
      </c>
      <c r="H121" s="495" cm="1">
        <f t="array" ref="H121">D121*$H$9</f>
        <v>450</v>
      </c>
      <c r="I121" s="496" cm="1">
        <f t="array" ref="I121">$I$9*D121</f>
        <v>1800</v>
      </c>
      <c r="J121" s="496" cm="1">
        <f t="array" ref="J121">$J$9*D121</f>
        <v>1500</v>
      </c>
      <c r="K121" s="497"/>
      <c r="L121" s="497"/>
      <c r="M121" s="498" cm="1">
        <f t="array" ref="M121">D121-K121-I121-H121-F121-J121-L121</f>
        <v>9221.875</v>
      </c>
      <c r="N121" s="499" cm="1">
        <f t="array" ref="N121">M121/D121</f>
        <v>0.614791666666667</v>
      </c>
      <c r="O121" s="464"/>
      <c r="P121" s="453"/>
      <c r="Q121" s="453"/>
      <c r="R121" s="453"/>
      <c r="S121" s="453"/>
      <c r="T121" s="453"/>
      <c r="U121" s="106"/>
      <c r="V121" s="106"/>
      <c r="W121" s="106"/>
      <c r="X121" s="194"/>
    </row>
    <row r="122" ht="19" customHeight="1">
      <c r="A122" s="352"/>
      <c r="B122" t="s" s="490">
        <v>771</v>
      </c>
      <c r="C122" s="491">
        <v>120</v>
      </c>
      <c r="D122" s="492">
        <v>1800</v>
      </c>
      <c r="E122" s="354" cm="1">
        <f t="array" ref="E122">C122/60</f>
        <v>2</v>
      </c>
      <c r="F122" s="493" cm="1">
        <f t="array" ref="F122">$E$6*E122</f>
        <v>507.03125</v>
      </c>
      <c r="G122" s="494" cm="1">
        <f t="array" ref="G122">H122+I122+K122+F122+J122+L122</f>
        <v>957.03125</v>
      </c>
      <c r="H122" s="495" cm="1">
        <f t="array" ref="H122">D122*$H$9</f>
        <v>54</v>
      </c>
      <c r="I122" s="496" cm="1">
        <f t="array" ref="I122">$I$9*D122</f>
        <v>216</v>
      </c>
      <c r="J122" s="496" cm="1">
        <f t="array" ref="J122">$J$9*D122</f>
        <v>180</v>
      </c>
      <c r="K122" s="497"/>
      <c r="L122" s="497"/>
      <c r="M122" s="498" cm="1">
        <f t="array" ref="M122">D122-K122-I122-H122-F122-J122-L122</f>
        <v>842.96875</v>
      </c>
      <c r="N122" s="499" cm="1">
        <f t="array" ref="N122">M122/D122</f>
        <v>0.468315972222222</v>
      </c>
      <c r="O122" s="464"/>
      <c r="P122" s="453"/>
      <c r="Q122" s="453"/>
      <c r="R122" s="453"/>
      <c r="S122" s="453"/>
      <c r="T122" s="453"/>
      <c r="U122" s="106"/>
      <c r="V122" s="106"/>
      <c r="W122" s="106"/>
      <c r="X122" s="194"/>
    </row>
    <row r="123" ht="19" customHeight="1">
      <c r="A123" s="352"/>
      <c r="B123" t="s" s="486">
        <v>772</v>
      </c>
      <c r="C123" s="487"/>
      <c r="D123" s="487"/>
      <c r="E123" s="488"/>
      <c r="F123" s="487"/>
      <c r="G123" s="487"/>
      <c r="H123" s="487"/>
      <c r="I123" s="487"/>
      <c r="J123" s="487"/>
      <c r="K123" s="487"/>
      <c r="L123" s="487"/>
      <c r="M123" s="487"/>
      <c r="N123" s="489"/>
      <c r="O123" s="464"/>
      <c r="P123" s="453"/>
      <c r="Q123" s="453"/>
      <c r="R123" s="453"/>
      <c r="S123" s="453"/>
      <c r="T123" s="453"/>
      <c r="U123" s="106"/>
      <c r="V123" s="106"/>
      <c r="W123" s="106"/>
      <c r="X123" s="194"/>
    </row>
    <row r="124" ht="19" customHeight="1">
      <c r="A124" s="352"/>
      <c r="B124" t="s" s="490">
        <v>773</v>
      </c>
      <c r="C124" s="491">
        <v>60</v>
      </c>
      <c r="D124" s="492">
        <v>250</v>
      </c>
      <c r="E124" s="354" cm="1">
        <f t="array" ref="E124">C124/60</f>
        <v>1</v>
      </c>
      <c r="F124" s="493" cm="1">
        <f t="array" ref="F124">$E$6*E124</f>
        <v>253.515625</v>
      </c>
      <c r="G124" s="494" cm="1">
        <f t="array" ref="G124">H124+I124+K124+F124+J124+L124</f>
        <v>316.015625</v>
      </c>
      <c r="H124" s="495" cm="1">
        <f t="array" ref="H124">D124*$H$9</f>
        <v>7.5</v>
      </c>
      <c r="I124" s="496" cm="1">
        <f t="array" ref="I124">$I$9*D124</f>
        <v>30</v>
      </c>
      <c r="J124" s="496" cm="1">
        <f t="array" ref="J124">$J$9*D124</f>
        <v>25</v>
      </c>
      <c r="K124" s="497"/>
      <c r="L124" s="497"/>
      <c r="M124" s="498" cm="1">
        <f t="array" ref="M124">D124-K124-I124-H124-F124-J124-L124</f>
        <v>-66.015625</v>
      </c>
      <c r="N124" s="499" cm="1">
        <f t="array" ref="N124">M124/D124</f>
        <v>-0.2640625</v>
      </c>
      <c r="O124" s="464"/>
      <c r="P124" s="453"/>
      <c r="Q124" s="453"/>
      <c r="R124" s="453"/>
      <c r="S124" s="453"/>
      <c r="T124" s="453"/>
      <c r="U124" s="106"/>
      <c r="V124" s="106"/>
      <c r="W124" s="106"/>
      <c r="X124" s="194"/>
    </row>
    <row r="125" ht="19" customHeight="1">
      <c r="A125" s="352"/>
      <c r="B125" t="s" s="490">
        <v>774</v>
      </c>
      <c r="C125" s="491">
        <v>60</v>
      </c>
      <c r="D125" s="492">
        <v>350</v>
      </c>
      <c r="E125" s="354" cm="1">
        <f t="array" ref="E125">C125/60</f>
        <v>1</v>
      </c>
      <c r="F125" s="493" cm="1">
        <f t="array" ref="F125">$E$6*E125</f>
        <v>253.515625</v>
      </c>
      <c r="G125" s="494" cm="1">
        <f t="array" ref="G125">H125+I125+K125+F125+J125+L125</f>
        <v>341.015625</v>
      </c>
      <c r="H125" s="495" cm="1">
        <f t="array" ref="H125">D125*$H$9</f>
        <v>10.5</v>
      </c>
      <c r="I125" s="496" cm="1">
        <f t="array" ref="I125">$I$9*D125</f>
        <v>42</v>
      </c>
      <c r="J125" s="496" cm="1">
        <f t="array" ref="J125">$J$9*D125</f>
        <v>35</v>
      </c>
      <c r="K125" s="497"/>
      <c r="L125" s="497"/>
      <c r="M125" s="498" cm="1">
        <f t="array" ref="M125">D125-K125-I125-H125-F125-J125-L125</f>
        <v>8.984375</v>
      </c>
      <c r="N125" s="499" cm="1">
        <f t="array" ref="N125">M125/D125</f>
        <v>0.0256696428571429</v>
      </c>
      <c r="O125" s="464"/>
      <c r="P125" s="453"/>
      <c r="Q125" s="453"/>
      <c r="R125" s="453"/>
      <c r="S125" s="453"/>
      <c r="T125" s="453"/>
      <c r="U125" s="106"/>
      <c r="V125" s="106"/>
      <c r="W125" s="106"/>
      <c r="X125" s="194"/>
    </row>
    <row r="126" ht="19" customHeight="1">
      <c r="A126" s="349"/>
      <c r="B126" s="293"/>
      <c r="C126" s="293"/>
      <c r="D126" s="293"/>
      <c r="E126" s="504"/>
      <c r="F126" s="505"/>
      <c r="G126" s="293"/>
      <c r="H126" s="293"/>
      <c r="I126" s="293"/>
      <c r="J126" s="293"/>
      <c r="K126" s="293"/>
      <c r="L126" s="293"/>
      <c r="M126" s="293"/>
      <c r="N126" s="469"/>
      <c r="O126" s="459"/>
      <c r="P126" s="453"/>
      <c r="Q126" s="453"/>
      <c r="R126" s="453"/>
      <c r="S126" s="453"/>
      <c r="T126" s="453"/>
      <c r="U126" s="453"/>
      <c r="V126" s="106"/>
      <c r="W126" s="106"/>
      <c r="X126" s="194"/>
    </row>
    <row r="127" ht="19" customHeight="1">
      <c r="A127" s="349"/>
      <c r="B127" s="95"/>
      <c r="C127" s="95"/>
      <c r="D127" s="95"/>
      <c r="E127" s="95"/>
      <c r="F127" s="506"/>
      <c r="G127" s="95"/>
      <c r="H127" s="95"/>
      <c r="I127" s="95"/>
      <c r="J127" s="95"/>
      <c r="K127" s="95"/>
      <c r="L127" s="95"/>
      <c r="M127" s="95"/>
      <c r="N127" s="95"/>
      <c r="O127" s="95"/>
      <c r="P127" s="453"/>
      <c r="Q127" s="453"/>
      <c r="R127" s="453"/>
      <c r="S127" s="453"/>
      <c r="T127" s="453"/>
      <c r="U127" s="453"/>
      <c r="V127" s="453"/>
      <c r="W127" s="453"/>
      <c r="X127" s="194"/>
    </row>
    <row r="128" ht="19" customHeight="1">
      <c r="A128" s="349"/>
      <c r="B128" s="95"/>
      <c r="C128" s="95"/>
      <c r="D128" s="95"/>
      <c r="E128" s="95"/>
      <c r="F128" s="506"/>
      <c r="G128" s="95"/>
      <c r="H128" s="95"/>
      <c r="I128" s="95"/>
      <c r="J128" s="95"/>
      <c r="K128" s="95"/>
      <c r="L128" s="95"/>
      <c r="M128" s="95"/>
      <c r="N128" s="95"/>
      <c r="O128" s="95"/>
      <c r="P128" s="453"/>
      <c r="Q128" s="453"/>
      <c r="R128" s="453"/>
      <c r="S128" s="453"/>
      <c r="T128" s="453"/>
      <c r="U128" s="453"/>
      <c r="V128" s="453"/>
      <c r="W128" s="453"/>
      <c r="X128" s="194"/>
    </row>
    <row r="129" ht="19" customHeight="1">
      <c r="A129" s="349"/>
      <c r="B129" s="95"/>
      <c r="C129" s="95"/>
      <c r="D129" s="95"/>
      <c r="E129" s="95"/>
      <c r="F129" s="507"/>
      <c r="G129" s="508"/>
      <c r="H129" s="95"/>
      <c r="I129" s="95"/>
      <c r="J129" s="95"/>
      <c r="K129" s="95"/>
      <c r="L129" s="95"/>
      <c r="M129" s="95"/>
      <c r="N129" s="95"/>
      <c r="O129" s="95"/>
      <c r="P129" s="106"/>
      <c r="Q129" s="453"/>
      <c r="R129" s="453"/>
      <c r="S129" s="453"/>
      <c r="T129" s="453"/>
      <c r="U129" s="453"/>
      <c r="V129" s="453"/>
      <c r="W129" s="453"/>
      <c r="X129" s="471"/>
    </row>
    <row r="130" ht="19" customHeight="1">
      <c r="A130" s="349"/>
      <c r="B130" s="95"/>
      <c r="C130" s="95"/>
      <c r="D130" s="95"/>
      <c r="E130" s="95"/>
      <c r="F130" s="507"/>
      <c r="G130" s="508"/>
      <c r="H130" s="95"/>
      <c r="I130" s="95"/>
      <c r="J130" s="95"/>
      <c r="K130" s="95"/>
      <c r="L130" s="95"/>
      <c r="M130" s="95"/>
      <c r="N130" s="95"/>
      <c r="O130" s="95"/>
      <c r="P130" s="106"/>
      <c r="Q130" s="453"/>
      <c r="R130" s="453"/>
      <c r="S130" s="453"/>
      <c r="T130" s="453"/>
      <c r="U130" s="453"/>
      <c r="V130" s="453"/>
      <c r="W130" s="453"/>
      <c r="X130" s="471"/>
    </row>
    <row r="131" ht="19" customHeight="1">
      <c r="A131" s="349"/>
      <c r="B131" s="95"/>
      <c r="C131" s="95"/>
      <c r="D131" s="95"/>
      <c r="E131" s="95"/>
      <c r="F131" s="507"/>
      <c r="G131" s="508"/>
      <c r="H131" s="95"/>
      <c r="I131" s="95"/>
      <c r="J131" s="95"/>
      <c r="K131" s="95"/>
      <c r="L131" s="95"/>
      <c r="M131" s="95"/>
      <c r="N131" s="95"/>
      <c r="O131" s="95"/>
      <c r="P131" s="106"/>
      <c r="Q131" s="453"/>
      <c r="R131" s="453"/>
      <c r="S131" s="453"/>
      <c r="T131" s="453"/>
      <c r="U131" s="453"/>
      <c r="V131" s="453"/>
      <c r="W131" s="453"/>
      <c r="X131" s="471"/>
    </row>
    <row r="132" ht="19" customHeight="1">
      <c r="A132" s="349"/>
      <c r="B132" s="95"/>
      <c r="C132" s="95"/>
      <c r="D132" s="95"/>
      <c r="E132" s="95"/>
      <c r="F132" s="507"/>
      <c r="G132" s="508"/>
      <c r="H132" s="95"/>
      <c r="I132" s="95"/>
      <c r="J132" s="95"/>
      <c r="K132" s="95"/>
      <c r="L132" s="95"/>
      <c r="M132" s="95"/>
      <c r="N132" s="95"/>
      <c r="O132" s="95"/>
      <c r="P132" s="106"/>
      <c r="Q132" s="453"/>
      <c r="R132" s="453"/>
      <c r="S132" s="453"/>
      <c r="T132" s="453"/>
      <c r="U132" s="453"/>
      <c r="V132" s="453"/>
      <c r="W132" s="453"/>
      <c r="X132" s="471"/>
    </row>
    <row r="133" ht="19" customHeight="1">
      <c r="A133" s="349"/>
      <c r="B133" s="95"/>
      <c r="C133" s="95"/>
      <c r="D133" s="95"/>
      <c r="E133" s="95"/>
      <c r="F133" s="507"/>
      <c r="G133" s="508"/>
      <c r="H133" s="95"/>
      <c r="I133" s="95"/>
      <c r="J133" s="95"/>
      <c r="K133" s="95"/>
      <c r="L133" s="95"/>
      <c r="M133" s="95"/>
      <c r="N133" s="95"/>
      <c r="O133" s="95"/>
      <c r="P133" s="106"/>
      <c r="Q133" s="453"/>
      <c r="R133" s="453"/>
      <c r="S133" s="453"/>
      <c r="T133" s="453"/>
      <c r="U133" s="453"/>
      <c r="V133" s="453"/>
      <c r="W133" s="453"/>
      <c r="X133" s="471"/>
    </row>
    <row r="134" ht="19" customHeight="1">
      <c r="A134" s="349"/>
      <c r="B134" s="95"/>
      <c r="C134" s="95"/>
      <c r="D134" s="95"/>
      <c r="E134" s="95"/>
      <c r="F134" s="507"/>
      <c r="G134" s="508"/>
      <c r="H134" s="95"/>
      <c r="I134" s="95"/>
      <c r="J134" s="95"/>
      <c r="K134" s="95"/>
      <c r="L134" s="95"/>
      <c r="M134" s="95"/>
      <c r="N134" s="95"/>
      <c r="O134" s="95"/>
      <c r="P134" s="106"/>
      <c r="Q134" s="453"/>
      <c r="R134" s="453"/>
      <c r="S134" s="453"/>
      <c r="T134" s="453"/>
      <c r="U134" s="453"/>
      <c r="V134" s="453"/>
      <c r="W134" s="453"/>
      <c r="X134" s="471"/>
    </row>
    <row r="135" ht="19" customHeight="1">
      <c r="A135" s="349"/>
      <c r="B135" s="95"/>
      <c r="C135" s="95"/>
      <c r="D135" s="95"/>
      <c r="E135" s="95"/>
      <c r="F135" s="507"/>
      <c r="G135" s="508"/>
      <c r="H135" s="95"/>
      <c r="I135" s="95"/>
      <c r="J135" s="95"/>
      <c r="K135" s="95"/>
      <c r="L135" s="95"/>
      <c r="M135" s="95"/>
      <c r="N135" s="95"/>
      <c r="O135" s="95"/>
      <c r="P135" s="106"/>
      <c r="Q135" s="453"/>
      <c r="R135" s="453"/>
      <c r="S135" s="453"/>
      <c r="T135" s="453"/>
      <c r="U135" s="453"/>
      <c r="V135" s="453"/>
      <c r="W135" s="453"/>
      <c r="X135" s="471"/>
    </row>
    <row r="136" ht="19" customHeight="1">
      <c r="A136" s="349"/>
      <c r="B136" s="95"/>
      <c r="C136" s="95"/>
      <c r="D136" s="95"/>
      <c r="E136" s="95"/>
      <c r="F136" s="507"/>
      <c r="G136" s="508"/>
      <c r="H136" s="95"/>
      <c r="I136" s="95"/>
      <c r="J136" s="95"/>
      <c r="K136" s="95"/>
      <c r="L136" s="95"/>
      <c r="M136" s="95"/>
      <c r="N136" s="95"/>
      <c r="O136" s="95"/>
      <c r="P136" s="106"/>
      <c r="Q136" s="453"/>
      <c r="R136" s="453"/>
      <c r="S136" s="453"/>
      <c r="T136" s="453"/>
      <c r="U136" s="453"/>
      <c r="V136" s="453"/>
      <c r="W136" s="453"/>
      <c r="X136" s="471"/>
    </row>
    <row r="137" ht="19" customHeight="1">
      <c r="A137" s="349"/>
      <c r="B137" s="95"/>
      <c r="C137" s="95"/>
      <c r="D137" s="95"/>
      <c r="E137" s="95"/>
      <c r="F137" s="507"/>
      <c r="G137" s="508"/>
      <c r="H137" s="95"/>
      <c r="I137" s="95"/>
      <c r="J137" s="95"/>
      <c r="K137" s="95"/>
      <c r="L137" s="95"/>
      <c r="M137" s="95"/>
      <c r="N137" s="95"/>
      <c r="O137" s="95"/>
      <c r="P137" s="106"/>
      <c r="Q137" s="453"/>
      <c r="R137" s="453"/>
      <c r="S137" s="453"/>
      <c r="T137" s="453"/>
      <c r="U137" s="453"/>
      <c r="V137" s="453"/>
      <c r="W137" s="453"/>
      <c r="X137" s="471"/>
    </row>
    <row r="138" ht="19" customHeight="1">
      <c r="A138" s="349"/>
      <c r="B138" s="95"/>
      <c r="C138" s="95"/>
      <c r="D138" s="95"/>
      <c r="E138" s="95"/>
      <c r="F138" s="507"/>
      <c r="G138" s="508"/>
      <c r="H138" s="95"/>
      <c r="I138" s="95"/>
      <c r="J138" s="95"/>
      <c r="K138" s="95"/>
      <c r="L138" s="95"/>
      <c r="M138" s="95"/>
      <c r="N138" s="95"/>
      <c r="O138" s="95"/>
      <c r="P138" s="106"/>
      <c r="Q138" s="453"/>
      <c r="R138" s="453"/>
      <c r="S138" s="453"/>
      <c r="T138" s="453"/>
      <c r="U138" s="453"/>
      <c r="V138" s="453"/>
      <c r="W138" s="453"/>
      <c r="X138" s="471"/>
    </row>
    <row r="139" ht="19" customHeight="1">
      <c r="A139" s="349"/>
      <c r="B139" s="95"/>
      <c r="C139" s="95"/>
      <c r="D139" s="95"/>
      <c r="E139" s="95"/>
      <c r="F139" s="507"/>
      <c r="G139" s="508"/>
      <c r="H139" s="95"/>
      <c r="I139" s="95"/>
      <c r="J139" s="95"/>
      <c r="K139" s="95"/>
      <c r="L139" s="95"/>
      <c r="M139" s="95"/>
      <c r="N139" s="95"/>
      <c r="O139" s="95"/>
      <c r="P139" s="106"/>
      <c r="Q139" s="453"/>
      <c r="R139" s="453"/>
      <c r="S139" s="453"/>
      <c r="T139" s="453"/>
      <c r="U139" s="453"/>
      <c r="V139" s="453"/>
      <c r="W139" s="453"/>
      <c r="X139" s="471"/>
    </row>
    <row r="140" ht="19" customHeight="1">
      <c r="A140" s="349"/>
      <c r="B140" s="95"/>
      <c r="C140" s="95"/>
      <c r="D140" s="95"/>
      <c r="E140" s="95"/>
      <c r="F140" s="507"/>
      <c r="G140" s="508"/>
      <c r="H140" s="95"/>
      <c r="I140" s="95"/>
      <c r="J140" s="95"/>
      <c r="K140" s="95"/>
      <c r="L140" s="95"/>
      <c r="M140" s="95"/>
      <c r="N140" s="95"/>
      <c r="O140" s="95"/>
      <c r="P140" s="106"/>
      <c r="Q140" s="453"/>
      <c r="R140" s="453"/>
      <c r="S140" s="453"/>
      <c r="T140" s="453"/>
      <c r="U140" s="453"/>
      <c r="V140" s="453"/>
      <c r="W140" s="453"/>
      <c r="X140" s="471"/>
    </row>
    <row r="141" ht="19" customHeight="1">
      <c r="A141" s="349"/>
      <c r="B141" s="95"/>
      <c r="C141" s="95"/>
      <c r="D141" s="95"/>
      <c r="E141" s="95"/>
      <c r="F141" s="507"/>
      <c r="G141" s="508"/>
      <c r="H141" s="95"/>
      <c r="I141" s="95"/>
      <c r="J141" s="95"/>
      <c r="K141" s="95"/>
      <c r="L141" s="95"/>
      <c r="M141" s="95"/>
      <c r="N141" s="95"/>
      <c r="O141" s="95"/>
      <c r="P141" s="106"/>
      <c r="Q141" s="453"/>
      <c r="R141" s="453"/>
      <c r="S141" s="453"/>
      <c r="T141" s="453"/>
      <c r="U141" s="453"/>
      <c r="V141" s="453"/>
      <c r="W141" s="453"/>
      <c r="X141" s="471"/>
    </row>
    <row r="142" ht="19" customHeight="1">
      <c r="A142" s="349"/>
      <c r="B142" s="95"/>
      <c r="C142" s="95"/>
      <c r="D142" s="95"/>
      <c r="E142" s="95"/>
      <c r="F142" s="507"/>
      <c r="G142" s="508"/>
      <c r="H142" s="95"/>
      <c r="I142" s="95"/>
      <c r="J142" s="95"/>
      <c r="K142" s="95"/>
      <c r="L142" s="95"/>
      <c r="M142" s="95"/>
      <c r="N142" s="95"/>
      <c r="O142" s="95"/>
      <c r="P142" s="106"/>
      <c r="Q142" s="453"/>
      <c r="R142" s="453"/>
      <c r="S142" s="453"/>
      <c r="T142" s="453"/>
      <c r="U142" s="453"/>
      <c r="V142" s="453"/>
      <c r="W142" s="453"/>
      <c r="X142" s="471"/>
    </row>
    <row r="143" ht="19" customHeight="1">
      <c r="A143" s="349"/>
      <c r="B143" s="95"/>
      <c r="C143" s="95"/>
      <c r="D143" s="95"/>
      <c r="E143" s="95"/>
      <c r="F143" s="506"/>
      <c r="G143" s="95"/>
      <c r="H143" s="95"/>
      <c r="I143" s="95"/>
      <c r="J143" s="95"/>
      <c r="K143" s="95"/>
      <c r="L143" s="95"/>
      <c r="M143" s="95"/>
      <c r="N143" s="95"/>
      <c r="O143" s="95"/>
      <c r="P143" s="453"/>
      <c r="Q143" s="453"/>
      <c r="R143" s="453"/>
      <c r="S143" s="453"/>
      <c r="T143" s="453"/>
      <c r="U143" s="453"/>
      <c r="V143" s="453"/>
      <c r="W143" s="453"/>
      <c r="X143" s="194"/>
    </row>
    <row r="144" ht="19" customHeight="1">
      <c r="A144" s="349"/>
      <c r="B144" s="95"/>
      <c r="C144" s="95"/>
      <c r="D144" s="95"/>
      <c r="E144" s="95"/>
      <c r="F144" s="506"/>
      <c r="G144" s="95"/>
      <c r="H144" s="95"/>
      <c r="I144" s="95"/>
      <c r="J144" s="95"/>
      <c r="K144" s="95"/>
      <c r="L144" s="95"/>
      <c r="M144" s="95"/>
      <c r="N144" s="95"/>
      <c r="O144" s="95"/>
      <c r="P144" s="453"/>
      <c r="Q144" s="453"/>
      <c r="R144" s="453"/>
      <c r="S144" s="453"/>
      <c r="T144" s="453"/>
      <c r="U144" s="453"/>
      <c r="V144" s="453"/>
      <c r="W144" s="453"/>
      <c r="X144" s="194"/>
    </row>
    <row r="145" ht="19" customHeight="1">
      <c r="A145" s="349"/>
      <c r="B145" s="95"/>
      <c r="C145" s="95"/>
      <c r="D145" s="95"/>
      <c r="E145" s="95"/>
      <c r="F145" s="506"/>
      <c r="G145" s="95"/>
      <c r="H145" s="95"/>
      <c r="I145" s="95"/>
      <c r="J145" s="95"/>
      <c r="K145" s="95"/>
      <c r="L145" s="95"/>
      <c r="M145" s="95"/>
      <c r="N145" s="95"/>
      <c r="O145" s="95"/>
      <c r="P145" s="453"/>
      <c r="Q145" s="453"/>
      <c r="R145" s="453"/>
      <c r="S145" s="453"/>
      <c r="T145" s="453"/>
      <c r="U145" s="453"/>
      <c r="V145" s="453"/>
      <c r="W145" s="453"/>
      <c r="X145" s="194"/>
    </row>
    <row r="146" ht="19" customHeight="1">
      <c r="A146" s="349"/>
      <c r="B146" s="95"/>
      <c r="C146" s="95"/>
      <c r="D146" s="95"/>
      <c r="E146" s="95"/>
      <c r="F146" s="506"/>
      <c r="G146" s="95"/>
      <c r="H146" s="95"/>
      <c r="I146" s="95"/>
      <c r="J146" s="95"/>
      <c r="K146" s="95"/>
      <c r="L146" s="95"/>
      <c r="M146" s="95"/>
      <c r="N146" s="95"/>
      <c r="O146" s="95"/>
      <c r="P146" s="453"/>
      <c r="Q146" s="453"/>
      <c r="R146" s="453"/>
      <c r="S146" s="453"/>
      <c r="T146" s="453"/>
      <c r="U146" s="453"/>
      <c r="V146" s="453"/>
      <c r="W146" s="453"/>
      <c r="X146" s="194"/>
    </row>
    <row r="147" ht="19" customHeight="1">
      <c r="A147" s="349"/>
      <c r="B147" s="95"/>
      <c r="C147" s="95"/>
      <c r="D147" s="95"/>
      <c r="E147" s="95"/>
      <c r="F147" s="506"/>
      <c r="G147" s="95"/>
      <c r="H147" s="95"/>
      <c r="I147" s="95"/>
      <c r="J147" s="95"/>
      <c r="K147" s="95"/>
      <c r="L147" s="95"/>
      <c r="M147" s="95"/>
      <c r="N147" s="95"/>
      <c r="O147" s="95"/>
      <c r="P147" s="453"/>
      <c r="Q147" s="453"/>
      <c r="R147" s="453"/>
      <c r="S147" s="453"/>
      <c r="T147" s="453"/>
      <c r="U147" s="453"/>
      <c r="V147" s="453"/>
      <c r="W147" s="453"/>
      <c r="X147" s="194"/>
    </row>
    <row r="148" ht="19" customHeight="1">
      <c r="A148" s="349"/>
      <c r="B148" s="95"/>
      <c r="C148" s="95"/>
      <c r="D148" s="95"/>
      <c r="E148" s="95"/>
      <c r="F148" s="506"/>
      <c r="G148" s="95"/>
      <c r="H148" s="95"/>
      <c r="I148" s="95"/>
      <c r="J148" s="95"/>
      <c r="K148" s="95"/>
      <c r="L148" s="95"/>
      <c r="M148" s="95"/>
      <c r="N148" s="95"/>
      <c r="O148" s="95"/>
      <c r="P148" s="453"/>
      <c r="Q148" s="453"/>
      <c r="R148" s="453"/>
      <c r="S148" s="453"/>
      <c r="T148" s="453"/>
      <c r="U148" s="453"/>
      <c r="V148" s="453"/>
      <c r="W148" s="453"/>
      <c r="X148" s="194"/>
    </row>
    <row r="149" ht="19" customHeight="1">
      <c r="A149" s="349"/>
      <c r="B149" s="95"/>
      <c r="C149" s="95"/>
      <c r="D149" s="95"/>
      <c r="E149" s="95"/>
      <c r="F149" s="506"/>
      <c r="G149" s="95"/>
      <c r="H149" s="95"/>
      <c r="I149" s="95"/>
      <c r="J149" s="95"/>
      <c r="K149" s="95"/>
      <c r="L149" s="95"/>
      <c r="M149" s="95"/>
      <c r="N149" s="95"/>
      <c r="O149" s="95"/>
      <c r="P149" s="453"/>
      <c r="Q149" s="453"/>
      <c r="R149" s="453"/>
      <c r="S149" s="453"/>
      <c r="T149" s="453"/>
      <c r="U149" s="453"/>
      <c r="V149" s="453"/>
      <c r="W149" s="453"/>
      <c r="X149" s="194"/>
    </row>
    <row r="150" ht="19" customHeight="1">
      <c r="A150" s="349"/>
      <c r="B150" s="95"/>
      <c r="C150" s="95"/>
      <c r="D150" s="95"/>
      <c r="E150" s="95"/>
      <c r="F150" s="506"/>
      <c r="G150" s="95"/>
      <c r="H150" s="95"/>
      <c r="I150" s="95"/>
      <c r="J150" s="95"/>
      <c r="K150" s="95"/>
      <c r="L150" s="95"/>
      <c r="M150" s="95"/>
      <c r="N150" s="95"/>
      <c r="O150" s="95"/>
      <c r="P150" s="453"/>
      <c r="Q150" s="453"/>
      <c r="R150" s="453"/>
      <c r="S150" s="453"/>
      <c r="T150" s="453"/>
      <c r="U150" s="453"/>
      <c r="V150" s="453"/>
      <c r="W150" s="453"/>
      <c r="X150" s="194"/>
    </row>
    <row r="151" ht="19" customHeight="1">
      <c r="A151" s="349"/>
      <c r="B151" s="95"/>
      <c r="C151" s="95"/>
      <c r="D151" s="95"/>
      <c r="E151" s="95"/>
      <c r="F151" s="506"/>
      <c r="G151" s="95"/>
      <c r="H151" s="95"/>
      <c r="I151" s="95"/>
      <c r="J151" s="95"/>
      <c r="K151" s="95"/>
      <c r="L151" s="95"/>
      <c r="M151" s="95"/>
      <c r="N151" s="95"/>
      <c r="O151" s="95"/>
      <c r="P151" s="453"/>
      <c r="Q151" s="453"/>
      <c r="R151" s="453"/>
      <c r="S151" s="453"/>
      <c r="T151" s="453"/>
      <c r="U151" s="453"/>
      <c r="V151" s="453"/>
      <c r="W151" s="453"/>
      <c r="X151" s="194"/>
    </row>
    <row r="152" ht="19" customHeight="1">
      <c r="A152" s="349"/>
      <c r="B152" s="95"/>
      <c r="C152" s="95"/>
      <c r="D152" s="95"/>
      <c r="E152" s="95"/>
      <c r="F152" s="506"/>
      <c r="G152" s="95"/>
      <c r="H152" s="95"/>
      <c r="I152" s="95"/>
      <c r="J152" s="95"/>
      <c r="K152" s="95"/>
      <c r="L152" s="95"/>
      <c r="M152" s="95"/>
      <c r="N152" s="95"/>
      <c r="O152" s="95"/>
      <c r="P152" s="453"/>
      <c r="Q152" s="453"/>
      <c r="R152" s="453"/>
      <c r="S152" s="453"/>
      <c r="T152" s="453"/>
      <c r="U152" s="453"/>
      <c r="V152" s="453"/>
      <c r="W152" s="453"/>
      <c r="X152" s="194"/>
    </row>
    <row r="153" ht="19" customHeight="1">
      <c r="A153" s="349"/>
      <c r="B153" s="95"/>
      <c r="C153" s="95"/>
      <c r="D153" s="95"/>
      <c r="E153" s="95"/>
      <c r="F153" s="506"/>
      <c r="G153" s="95"/>
      <c r="H153" s="95"/>
      <c r="I153" s="95"/>
      <c r="J153" s="95"/>
      <c r="K153" s="95"/>
      <c r="L153" s="95"/>
      <c r="M153" s="95"/>
      <c r="N153" s="95"/>
      <c r="O153" s="95"/>
      <c r="P153" s="453"/>
      <c r="Q153" s="453"/>
      <c r="R153" s="453"/>
      <c r="S153" s="453"/>
      <c r="T153" s="453"/>
      <c r="U153" s="453"/>
      <c r="V153" s="453"/>
      <c r="W153" s="453"/>
      <c r="X153" s="194"/>
    </row>
    <row r="154" ht="19" customHeight="1">
      <c r="A154" s="349"/>
      <c r="B154" s="95"/>
      <c r="C154" s="95"/>
      <c r="D154" s="95"/>
      <c r="E154" s="95"/>
      <c r="F154" s="506"/>
      <c r="G154" s="95"/>
      <c r="H154" s="95"/>
      <c r="I154" s="95"/>
      <c r="J154" s="95"/>
      <c r="K154" s="95"/>
      <c r="L154" s="95"/>
      <c r="M154" s="95"/>
      <c r="N154" s="95"/>
      <c r="O154" s="95"/>
      <c r="P154" s="453"/>
      <c r="Q154" s="453"/>
      <c r="R154" s="453"/>
      <c r="S154" s="453"/>
      <c r="T154" s="453"/>
      <c r="U154" s="453"/>
      <c r="V154" s="453"/>
      <c r="W154" s="453"/>
      <c r="X154" s="194"/>
    </row>
    <row r="155" ht="19" customHeight="1">
      <c r="A155" s="349"/>
      <c r="B155" s="95"/>
      <c r="C155" s="95"/>
      <c r="D155" s="95"/>
      <c r="E155" s="95"/>
      <c r="F155" s="506"/>
      <c r="G155" s="95"/>
      <c r="H155" s="95"/>
      <c r="I155" s="95"/>
      <c r="J155" s="95"/>
      <c r="K155" s="95"/>
      <c r="L155" s="95"/>
      <c r="M155" s="95"/>
      <c r="N155" s="95"/>
      <c r="O155" s="95"/>
      <c r="P155" s="453"/>
      <c r="Q155" s="453"/>
      <c r="R155" s="453"/>
      <c r="S155" s="453"/>
      <c r="T155" s="453"/>
      <c r="U155" s="453"/>
      <c r="V155" s="453"/>
      <c r="W155" s="453"/>
      <c r="X155" s="194"/>
    </row>
    <row r="156" ht="19" customHeight="1">
      <c r="A156" s="349"/>
      <c r="B156" s="95"/>
      <c r="C156" s="95"/>
      <c r="D156" s="95"/>
      <c r="E156" s="95"/>
      <c r="F156" s="506"/>
      <c r="G156" s="95"/>
      <c r="H156" s="95"/>
      <c r="I156" s="95"/>
      <c r="J156" s="95"/>
      <c r="K156" s="95"/>
      <c r="L156" s="95"/>
      <c r="M156" s="95"/>
      <c r="N156" s="95"/>
      <c r="O156" s="95"/>
      <c r="P156" s="453"/>
      <c r="Q156" s="453"/>
      <c r="R156" s="453"/>
      <c r="S156" s="453"/>
      <c r="T156" s="453"/>
      <c r="U156" s="453"/>
      <c r="V156" s="453"/>
      <c r="W156" s="453"/>
      <c r="X156" s="194"/>
    </row>
    <row r="157" ht="19" customHeight="1">
      <c r="A157" s="349"/>
      <c r="B157" s="95"/>
      <c r="C157" s="95"/>
      <c r="D157" s="95"/>
      <c r="E157" s="95"/>
      <c r="F157" s="506"/>
      <c r="G157" s="95"/>
      <c r="H157" s="95"/>
      <c r="I157" s="95"/>
      <c r="J157" s="95"/>
      <c r="K157" s="95"/>
      <c r="L157" s="95"/>
      <c r="M157" s="95"/>
      <c r="N157" s="95"/>
      <c r="O157" s="95"/>
      <c r="P157" s="453"/>
      <c r="Q157" s="453"/>
      <c r="R157" s="453"/>
      <c r="S157" s="453"/>
      <c r="T157" s="453"/>
      <c r="U157" s="453"/>
      <c r="V157" s="453"/>
      <c r="W157" s="453"/>
      <c r="X157" s="194"/>
    </row>
    <row r="158" ht="19" customHeight="1">
      <c r="A158" s="349"/>
      <c r="B158" s="95"/>
      <c r="C158" s="95"/>
      <c r="D158" s="95"/>
      <c r="E158" s="95"/>
      <c r="F158" s="506"/>
      <c r="G158" s="95"/>
      <c r="H158" s="95"/>
      <c r="I158" s="95"/>
      <c r="J158" s="95"/>
      <c r="K158" s="95"/>
      <c r="L158" s="95"/>
      <c r="M158" s="95"/>
      <c r="N158" s="95"/>
      <c r="O158" s="95"/>
      <c r="P158" s="453"/>
      <c r="Q158" s="453"/>
      <c r="R158" s="453"/>
      <c r="S158" s="453"/>
      <c r="T158" s="453"/>
      <c r="U158" s="453"/>
      <c r="V158" s="453"/>
      <c r="W158" s="453"/>
      <c r="X158" s="194"/>
    </row>
    <row r="159" ht="19" customHeight="1">
      <c r="A159" s="349"/>
      <c r="B159" s="95"/>
      <c r="C159" s="95"/>
      <c r="D159" s="95"/>
      <c r="E159" s="95"/>
      <c r="F159" s="506"/>
      <c r="G159" s="95"/>
      <c r="H159" s="95"/>
      <c r="I159" s="95"/>
      <c r="J159" s="95"/>
      <c r="K159" s="95"/>
      <c r="L159" s="95"/>
      <c r="M159" s="95"/>
      <c r="N159" s="95"/>
      <c r="O159" s="95"/>
      <c r="P159" s="453"/>
      <c r="Q159" s="453"/>
      <c r="R159" s="453"/>
      <c r="S159" s="453"/>
      <c r="T159" s="453"/>
      <c r="U159" s="453"/>
      <c r="V159" s="453"/>
      <c r="W159" s="453"/>
      <c r="X159" s="194"/>
    </row>
    <row r="160" ht="19" customHeight="1">
      <c r="A160" s="349"/>
      <c r="B160" s="95"/>
      <c r="C160" s="95"/>
      <c r="D160" s="95"/>
      <c r="E160" s="95"/>
      <c r="F160" s="506"/>
      <c r="G160" s="95"/>
      <c r="H160" s="95"/>
      <c r="I160" s="95"/>
      <c r="J160" s="95"/>
      <c r="K160" s="95"/>
      <c r="L160" s="95"/>
      <c r="M160" s="95"/>
      <c r="N160" s="95"/>
      <c r="O160" s="95"/>
      <c r="P160" s="453"/>
      <c r="Q160" s="453"/>
      <c r="R160" s="453"/>
      <c r="S160" s="453"/>
      <c r="T160" s="453"/>
      <c r="U160" s="453"/>
      <c r="V160" s="453"/>
      <c r="W160" s="453"/>
      <c r="X160" s="194"/>
    </row>
    <row r="161" ht="19" customHeight="1">
      <c r="A161" s="349"/>
      <c r="B161" s="95"/>
      <c r="C161" s="95"/>
      <c r="D161" s="95"/>
      <c r="E161" s="95"/>
      <c r="F161" s="506"/>
      <c r="G161" s="95"/>
      <c r="H161" s="95"/>
      <c r="I161" s="95"/>
      <c r="J161" s="95"/>
      <c r="K161" s="95"/>
      <c r="L161" s="95"/>
      <c r="M161" s="95"/>
      <c r="N161" s="95"/>
      <c r="O161" s="95"/>
      <c r="P161" s="453"/>
      <c r="Q161" s="453"/>
      <c r="R161" s="453"/>
      <c r="S161" s="453"/>
      <c r="T161" s="453"/>
      <c r="U161" s="453"/>
      <c r="V161" s="453"/>
      <c r="W161" s="453"/>
      <c r="X161" s="194"/>
    </row>
    <row r="162" ht="19" customHeight="1">
      <c r="A162" s="349"/>
      <c r="B162" s="95"/>
      <c r="C162" s="95"/>
      <c r="D162" s="95"/>
      <c r="E162" s="95"/>
      <c r="F162" s="506"/>
      <c r="G162" s="95"/>
      <c r="H162" s="95"/>
      <c r="I162" s="95"/>
      <c r="J162" s="95"/>
      <c r="K162" s="95"/>
      <c r="L162" s="95"/>
      <c r="M162" s="95"/>
      <c r="N162" s="95"/>
      <c r="O162" s="95"/>
      <c r="P162" s="453"/>
      <c r="Q162" s="453"/>
      <c r="R162" s="453"/>
      <c r="S162" s="453"/>
      <c r="T162" s="453"/>
      <c r="U162" s="453"/>
      <c r="V162" s="453"/>
      <c r="W162" s="453"/>
      <c r="X162" s="194"/>
    </row>
    <row r="163" ht="19" customHeight="1">
      <c r="A163" s="349"/>
      <c r="B163" s="95"/>
      <c r="C163" s="95"/>
      <c r="D163" s="95"/>
      <c r="E163" s="95"/>
      <c r="F163" s="506"/>
      <c r="G163" s="95"/>
      <c r="H163" s="95"/>
      <c r="I163" s="95"/>
      <c r="J163" s="95"/>
      <c r="K163" s="95"/>
      <c r="L163" s="95"/>
      <c r="M163" s="95"/>
      <c r="N163" s="95"/>
      <c r="O163" s="95"/>
      <c r="P163" s="453"/>
      <c r="Q163" s="453"/>
      <c r="R163" s="453"/>
      <c r="S163" s="453"/>
      <c r="T163" s="453"/>
      <c r="U163" s="453"/>
      <c r="V163" s="453"/>
      <c r="W163" s="453"/>
      <c r="X163" s="194"/>
    </row>
    <row r="164" ht="19" customHeight="1">
      <c r="A164" s="349"/>
      <c r="B164" s="95"/>
      <c r="C164" s="95"/>
      <c r="D164" s="95"/>
      <c r="E164" s="95"/>
      <c r="F164" s="506"/>
      <c r="G164" s="95"/>
      <c r="H164" s="95"/>
      <c r="I164" s="95"/>
      <c r="J164" s="95"/>
      <c r="K164" s="95"/>
      <c r="L164" s="95"/>
      <c r="M164" s="95"/>
      <c r="N164" s="95"/>
      <c r="O164" s="95"/>
      <c r="P164" s="453"/>
      <c r="Q164" s="453"/>
      <c r="R164" s="453"/>
      <c r="S164" s="453"/>
      <c r="T164" s="453"/>
      <c r="U164" s="453"/>
      <c r="V164" s="453"/>
      <c r="W164" s="453"/>
      <c r="X164" s="194"/>
    </row>
    <row r="165" ht="19" customHeight="1">
      <c r="A165" s="349"/>
      <c r="B165" s="95"/>
      <c r="C165" s="95"/>
      <c r="D165" s="95"/>
      <c r="E165" s="95"/>
      <c r="F165" s="506"/>
      <c r="G165" s="95"/>
      <c r="H165" s="95"/>
      <c r="I165" s="95"/>
      <c r="J165" s="95"/>
      <c r="K165" s="95"/>
      <c r="L165" s="95"/>
      <c r="M165" s="95"/>
      <c r="N165" s="95"/>
      <c r="O165" s="95"/>
      <c r="P165" s="453"/>
      <c r="Q165" s="453"/>
      <c r="R165" s="453"/>
      <c r="S165" s="453"/>
      <c r="T165" s="453"/>
      <c r="U165" s="453"/>
      <c r="V165" s="453"/>
      <c r="W165" s="453"/>
      <c r="X165" s="194"/>
    </row>
    <row r="166" ht="19" customHeight="1">
      <c r="A166" s="349"/>
      <c r="B166" s="95"/>
      <c r="C166" s="95"/>
      <c r="D166" s="95"/>
      <c r="E166" s="95"/>
      <c r="F166" s="506"/>
      <c r="G166" s="95"/>
      <c r="H166" s="95"/>
      <c r="I166" s="95"/>
      <c r="J166" s="95"/>
      <c r="K166" s="95"/>
      <c r="L166" s="95"/>
      <c r="M166" s="95"/>
      <c r="N166" s="95"/>
      <c r="O166" s="95"/>
      <c r="P166" s="453"/>
      <c r="Q166" s="453"/>
      <c r="R166" s="453"/>
      <c r="S166" s="453"/>
      <c r="T166" s="453"/>
      <c r="U166" s="453"/>
      <c r="V166" s="453"/>
      <c r="W166" s="453"/>
      <c r="X166" s="194"/>
    </row>
    <row r="167" ht="19" customHeight="1">
      <c r="A167" s="349"/>
      <c r="B167" s="95"/>
      <c r="C167" s="95"/>
      <c r="D167" s="95"/>
      <c r="E167" s="95"/>
      <c r="F167" s="506"/>
      <c r="G167" s="95"/>
      <c r="H167" s="95"/>
      <c r="I167" s="95"/>
      <c r="J167" s="95"/>
      <c r="K167" s="95"/>
      <c r="L167" s="95"/>
      <c r="M167" s="95"/>
      <c r="N167" s="95"/>
      <c r="O167" s="95"/>
      <c r="P167" s="453"/>
      <c r="Q167" s="453"/>
      <c r="R167" s="453"/>
      <c r="S167" s="453"/>
      <c r="T167" s="453"/>
      <c r="U167" s="453"/>
      <c r="V167" s="453"/>
      <c r="W167" s="453"/>
      <c r="X167" s="194"/>
    </row>
    <row r="168" ht="19" customHeight="1">
      <c r="A168" s="349"/>
      <c r="B168" s="95"/>
      <c r="C168" s="95"/>
      <c r="D168" s="95"/>
      <c r="E168" s="95"/>
      <c r="F168" s="506"/>
      <c r="G168" s="95"/>
      <c r="H168" s="95"/>
      <c r="I168" s="95"/>
      <c r="J168" s="95"/>
      <c r="K168" s="95"/>
      <c r="L168" s="95"/>
      <c r="M168" s="95"/>
      <c r="N168" s="95"/>
      <c r="O168" s="95"/>
      <c r="P168" s="453"/>
      <c r="Q168" s="453"/>
      <c r="R168" s="453"/>
      <c r="S168" s="453"/>
      <c r="T168" s="453"/>
      <c r="U168" s="453"/>
      <c r="V168" s="453"/>
      <c r="W168" s="453"/>
      <c r="X168" s="194"/>
    </row>
    <row r="169" ht="19" customHeight="1">
      <c r="A169" s="349"/>
      <c r="B169" s="95"/>
      <c r="C169" s="95"/>
      <c r="D169" s="95"/>
      <c r="E169" s="95"/>
      <c r="F169" s="506"/>
      <c r="G169" s="95"/>
      <c r="H169" s="95"/>
      <c r="I169" s="95"/>
      <c r="J169" s="95"/>
      <c r="K169" s="95"/>
      <c r="L169" s="95"/>
      <c r="M169" s="95"/>
      <c r="N169" s="95"/>
      <c r="O169" s="95"/>
      <c r="P169" s="453"/>
      <c r="Q169" s="453"/>
      <c r="R169" s="453"/>
      <c r="S169" s="453"/>
      <c r="T169" s="453"/>
      <c r="U169" s="453"/>
      <c r="V169" s="453"/>
      <c r="W169" s="453"/>
      <c r="X169" s="194"/>
    </row>
    <row r="170" ht="19" customHeight="1">
      <c r="A170" s="349"/>
      <c r="B170" s="95"/>
      <c r="C170" s="95"/>
      <c r="D170" s="95"/>
      <c r="E170" s="95"/>
      <c r="F170" s="506"/>
      <c r="G170" s="95"/>
      <c r="H170" s="95"/>
      <c r="I170" s="95"/>
      <c r="J170" s="95"/>
      <c r="K170" s="95"/>
      <c r="L170" s="95"/>
      <c r="M170" s="95"/>
      <c r="N170" s="95"/>
      <c r="O170" s="95"/>
      <c r="P170" s="453"/>
      <c r="Q170" s="453"/>
      <c r="R170" s="453"/>
      <c r="S170" s="453"/>
      <c r="T170" s="453"/>
      <c r="U170" s="453"/>
      <c r="V170" s="453"/>
      <c r="W170" s="453"/>
      <c r="X170" s="194"/>
    </row>
    <row r="171" ht="19" customHeight="1">
      <c r="A171" s="349"/>
      <c r="B171" s="95"/>
      <c r="C171" s="95"/>
      <c r="D171" s="95"/>
      <c r="E171" s="95"/>
      <c r="F171" s="506"/>
      <c r="G171" s="95"/>
      <c r="H171" s="95"/>
      <c r="I171" s="95"/>
      <c r="J171" s="95"/>
      <c r="K171" s="95"/>
      <c r="L171" s="95"/>
      <c r="M171" s="95"/>
      <c r="N171" s="95"/>
      <c r="O171" s="95"/>
      <c r="P171" s="453"/>
      <c r="Q171" s="453"/>
      <c r="R171" s="453"/>
      <c r="S171" s="453"/>
      <c r="T171" s="453"/>
      <c r="U171" s="453"/>
      <c r="V171" s="453"/>
      <c r="W171" s="453"/>
      <c r="X171" s="194"/>
    </row>
    <row r="172" ht="19" customHeight="1">
      <c r="A172" s="349"/>
      <c r="B172" s="95"/>
      <c r="C172" s="95"/>
      <c r="D172" s="95"/>
      <c r="E172" s="95"/>
      <c r="F172" s="506"/>
      <c r="G172" s="95"/>
      <c r="H172" s="95"/>
      <c r="I172" s="95"/>
      <c r="J172" s="95"/>
      <c r="K172" s="95"/>
      <c r="L172" s="95"/>
      <c r="M172" s="95"/>
      <c r="N172" s="95"/>
      <c r="O172" s="95"/>
      <c r="P172" s="453"/>
      <c r="Q172" s="453"/>
      <c r="R172" s="453"/>
      <c r="S172" s="453"/>
      <c r="T172" s="453"/>
      <c r="U172" s="453"/>
      <c r="V172" s="453"/>
      <c r="W172" s="453"/>
      <c r="X172" s="194"/>
    </row>
    <row r="173" ht="19" customHeight="1">
      <c r="A173" s="349"/>
      <c r="B173" s="95"/>
      <c r="C173" s="95"/>
      <c r="D173" s="95"/>
      <c r="E173" s="95"/>
      <c r="F173" s="506"/>
      <c r="G173" s="95"/>
      <c r="H173" s="95"/>
      <c r="I173" s="95"/>
      <c r="J173" s="95"/>
      <c r="K173" s="95"/>
      <c r="L173" s="95"/>
      <c r="M173" s="95"/>
      <c r="N173" s="95"/>
      <c r="O173" s="95"/>
      <c r="P173" s="453"/>
      <c r="Q173" s="453"/>
      <c r="R173" s="453"/>
      <c r="S173" s="453"/>
      <c r="T173" s="453"/>
      <c r="U173" s="453"/>
      <c r="V173" s="453"/>
      <c r="W173" s="453"/>
      <c r="X173" s="194"/>
    </row>
    <row r="174" ht="19" customHeight="1">
      <c r="A174" s="349"/>
      <c r="B174" s="95"/>
      <c r="C174" s="95"/>
      <c r="D174" s="95"/>
      <c r="E174" s="95"/>
      <c r="F174" s="506"/>
      <c r="G174" s="95"/>
      <c r="H174" s="95"/>
      <c r="I174" s="95"/>
      <c r="J174" s="95"/>
      <c r="K174" s="95"/>
      <c r="L174" s="95"/>
      <c r="M174" s="95"/>
      <c r="N174" s="95"/>
      <c r="O174" s="95"/>
      <c r="P174" s="453"/>
      <c r="Q174" s="453"/>
      <c r="R174" s="453"/>
      <c r="S174" s="453"/>
      <c r="T174" s="453"/>
      <c r="U174" s="453"/>
      <c r="V174" s="453"/>
      <c r="W174" s="453"/>
      <c r="X174" s="194"/>
    </row>
    <row r="175" ht="19" customHeight="1">
      <c r="A175" s="349"/>
      <c r="B175" s="95"/>
      <c r="C175" s="95"/>
      <c r="D175" s="95"/>
      <c r="E175" s="95"/>
      <c r="F175" s="506"/>
      <c r="G175" s="95"/>
      <c r="H175" s="95"/>
      <c r="I175" s="95"/>
      <c r="J175" s="95"/>
      <c r="K175" s="95"/>
      <c r="L175" s="95"/>
      <c r="M175" s="95"/>
      <c r="N175" s="95"/>
      <c r="O175" s="95"/>
      <c r="P175" s="453"/>
      <c r="Q175" s="453"/>
      <c r="R175" s="453"/>
      <c r="S175" s="453"/>
      <c r="T175" s="453"/>
      <c r="U175" s="453"/>
      <c r="V175" s="453"/>
      <c r="W175" s="453"/>
      <c r="X175" s="194"/>
    </row>
    <row r="176" ht="19" customHeight="1">
      <c r="A176" s="349"/>
      <c r="B176" s="95"/>
      <c r="C176" s="95"/>
      <c r="D176" s="95"/>
      <c r="E176" s="95"/>
      <c r="F176" s="506"/>
      <c r="G176" s="95"/>
      <c r="H176" s="95"/>
      <c r="I176" s="95"/>
      <c r="J176" s="95"/>
      <c r="K176" s="95"/>
      <c r="L176" s="95"/>
      <c r="M176" s="95"/>
      <c r="N176" s="95"/>
      <c r="O176" s="95"/>
      <c r="P176" s="453"/>
      <c r="Q176" s="453"/>
      <c r="R176" s="453"/>
      <c r="S176" s="453"/>
      <c r="T176" s="453"/>
      <c r="U176" s="453"/>
      <c r="V176" s="453"/>
      <c r="W176" s="453"/>
      <c r="X176" s="194"/>
    </row>
    <row r="177" ht="19" customHeight="1">
      <c r="A177" s="349"/>
      <c r="B177" s="95"/>
      <c r="C177" s="95"/>
      <c r="D177" s="95"/>
      <c r="E177" s="95"/>
      <c r="F177" s="506"/>
      <c r="G177" s="95"/>
      <c r="H177" s="95"/>
      <c r="I177" s="95"/>
      <c r="J177" s="95"/>
      <c r="K177" s="95"/>
      <c r="L177" s="95"/>
      <c r="M177" s="95"/>
      <c r="N177" s="95"/>
      <c r="O177" s="95"/>
      <c r="P177" s="453"/>
      <c r="Q177" s="453"/>
      <c r="R177" s="453"/>
      <c r="S177" s="453"/>
      <c r="T177" s="453"/>
      <c r="U177" s="453"/>
      <c r="V177" s="453"/>
      <c r="W177" s="453"/>
      <c r="X177" s="194"/>
    </row>
    <row r="178" ht="19" customHeight="1">
      <c r="A178" s="349"/>
      <c r="B178" s="95"/>
      <c r="C178" s="95"/>
      <c r="D178" s="95"/>
      <c r="E178" s="95"/>
      <c r="F178" s="506"/>
      <c r="G178" s="95"/>
      <c r="H178" s="95"/>
      <c r="I178" s="95"/>
      <c r="J178" s="95"/>
      <c r="K178" s="95"/>
      <c r="L178" s="95"/>
      <c r="M178" s="95"/>
      <c r="N178" s="95"/>
      <c r="O178" s="95"/>
      <c r="P178" s="453"/>
      <c r="Q178" s="453"/>
      <c r="R178" s="453"/>
      <c r="S178" s="453"/>
      <c r="T178" s="453"/>
      <c r="U178" s="453"/>
      <c r="V178" s="453"/>
      <c r="W178" s="453"/>
      <c r="X178" s="194"/>
    </row>
    <row r="179" ht="19" customHeight="1">
      <c r="A179" s="349"/>
      <c r="B179" s="95"/>
      <c r="C179" s="95"/>
      <c r="D179" s="95"/>
      <c r="E179" s="95"/>
      <c r="F179" s="506"/>
      <c r="G179" s="95"/>
      <c r="H179" s="95"/>
      <c r="I179" s="95"/>
      <c r="J179" s="95"/>
      <c r="K179" s="95"/>
      <c r="L179" s="95"/>
      <c r="M179" s="95"/>
      <c r="N179" s="95"/>
      <c r="O179" s="95"/>
      <c r="P179" s="453"/>
      <c r="Q179" s="453"/>
      <c r="R179" s="453"/>
      <c r="S179" s="453"/>
      <c r="T179" s="453"/>
      <c r="U179" s="453"/>
      <c r="V179" s="453"/>
      <c r="W179" s="453"/>
      <c r="X179" s="194"/>
    </row>
    <row r="180" ht="19" customHeight="1">
      <c r="A180" s="349"/>
      <c r="B180" s="95"/>
      <c r="C180" s="95"/>
      <c r="D180" s="95"/>
      <c r="E180" s="95"/>
      <c r="F180" s="506"/>
      <c r="G180" s="95"/>
      <c r="H180" s="95"/>
      <c r="I180" s="95"/>
      <c r="J180" s="95"/>
      <c r="K180" s="95"/>
      <c r="L180" s="95"/>
      <c r="M180" s="95"/>
      <c r="N180" s="95"/>
      <c r="O180" s="95"/>
      <c r="P180" s="453"/>
      <c r="Q180" s="453"/>
      <c r="R180" s="453"/>
      <c r="S180" s="453"/>
      <c r="T180" s="453"/>
      <c r="U180" s="453"/>
      <c r="V180" s="453"/>
      <c r="W180" s="453"/>
      <c r="X180" s="194"/>
    </row>
    <row r="181" ht="19" customHeight="1">
      <c r="A181" s="349"/>
      <c r="B181" s="95"/>
      <c r="C181" s="95"/>
      <c r="D181" s="95"/>
      <c r="E181" s="95"/>
      <c r="F181" s="506"/>
      <c r="G181" s="95"/>
      <c r="H181" s="95"/>
      <c r="I181" s="95"/>
      <c r="J181" s="95"/>
      <c r="K181" s="95"/>
      <c r="L181" s="95"/>
      <c r="M181" s="95"/>
      <c r="N181" s="95"/>
      <c r="O181" s="95"/>
      <c r="P181" s="453"/>
      <c r="Q181" s="453"/>
      <c r="R181" s="453"/>
      <c r="S181" s="453"/>
      <c r="T181" s="453"/>
      <c r="U181" s="453"/>
      <c r="V181" s="453"/>
      <c r="W181" s="453"/>
      <c r="X181" s="194"/>
    </row>
    <row r="182" ht="19" customHeight="1">
      <c r="A182" s="349"/>
      <c r="B182" s="95"/>
      <c r="C182" s="95"/>
      <c r="D182" s="95"/>
      <c r="E182" s="95"/>
      <c r="F182" s="506"/>
      <c r="G182" s="95"/>
      <c r="H182" s="95"/>
      <c r="I182" s="95"/>
      <c r="J182" s="95"/>
      <c r="K182" s="95"/>
      <c r="L182" s="95"/>
      <c r="M182" s="95"/>
      <c r="N182" s="95"/>
      <c r="O182" s="95"/>
      <c r="P182" s="453"/>
      <c r="Q182" s="453"/>
      <c r="R182" s="453"/>
      <c r="S182" s="453"/>
      <c r="T182" s="453"/>
      <c r="U182" s="453"/>
      <c r="V182" s="453"/>
      <c r="W182" s="453"/>
      <c r="X182" s="194"/>
    </row>
    <row r="183" ht="19" customHeight="1">
      <c r="A183" s="349"/>
      <c r="B183" s="95"/>
      <c r="C183" s="95"/>
      <c r="D183" s="95"/>
      <c r="E183" s="95"/>
      <c r="F183" s="506"/>
      <c r="G183" s="95"/>
      <c r="H183" s="95"/>
      <c r="I183" s="95"/>
      <c r="J183" s="95"/>
      <c r="K183" s="95"/>
      <c r="L183" s="95"/>
      <c r="M183" s="95"/>
      <c r="N183" s="95"/>
      <c r="O183" s="95"/>
      <c r="P183" s="453"/>
      <c r="Q183" s="453"/>
      <c r="R183" s="453"/>
      <c r="S183" s="453"/>
      <c r="T183" s="453"/>
      <c r="U183" s="453"/>
      <c r="V183" s="453"/>
      <c r="W183" s="453"/>
      <c r="X183" s="194"/>
    </row>
    <row r="184" ht="19" customHeight="1">
      <c r="A184" s="349"/>
      <c r="B184" s="95"/>
      <c r="C184" s="95"/>
      <c r="D184" s="95"/>
      <c r="E184" s="95"/>
      <c r="F184" s="506"/>
      <c r="G184" s="95"/>
      <c r="H184" s="95"/>
      <c r="I184" s="95"/>
      <c r="J184" s="95"/>
      <c r="K184" s="95"/>
      <c r="L184" s="95"/>
      <c r="M184" s="95"/>
      <c r="N184" s="95"/>
      <c r="O184" s="95"/>
      <c r="P184" s="453"/>
      <c r="Q184" s="453"/>
      <c r="R184" s="453"/>
      <c r="S184" s="453"/>
      <c r="T184" s="453"/>
      <c r="U184" s="453"/>
      <c r="V184" s="453"/>
      <c r="W184" s="453"/>
      <c r="X184" s="194"/>
    </row>
    <row r="185" ht="19" customHeight="1">
      <c r="A185" s="349"/>
      <c r="B185" s="95"/>
      <c r="C185" s="95"/>
      <c r="D185" s="95"/>
      <c r="E185" s="95"/>
      <c r="F185" s="506"/>
      <c r="G185" s="95"/>
      <c r="H185" s="95"/>
      <c r="I185" s="95"/>
      <c r="J185" s="95"/>
      <c r="K185" s="95"/>
      <c r="L185" s="95"/>
      <c r="M185" s="95"/>
      <c r="N185" s="95"/>
      <c r="O185" s="95"/>
      <c r="P185" s="453"/>
      <c r="Q185" s="453"/>
      <c r="R185" s="453"/>
      <c r="S185" s="453"/>
      <c r="T185" s="453"/>
      <c r="U185" s="453"/>
      <c r="V185" s="453"/>
      <c r="W185" s="453"/>
      <c r="X185" s="194"/>
    </row>
    <row r="186" ht="19" customHeight="1">
      <c r="A186" s="349"/>
      <c r="B186" s="95"/>
      <c r="C186" s="95"/>
      <c r="D186" s="95"/>
      <c r="E186" s="95"/>
      <c r="F186" s="506"/>
      <c r="G186" s="95"/>
      <c r="H186" s="95"/>
      <c r="I186" s="95"/>
      <c r="J186" s="95"/>
      <c r="K186" s="95"/>
      <c r="L186" s="95"/>
      <c r="M186" s="95"/>
      <c r="N186" s="95"/>
      <c r="O186" s="95"/>
      <c r="P186" s="453"/>
      <c r="Q186" s="453"/>
      <c r="R186" s="453"/>
      <c r="S186" s="453"/>
      <c r="T186" s="453"/>
      <c r="U186" s="453"/>
      <c r="V186" s="453"/>
      <c r="W186" s="453"/>
      <c r="X186" s="194"/>
    </row>
    <row r="187" ht="19" customHeight="1">
      <c r="A187" s="349"/>
      <c r="B187" s="95"/>
      <c r="C187" s="95"/>
      <c r="D187" s="95"/>
      <c r="E187" s="95"/>
      <c r="F187" s="506"/>
      <c r="G187" s="95"/>
      <c r="H187" s="95"/>
      <c r="I187" s="95"/>
      <c r="J187" s="95"/>
      <c r="K187" s="95"/>
      <c r="L187" s="95"/>
      <c r="M187" s="95"/>
      <c r="N187" s="95"/>
      <c r="O187" s="95"/>
      <c r="P187" s="453"/>
      <c r="Q187" s="453"/>
      <c r="R187" s="453"/>
      <c r="S187" s="453"/>
      <c r="T187" s="453"/>
      <c r="U187" s="453"/>
      <c r="V187" s="453"/>
      <c r="W187" s="453"/>
      <c r="X187" s="194"/>
    </row>
    <row r="188" ht="19" customHeight="1">
      <c r="A188" s="349"/>
      <c r="B188" s="95"/>
      <c r="C188" s="95"/>
      <c r="D188" s="95"/>
      <c r="E188" s="95"/>
      <c r="F188" s="506"/>
      <c r="G188" s="95"/>
      <c r="H188" s="95"/>
      <c r="I188" s="95"/>
      <c r="J188" s="95"/>
      <c r="K188" s="95"/>
      <c r="L188" s="95"/>
      <c r="M188" s="95"/>
      <c r="N188" s="95"/>
      <c r="O188" s="95"/>
      <c r="P188" s="453"/>
      <c r="Q188" s="453"/>
      <c r="R188" s="453"/>
      <c r="S188" s="453"/>
      <c r="T188" s="453"/>
      <c r="U188" s="453"/>
      <c r="V188" s="453"/>
      <c r="W188" s="453"/>
      <c r="X188" s="194"/>
    </row>
    <row r="189" ht="19" customHeight="1">
      <c r="A189" s="349"/>
      <c r="B189" s="95"/>
      <c r="C189" s="95"/>
      <c r="D189" s="95"/>
      <c r="E189" s="95"/>
      <c r="F189" s="506"/>
      <c r="G189" s="95"/>
      <c r="H189" s="95"/>
      <c r="I189" s="95"/>
      <c r="J189" s="95"/>
      <c r="K189" s="95"/>
      <c r="L189" s="95"/>
      <c r="M189" s="95"/>
      <c r="N189" s="95"/>
      <c r="O189" s="95"/>
      <c r="P189" s="453"/>
      <c r="Q189" s="453"/>
      <c r="R189" s="453"/>
      <c r="S189" s="453"/>
      <c r="T189" s="453"/>
      <c r="U189" s="453"/>
      <c r="V189" s="453"/>
      <c r="W189" s="453"/>
      <c r="X189" s="194"/>
    </row>
    <row r="190" ht="19" customHeight="1">
      <c r="A190" s="349"/>
      <c r="B190" s="95"/>
      <c r="C190" s="95"/>
      <c r="D190" s="95"/>
      <c r="E190" s="95"/>
      <c r="F190" s="506"/>
      <c r="G190" s="95"/>
      <c r="H190" s="95"/>
      <c r="I190" s="95"/>
      <c r="J190" s="95"/>
      <c r="K190" s="95"/>
      <c r="L190" s="95"/>
      <c r="M190" s="95"/>
      <c r="N190" s="95"/>
      <c r="O190" s="95"/>
      <c r="P190" s="453"/>
      <c r="Q190" s="453"/>
      <c r="R190" s="453"/>
      <c r="S190" s="453"/>
      <c r="T190" s="453"/>
      <c r="U190" s="453"/>
      <c r="V190" s="453"/>
      <c r="W190" s="453"/>
      <c r="X190" s="194"/>
    </row>
    <row r="191" ht="19" customHeight="1">
      <c r="A191" s="349"/>
      <c r="B191" s="95"/>
      <c r="C191" s="95"/>
      <c r="D191" s="95"/>
      <c r="E191" s="95"/>
      <c r="F191" s="506"/>
      <c r="G191" s="95"/>
      <c r="H191" s="95"/>
      <c r="I191" s="95"/>
      <c r="J191" s="95"/>
      <c r="K191" s="95"/>
      <c r="L191" s="95"/>
      <c r="M191" s="95"/>
      <c r="N191" s="95"/>
      <c r="O191" s="95"/>
      <c r="P191" s="453"/>
      <c r="Q191" s="453"/>
      <c r="R191" s="453"/>
      <c r="S191" s="453"/>
      <c r="T191" s="453"/>
      <c r="U191" s="453"/>
      <c r="V191" s="453"/>
      <c r="W191" s="453"/>
      <c r="X191" s="194"/>
    </row>
    <row r="192" ht="19" customHeight="1">
      <c r="A192" s="349"/>
      <c r="B192" s="95"/>
      <c r="C192" s="95"/>
      <c r="D192" s="95"/>
      <c r="E192" s="95"/>
      <c r="F192" s="506"/>
      <c r="G192" s="95"/>
      <c r="H192" s="95"/>
      <c r="I192" s="95"/>
      <c r="J192" s="95"/>
      <c r="K192" s="95"/>
      <c r="L192" s="95"/>
      <c r="M192" s="95"/>
      <c r="N192" s="95"/>
      <c r="O192" s="95"/>
      <c r="P192" s="453"/>
      <c r="Q192" s="453"/>
      <c r="R192" s="453"/>
      <c r="S192" s="453"/>
      <c r="T192" s="453"/>
      <c r="U192" s="453"/>
      <c r="V192" s="453"/>
      <c r="W192" s="453"/>
      <c r="X192" s="194"/>
    </row>
    <row r="193" ht="19" customHeight="1">
      <c r="A193" s="349"/>
      <c r="B193" s="95"/>
      <c r="C193" s="95"/>
      <c r="D193" s="95"/>
      <c r="E193" s="95"/>
      <c r="F193" s="506"/>
      <c r="G193" s="95"/>
      <c r="H193" s="95"/>
      <c r="I193" s="95"/>
      <c r="J193" s="95"/>
      <c r="K193" s="95"/>
      <c r="L193" s="95"/>
      <c r="M193" s="95"/>
      <c r="N193" s="95"/>
      <c r="O193" s="95"/>
      <c r="P193" s="453"/>
      <c r="Q193" s="453"/>
      <c r="R193" s="453"/>
      <c r="S193" s="453"/>
      <c r="T193" s="453"/>
      <c r="U193" s="453"/>
      <c r="V193" s="453"/>
      <c r="W193" s="453"/>
      <c r="X193" s="194"/>
    </row>
    <row r="194" ht="19" customHeight="1">
      <c r="A194" s="349"/>
      <c r="B194" s="95"/>
      <c r="C194" s="95"/>
      <c r="D194" s="95"/>
      <c r="E194" s="95"/>
      <c r="F194" s="506"/>
      <c r="G194" s="95"/>
      <c r="H194" s="95"/>
      <c r="I194" s="95"/>
      <c r="J194" s="95"/>
      <c r="K194" s="95"/>
      <c r="L194" s="95"/>
      <c r="M194" s="95"/>
      <c r="N194" s="95"/>
      <c r="O194" s="95"/>
      <c r="P194" s="453"/>
      <c r="Q194" s="453"/>
      <c r="R194" s="453"/>
      <c r="S194" s="453"/>
      <c r="T194" s="453"/>
      <c r="U194" s="453"/>
      <c r="V194" s="453"/>
      <c r="W194" s="453"/>
      <c r="X194" s="194"/>
    </row>
    <row r="195" ht="19" customHeight="1">
      <c r="A195" s="349"/>
      <c r="B195" s="95"/>
      <c r="C195" s="95"/>
      <c r="D195" s="95"/>
      <c r="E195" s="95"/>
      <c r="F195" s="506"/>
      <c r="G195" s="95"/>
      <c r="H195" s="95"/>
      <c r="I195" s="95"/>
      <c r="J195" s="95"/>
      <c r="K195" s="95"/>
      <c r="L195" s="95"/>
      <c r="M195" s="95"/>
      <c r="N195" s="95"/>
      <c r="O195" s="95"/>
      <c r="P195" s="453"/>
      <c r="Q195" s="453"/>
      <c r="R195" s="453"/>
      <c r="S195" s="453"/>
      <c r="T195" s="453"/>
      <c r="U195" s="453"/>
      <c r="V195" s="453"/>
      <c r="W195" s="453"/>
      <c r="X195" s="194"/>
    </row>
    <row r="196" ht="19" customHeight="1">
      <c r="A196" s="349"/>
      <c r="B196" s="95"/>
      <c r="C196" s="95"/>
      <c r="D196" s="95"/>
      <c r="E196" s="95"/>
      <c r="F196" s="506"/>
      <c r="G196" s="95"/>
      <c r="H196" s="95"/>
      <c r="I196" s="95"/>
      <c r="J196" s="95"/>
      <c r="K196" s="95"/>
      <c r="L196" s="95"/>
      <c r="M196" s="95"/>
      <c r="N196" s="95"/>
      <c r="O196" s="95"/>
      <c r="P196" s="453"/>
      <c r="Q196" s="453"/>
      <c r="R196" s="453"/>
      <c r="S196" s="453"/>
      <c r="T196" s="453"/>
      <c r="U196" s="453"/>
      <c r="V196" s="453"/>
      <c r="W196" s="453"/>
      <c r="X196" s="194"/>
    </row>
    <row r="197" ht="19" customHeight="1">
      <c r="A197" s="349"/>
      <c r="B197" s="95"/>
      <c r="C197" s="95"/>
      <c r="D197" s="95"/>
      <c r="E197" s="95"/>
      <c r="F197" s="506"/>
      <c r="G197" s="95"/>
      <c r="H197" s="95"/>
      <c r="I197" s="95"/>
      <c r="J197" s="95"/>
      <c r="K197" s="95"/>
      <c r="L197" s="95"/>
      <c r="M197" s="95"/>
      <c r="N197" s="95"/>
      <c r="O197" s="95"/>
      <c r="P197" s="453"/>
      <c r="Q197" s="453"/>
      <c r="R197" s="453"/>
      <c r="S197" s="453"/>
      <c r="T197" s="453"/>
      <c r="U197" s="453"/>
      <c r="V197" s="453"/>
      <c r="W197" s="453"/>
      <c r="X197" s="194"/>
    </row>
    <row r="198" ht="19" customHeight="1">
      <c r="A198" s="349"/>
      <c r="B198" s="95"/>
      <c r="C198" s="95"/>
      <c r="D198" s="95"/>
      <c r="E198" s="95"/>
      <c r="F198" s="506"/>
      <c r="G198" s="95"/>
      <c r="H198" s="95"/>
      <c r="I198" s="95"/>
      <c r="J198" s="95"/>
      <c r="K198" s="95"/>
      <c r="L198" s="95"/>
      <c r="M198" s="95"/>
      <c r="N198" s="95"/>
      <c r="O198" s="95"/>
      <c r="P198" s="453"/>
      <c r="Q198" s="453"/>
      <c r="R198" s="453"/>
      <c r="S198" s="453"/>
      <c r="T198" s="453"/>
      <c r="U198" s="453"/>
      <c r="V198" s="453"/>
      <c r="W198" s="453"/>
      <c r="X198" s="194"/>
    </row>
    <row r="199" ht="19" customHeight="1">
      <c r="A199" s="349"/>
      <c r="B199" s="95"/>
      <c r="C199" s="95"/>
      <c r="D199" s="95"/>
      <c r="E199" s="95"/>
      <c r="F199" s="506"/>
      <c r="G199" s="95"/>
      <c r="H199" s="95"/>
      <c r="I199" s="95"/>
      <c r="J199" s="95"/>
      <c r="K199" s="95"/>
      <c r="L199" s="95"/>
      <c r="M199" s="95"/>
      <c r="N199" s="95"/>
      <c r="O199" s="95"/>
      <c r="P199" s="453"/>
      <c r="Q199" s="453"/>
      <c r="R199" s="453"/>
      <c r="S199" s="453"/>
      <c r="T199" s="453"/>
      <c r="U199" s="453"/>
      <c r="V199" s="453"/>
      <c r="W199" s="453"/>
      <c r="X199" s="194"/>
    </row>
    <row r="200" ht="19" customHeight="1">
      <c r="A200" s="349"/>
      <c r="B200" s="95"/>
      <c r="C200" s="95"/>
      <c r="D200" s="95"/>
      <c r="E200" s="95"/>
      <c r="F200" s="506"/>
      <c r="G200" s="95"/>
      <c r="H200" s="95"/>
      <c r="I200" s="95"/>
      <c r="J200" s="95"/>
      <c r="K200" s="95"/>
      <c r="L200" s="95"/>
      <c r="M200" s="95"/>
      <c r="N200" s="95"/>
      <c r="O200" s="95"/>
      <c r="P200" s="453"/>
      <c r="Q200" s="453"/>
      <c r="R200" s="453"/>
      <c r="S200" s="453"/>
      <c r="T200" s="453"/>
      <c r="U200" s="453"/>
      <c r="V200" s="453"/>
      <c r="W200" s="453"/>
      <c r="X200" s="194"/>
    </row>
    <row r="201" ht="19" customHeight="1">
      <c r="A201" s="349"/>
      <c r="B201" s="95"/>
      <c r="C201" s="95"/>
      <c r="D201" s="95"/>
      <c r="E201" s="95"/>
      <c r="F201" s="506"/>
      <c r="G201" s="95"/>
      <c r="H201" s="95"/>
      <c r="I201" s="95"/>
      <c r="J201" s="95"/>
      <c r="K201" s="95"/>
      <c r="L201" s="95"/>
      <c r="M201" s="95"/>
      <c r="N201" s="95"/>
      <c r="O201" s="95"/>
      <c r="P201" s="453"/>
      <c r="Q201" s="453"/>
      <c r="R201" s="453"/>
      <c r="S201" s="453"/>
      <c r="T201" s="453"/>
      <c r="U201" s="453"/>
      <c r="V201" s="453"/>
      <c r="W201" s="453"/>
      <c r="X201" s="194"/>
    </row>
    <row r="202" ht="19" customHeight="1">
      <c r="A202" s="349"/>
      <c r="B202" s="95"/>
      <c r="C202" s="95"/>
      <c r="D202" s="95"/>
      <c r="E202" s="95"/>
      <c r="F202" s="506"/>
      <c r="G202" s="95"/>
      <c r="H202" s="95"/>
      <c r="I202" s="95"/>
      <c r="J202" s="95"/>
      <c r="K202" s="95"/>
      <c r="L202" s="95"/>
      <c r="M202" s="95"/>
      <c r="N202" s="95"/>
      <c r="O202" s="95"/>
      <c r="P202" s="453"/>
      <c r="Q202" s="453"/>
      <c r="R202" s="453"/>
      <c r="S202" s="453"/>
      <c r="T202" s="453"/>
      <c r="U202" s="453"/>
      <c r="V202" s="453"/>
      <c r="W202" s="453"/>
      <c r="X202" s="194"/>
    </row>
    <row r="203" ht="19" customHeight="1">
      <c r="A203" s="349"/>
      <c r="B203" s="95"/>
      <c r="C203" s="95"/>
      <c r="D203" s="95"/>
      <c r="E203" s="95"/>
      <c r="F203" s="506"/>
      <c r="G203" s="95"/>
      <c r="H203" s="95"/>
      <c r="I203" s="95"/>
      <c r="J203" s="95"/>
      <c r="K203" s="95"/>
      <c r="L203" s="95"/>
      <c r="M203" s="95"/>
      <c r="N203" s="95"/>
      <c r="O203" s="95"/>
      <c r="P203" s="453"/>
      <c r="Q203" s="453"/>
      <c r="R203" s="453"/>
      <c r="S203" s="453"/>
      <c r="T203" s="453"/>
      <c r="U203" s="453"/>
      <c r="V203" s="453"/>
      <c r="W203" s="453"/>
      <c r="X203" s="194"/>
    </row>
    <row r="204" ht="19" customHeight="1">
      <c r="A204" s="349"/>
      <c r="B204" s="95"/>
      <c r="C204" s="95"/>
      <c r="D204" s="95"/>
      <c r="E204" s="95"/>
      <c r="F204" s="506"/>
      <c r="G204" s="95"/>
      <c r="H204" s="95"/>
      <c r="I204" s="95"/>
      <c r="J204" s="95"/>
      <c r="K204" s="95"/>
      <c r="L204" s="95"/>
      <c r="M204" s="95"/>
      <c r="N204" s="95"/>
      <c r="O204" s="95"/>
      <c r="P204" s="453"/>
      <c r="Q204" s="453"/>
      <c r="R204" s="453"/>
      <c r="S204" s="453"/>
      <c r="T204" s="453"/>
      <c r="U204" s="453"/>
      <c r="V204" s="453"/>
      <c r="W204" s="453"/>
      <c r="X204" s="194"/>
    </row>
    <row r="205" ht="19" customHeight="1">
      <c r="A205" s="349"/>
      <c r="B205" s="95"/>
      <c r="C205" s="95"/>
      <c r="D205" s="95"/>
      <c r="E205" s="95"/>
      <c r="F205" s="506"/>
      <c r="G205" s="95"/>
      <c r="H205" s="95"/>
      <c r="I205" s="95"/>
      <c r="J205" s="95"/>
      <c r="K205" s="95"/>
      <c r="L205" s="95"/>
      <c r="M205" s="95"/>
      <c r="N205" s="95"/>
      <c r="O205" s="95"/>
      <c r="P205" s="453"/>
      <c r="Q205" s="453"/>
      <c r="R205" s="453"/>
      <c r="S205" s="453"/>
      <c r="T205" s="453"/>
      <c r="U205" s="453"/>
      <c r="V205" s="453"/>
      <c r="W205" s="453"/>
      <c r="X205" s="194"/>
    </row>
    <row r="206" ht="19" customHeight="1">
      <c r="A206" s="349"/>
      <c r="B206" s="95"/>
      <c r="C206" s="95"/>
      <c r="D206" s="95"/>
      <c r="E206" s="95"/>
      <c r="F206" s="506"/>
      <c r="G206" s="95"/>
      <c r="H206" s="95"/>
      <c r="I206" s="95"/>
      <c r="J206" s="95"/>
      <c r="K206" s="95"/>
      <c r="L206" s="95"/>
      <c r="M206" s="95"/>
      <c r="N206" s="95"/>
      <c r="O206" s="95"/>
      <c r="P206" s="453"/>
      <c r="Q206" s="453"/>
      <c r="R206" s="453"/>
      <c r="S206" s="453"/>
      <c r="T206" s="453"/>
      <c r="U206" s="453"/>
      <c r="V206" s="453"/>
      <c r="W206" s="453"/>
      <c r="X206" s="194"/>
    </row>
    <row r="207" ht="19" customHeight="1">
      <c r="A207" s="349"/>
      <c r="B207" s="95"/>
      <c r="C207" s="95"/>
      <c r="D207" s="95"/>
      <c r="E207" s="95"/>
      <c r="F207" s="506"/>
      <c r="G207" s="95"/>
      <c r="H207" s="95"/>
      <c r="I207" s="95"/>
      <c r="J207" s="95"/>
      <c r="K207" s="95"/>
      <c r="L207" s="95"/>
      <c r="M207" s="95"/>
      <c r="N207" s="95"/>
      <c r="O207" s="95"/>
      <c r="P207" s="453"/>
      <c r="Q207" s="453"/>
      <c r="R207" s="453"/>
      <c r="S207" s="453"/>
      <c r="T207" s="453"/>
      <c r="U207" s="453"/>
      <c r="V207" s="453"/>
      <c r="W207" s="453"/>
      <c r="X207" s="194"/>
    </row>
    <row r="208" ht="19" customHeight="1">
      <c r="A208" s="349"/>
      <c r="B208" s="95"/>
      <c r="C208" s="95"/>
      <c r="D208" s="95"/>
      <c r="E208" s="95"/>
      <c r="F208" s="506"/>
      <c r="G208" s="95"/>
      <c r="H208" s="95"/>
      <c r="I208" s="95"/>
      <c r="J208" s="95"/>
      <c r="K208" s="95"/>
      <c r="L208" s="95"/>
      <c r="M208" s="95"/>
      <c r="N208" s="95"/>
      <c r="O208" s="95"/>
      <c r="P208" s="453"/>
      <c r="Q208" s="453"/>
      <c r="R208" s="453"/>
      <c r="S208" s="453"/>
      <c r="T208" s="453"/>
      <c r="U208" s="453"/>
      <c r="V208" s="453"/>
      <c r="W208" s="453"/>
      <c r="X208" s="194"/>
    </row>
    <row r="209" ht="19" customHeight="1">
      <c r="A209" s="349"/>
      <c r="B209" s="95"/>
      <c r="C209" s="95"/>
      <c r="D209" s="95"/>
      <c r="E209" s="95"/>
      <c r="F209" s="506"/>
      <c r="G209" s="95"/>
      <c r="H209" s="95"/>
      <c r="I209" s="95"/>
      <c r="J209" s="95"/>
      <c r="K209" s="95"/>
      <c r="L209" s="95"/>
      <c r="M209" s="95"/>
      <c r="N209" s="95"/>
      <c r="O209" s="95"/>
      <c r="P209" s="453"/>
      <c r="Q209" s="453"/>
      <c r="R209" s="453"/>
      <c r="S209" s="453"/>
      <c r="T209" s="453"/>
      <c r="U209" s="453"/>
      <c r="V209" s="453"/>
      <c r="W209" s="453"/>
      <c r="X209" s="194"/>
    </row>
    <row r="210" ht="19" customHeight="1">
      <c r="A210" s="349"/>
      <c r="B210" s="95"/>
      <c r="C210" s="95"/>
      <c r="D210" s="95"/>
      <c r="E210" s="95"/>
      <c r="F210" s="506"/>
      <c r="G210" s="95"/>
      <c r="H210" s="95"/>
      <c r="I210" s="95"/>
      <c r="J210" s="95"/>
      <c r="K210" s="95"/>
      <c r="L210" s="95"/>
      <c r="M210" s="95"/>
      <c r="N210" s="95"/>
      <c r="O210" s="95"/>
      <c r="P210" s="453"/>
      <c r="Q210" s="453"/>
      <c r="R210" s="453"/>
      <c r="S210" s="453"/>
      <c r="T210" s="453"/>
      <c r="U210" s="453"/>
      <c r="V210" s="453"/>
      <c r="W210" s="453"/>
      <c r="X210" s="194"/>
    </row>
    <row r="211" ht="19" customHeight="1">
      <c r="A211" s="349"/>
      <c r="B211" s="95"/>
      <c r="C211" s="95"/>
      <c r="D211" s="95"/>
      <c r="E211" s="95"/>
      <c r="F211" s="506"/>
      <c r="G211" s="95"/>
      <c r="H211" s="95"/>
      <c r="I211" s="95"/>
      <c r="J211" s="95"/>
      <c r="K211" s="95"/>
      <c r="L211" s="95"/>
      <c r="M211" s="95"/>
      <c r="N211" s="95"/>
      <c r="O211" s="95"/>
      <c r="P211" s="453"/>
      <c r="Q211" s="453"/>
      <c r="R211" s="453"/>
      <c r="S211" s="453"/>
      <c r="T211" s="453"/>
      <c r="U211" s="453"/>
      <c r="V211" s="453"/>
      <c r="W211" s="453"/>
      <c r="X211" s="194"/>
    </row>
    <row r="212" ht="19" customHeight="1">
      <c r="A212" s="349"/>
      <c r="B212" s="95"/>
      <c r="C212" s="95"/>
      <c r="D212" s="95"/>
      <c r="E212" s="95"/>
      <c r="F212" s="506"/>
      <c r="G212" s="95"/>
      <c r="H212" s="95"/>
      <c r="I212" s="95"/>
      <c r="J212" s="95"/>
      <c r="K212" s="95"/>
      <c r="L212" s="95"/>
      <c r="M212" s="95"/>
      <c r="N212" s="95"/>
      <c r="O212" s="95"/>
      <c r="P212" s="453"/>
      <c r="Q212" s="453"/>
      <c r="R212" s="453"/>
      <c r="S212" s="453"/>
      <c r="T212" s="453"/>
      <c r="U212" s="453"/>
      <c r="V212" s="453"/>
      <c r="W212" s="453"/>
      <c r="X212" s="194"/>
    </row>
    <row r="213" ht="19" customHeight="1">
      <c r="A213" s="349"/>
      <c r="B213" s="95"/>
      <c r="C213" s="95"/>
      <c r="D213" s="95"/>
      <c r="E213" s="95"/>
      <c r="F213" s="506"/>
      <c r="G213" s="95"/>
      <c r="H213" s="95"/>
      <c r="I213" s="95"/>
      <c r="J213" s="95"/>
      <c r="K213" s="95"/>
      <c r="L213" s="95"/>
      <c r="M213" s="95"/>
      <c r="N213" s="95"/>
      <c r="O213" s="95"/>
      <c r="P213" s="453"/>
      <c r="Q213" s="453"/>
      <c r="R213" s="453"/>
      <c r="S213" s="453"/>
      <c r="T213" s="453"/>
      <c r="U213" s="453"/>
      <c r="V213" s="453"/>
      <c r="W213" s="453"/>
      <c r="X213" s="194"/>
    </row>
    <row r="214" ht="19" customHeight="1">
      <c r="A214" s="349"/>
      <c r="B214" s="95"/>
      <c r="C214" s="95"/>
      <c r="D214" s="95"/>
      <c r="E214" s="95"/>
      <c r="F214" s="506"/>
      <c r="G214" s="95"/>
      <c r="H214" s="95"/>
      <c r="I214" s="95"/>
      <c r="J214" s="95"/>
      <c r="K214" s="95"/>
      <c r="L214" s="95"/>
      <c r="M214" s="95"/>
      <c r="N214" s="95"/>
      <c r="O214" s="95"/>
      <c r="P214" s="453"/>
      <c r="Q214" s="453"/>
      <c r="R214" s="453"/>
      <c r="S214" s="453"/>
      <c r="T214" s="453"/>
      <c r="U214" s="453"/>
      <c r="V214" s="453"/>
      <c r="W214" s="453"/>
      <c r="X214" s="194"/>
    </row>
    <row r="215" ht="19" customHeight="1">
      <c r="A215" s="349"/>
      <c r="B215" s="95"/>
      <c r="C215" s="95"/>
      <c r="D215" s="95"/>
      <c r="E215" s="95"/>
      <c r="F215" s="506"/>
      <c r="G215" s="95"/>
      <c r="H215" s="95"/>
      <c r="I215" s="95"/>
      <c r="J215" s="95"/>
      <c r="K215" s="95"/>
      <c r="L215" s="95"/>
      <c r="M215" s="95"/>
      <c r="N215" s="95"/>
      <c r="O215" s="95"/>
      <c r="P215" s="453"/>
      <c r="Q215" s="453"/>
      <c r="R215" s="453"/>
      <c r="S215" s="453"/>
      <c r="T215" s="453"/>
      <c r="U215" s="453"/>
      <c r="V215" s="453"/>
      <c r="W215" s="453"/>
      <c r="X215" s="194"/>
    </row>
    <row r="216" ht="19" customHeight="1">
      <c r="A216" s="349"/>
      <c r="B216" s="95"/>
      <c r="C216" s="95"/>
      <c r="D216" s="95"/>
      <c r="E216" s="95"/>
      <c r="F216" s="506"/>
      <c r="G216" s="95"/>
      <c r="H216" s="95"/>
      <c r="I216" s="95"/>
      <c r="J216" s="95"/>
      <c r="K216" s="95"/>
      <c r="L216" s="95"/>
      <c r="M216" s="95"/>
      <c r="N216" s="95"/>
      <c r="O216" s="95"/>
      <c r="P216" s="453"/>
      <c r="Q216" s="453"/>
      <c r="R216" s="453"/>
      <c r="S216" s="453"/>
      <c r="T216" s="453"/>
      <c r="U216" s="453"/>
      <c r="V216" s="453"/>
      <c r="W216" s="453"/>
      <c r="X216" s="194"/>
    </row>
    <row r="217" ht="19" customHeight="1">
      <c r="A217" s="349"/>
      <c r="B217" s="95"/>
      <c r="C217" s="95"/>
      <c r="D217" s="95"/>
      <c r="E217" s="95"/>
      <c r="F217" s="506"/>
      <c r="G217" s="95"/>
      <c r="H217" s="95"/>
      <c r="I217" s="95"/>
      <c r="J217" s="95"/>
      <c r="K217" s="95"/>
      <c r="L217" s="95"/>
      <c r="M217" s="95"/>
      <c r="N217" s="95"/>
      <c r="O217" s="95"/>
      <c r="P217" s="453"/>
      <c r="Q217" s="453"/>
      <c r="R217" s="453"/>
      <c r="S217" s="453"/>
      <c r="T217" s="453"/>
      <c r="U217" s="453"/>
      <c r="V217" s="453"/>
      <c r="W217" s="453"/>
      <c r="X217" s="194"/>
    </row>
    <row r="218" ht="19" customHeight="1">
      <c r="A218" s="349"/>
      <c r="B218" s="95"/>
      <c r="C218" s="95"/>
      <c r="D218" s="95"/>
      <c r="E218" s="95"/>
      <c r="F218" s="506"/>
      <c r="G218" s="95"/>
      <c r="H218" s="95"/>
      <c r="I218" s="95"/>
      <c r="J218" s="95"/>
      <c r="K218" s="95"/>
      <c r="L218" s="95"/>
      <c r="M218" s="95"/>
      <c r="N218" s="95"/>
      <c r="O218" s="95"/>
      <c r="P218" s="453"/>
      <c r="Q218" s="453"/>
      <c r="R218" s="453"/>
      <c r="S218" s="453"/>
      <c r="T218" s="453"/>
      <c r="U218" s="453"/>
      <c r="V218" s="453"/>
      <c r="W218" s="453"/>
      <c r="X218" s="194"/>
    </row>
    <row r="219" ht="19" customHeight="1">
      <c r="A219" s="349"/>
      <c r="B219" s="95"/>
      <c r="C219" s="95"/>
      <c r="D219" s="95"/>
      <c r="E219" s="95"/>
      <c r="F219" s="506"/>
      <c r="G219" s="95"/>
      <c r="H219" s="95"/>
      <c r="I219" s="95"/>
      <c r="J219" s="95"/>
      <c r="K219" s="95"/>
      <c r="L219" s="95"/>
      <c r="M219" s="95"/>
      <c r="N219" s="95"/>
      <c r="O219" s="95"/>
      <c r="P219" s="453"/>
      <c r="Q219" s="453"/>
      <c r="R219" s="453"/>
      <c r="S219" s="453"/>
      <c r="T219" s="453"/>
      <c r="U219" s="453"/>
      <c r="V219" s="453"/>
      <c r="W219" s="453"/>
      <c r="X219" s="194"/>
    </row>
    <row r="220" ht="19" customHeight="1">
      <c r="A220" s="349"/>
      <c r="B220" s="95"/>
      <c r="C220" s="95"/>
      <c r="D220" s="95"/>
      <c r="E220" s="95"/>
      <c r="F220" s="506"/>
      <c r="G220" s="95"/>
      <c r="H220" s="95"/>
      <c r="I220" s="95"/>
      <c r="J220" s="95"/>
      <c r="K220" s="95"/>
      <c r="L220" s="95"/>
      <c r="M220" s="95"/>
      <c r="N220" s="95"/>
      <c r="O220" s="95"/>
      <c r="P220" s="453"/>
      <c r="Q220" s="453"/>
      <c r="R220" s="453"/>
      <c r="S220" s="453"/>
      <c r="T220" s="453"/>
      <c r="U220" s="453"/>
      <c r="V220" s="453"/>
      <c r="W220" s="453"/>
      <c r="X220" s="194"/>
    </row>
    <row r="221" ht="19" customHeight="1">
      <c r="A221" s="349"/>
      <c r="B221" s="95"/>
      <c r="C221" s="95"/>
      <c r="D221" s="95"/>
      <c r="E221" s="95"/>
      <c r="F221" s="506"/>
      <c r="G221" s="95"/>
      <c r="H221" s="95"/>
      <c r="I221" s="95"/>
      <c r="J221" s="95"/>
      <c r="K221" s="95"/>
      <c r="L221" s="95"/>
      <c r="M221" s="95"/>
      <c r="N221" s="95"/>
      <c r="O221" s="95"/>
      <c r="P221" s="453"/>
      <c r="Q221" s="453"/>
      <c r="R221" s="453"/>
      <c r="S221" s="453"/>
      <c r="T221" s="453"/>
      <c r="U221" s="453"/>
      <c r="V221" s="453"/>
      <c r="W221" s="453"/>
      <c r="X221" s="194"/>
    </row>
    <row r="222" ht="19" customHeight="1">
      <c r="A222" s="349"/>
      <c r="B222" s="95"/>
      <c r="C222" s="95"/>
      <c r="D222" s="95"/>
      <c r="E222" s="95"/>
      <c r="F222" s="506"/>
      <c r="G222" s="95"/>
      <c r="H222" s="95"/>
      <c r="I222" s="95"/>
      <c r="J222" s="95"/>
      <c r="K222" s="95"/>
      <c r="L222" s="95"/>
      <c r="M222" s="95"/>
      <c r="N222" s="95"/>
      <c r="O222" s="95"/>
      <c r="P222" s="453"/>
      <c r="Q222" s="453"/>
      <c r="R222" s="453"/>
      <c r="S222" s="453"/>
      <c r="T222" s="453"/>
      <c r="U222" s="453"/>
      <c r="V222" s="453"/>
      <c r="W222" s="453"/>
      <c r="X222" s="194"/>
    </row>
    <row r="223" ht="19" customHeight="1">
      <c r="A223" s="349"/>
      <c r="B223" s="95"/>
      <c r="C223" s="95"/>
      <c r="D223" s="95"/>
      <c r="E223" s="95"/>
      <c r="F223" s="506"/>
      <c r="G223" s="95"/>
      <c r="H223" s="95"/>
      <c r="I223" s="95"/>
      <c r="J223" s="95"/>
      <c r="K223" s="95"/>
      <c r="L223" s="95"/>
      <c r="M223" s="95"/>
      <c r="N223" s="95"/>
      <c r="O223" s="95"/>
      <c r="P223" s="453"/>
      <c r="Q223" s="453"/>
      <c r="R223" s="453"/>
      <c r="S223" s="453"/>
      <c r="T223" s="453"/>
      <c r="U223" s="453"/>
      <c r="V223" s="453"/>
      <c r="W223" s="453"/>
      <c r="X223" s="194"/>
    </row>
    <row r="224" ht="19" customHeight="1">
      <c r="A224" s="349"/>
      <c r="B224" s="95"/>
      <c r="C224" s="95"/>
      <c r="D224" s="95"/>
      <c r="E224" s="95"/>
      <c r="F224" s="506"/>
      <c r="G224" s="95"/>
      <c r="H224" s="95"/>
      <c r="I224" s="95"/>
      <c r="J224" s="95"/>
      <c r="K224" s="95"/>
      <c r="L224" s="95"/>
      <c r="M224" s="95"/>
      <c r="N224" s="95"/>
      <c r="O224" s="95"/>
      <c r="P224" s="453"/>
      <c r="Q224" s="453"/>
      <c r="R224" s="453"/>
      <c r="S224" s="453"/>
      <c r="T224" s="453"/>
      <c r="U224" s="453"/>
      <c r="V224" s="453"/>
      <c r="W224" s="453"/>
      <c r="X224" s="194"/>
    </row>
    <row r="225" ht="19" customHeight="1">
      <c r="A225" s="349"/>
      <c r="B225" s="95"/>
      <c r="C225" s="95"/>
      <c r="D225" s="95"/>
      <c r="E225" s="95"/>
      <c r="F225" s="506"/>
      <c r="G225" s="95"/>
      <c r="H225" s="95"/>
      <c r="I225" s="95"/>
      <c r="J225" s="95"/>
      <c r="K225" s="95"/>
      <c r="L225" s="95"/>
      <c r="M225" s="95"/>
      <c r="N225" s="95"/>
      <c r="O225" s="95"/>
      <c r="P225" s="453"/>
      <c r="Q225" s="453"/>
      <c r="R225" s="453"/>
      <c r="S225" s="453"/>
      <c r="T225" s="453"/>
      <c r="U225" s="453"/>
      <c r="V225" s="453"/>
      <c r="W225" s="453"/>
      <c r="X225" s="194"/>
    </row>
    <row r="226" ht="19" customHeight="1">
      <c r="A226" s="349"/>
      <c r="B226" s="95"/>
      <c r="C226" s="95"/>
      <c r="D226" s="95"/>
      <c r="E226" s="95"/>
      <c r="F226" s="506"/>
      <c r="G226" s="95"/>
      <c r="H226" s="95"/>
      <c r="I226" s="95"/>
      <c r="J226" s="95"/>
      <c r="K226" s="95"/>
      <c r="L226" s="95"/>
      <c r="M226" s="95"/>
      <c r="N226" s="95"/>
      <c r="O226" s="95"/>
      <c r="P226" s="453"/>
      <c r="Q226" s="453"/>
      <c r="R226" s="453"/>
      <c r="S226" s="453"/>
      <c r="T226" s="453"/>
      <c r="U226" s="453"/>
      <c r="V226" s="453"/>
      <c r="W226" s="453"/>
      <c r="X226" s="194"/>
    </row>
    <row r="227" ht="19" customHeight="1">
      <c r="A227" s="349"/>
      <c r="B227" s="95"/>
      <c r="C227" s="95"/>
      <c r="D227" s="95"/>
      <c r="E227" s="95"/>
      <c r="F227" s="506"/>
      <c r="G227" s="95"/>
      <c r="H227" s="95"/>
      <c r="I227" s="95"/>
      <c r="J227" s="95"/>
      <c r="K227" s="95"/>
      <c r="L227" s="95"/>
      <c r="M227" s="95"/>
      <c r="N227" s="95"/>
      <c r="O227" s="95"/>
      <c r="P227" s="453"/>
      <c r="Q227" s="453"/>
      <c r="R227" s="453"/>
      <c r="S227" s="453"/>
      <c r="T227" s="453"/>
      <c r="U227" s="453"/>
      <c r="V227" s="453"/>
      <c r="W227" s="453"/>
      <c r="X227" s="194"/>
    </row>
    <row r="228" ht="19" customHeight="1">
      <c r="A228" s="349"/>
      <c r="B228" s="95"/>
      <c r="C228" s="95"/>
      <c r="D228" s="95"/>
      <c r="E228" s="95"/>
      <c r="F228" s="506"/>
      <c r="G228" s="95"/>
      <c r="H228" s="95"/>
      <c r="I228" s="95"/>
      <c r="J228" s="95"/>
      <c r="K228" s="95"/>
      <c r="L228" s="95"/>
      <c r="M228" s="95"/>
      <c r="N228" s="95"/>
      <c r="O228" s="95"/>
      <c r="P228" s="453"/>
      <c r="Q228" s="453"/>
      <c r="R228" s="453"/>
      <c r="S228" s="453"/>
      <c r="T228" s="453"/>
      <c r="U228" s="453"/>
      <c r="V228" s="453"/>
      <c r="W228" s="453"/>
      <c r="X228" s="194"/>
    </row>
    <row r="229" ht="19" customHeight="1">
      <c r="A229" s="349"/>
      <c r="B229" s="95"/>
      <c r="C229" s="95"/>
      <c r="D229" s="95"/>
      <c r="E229" s="95"/>
      <c r="F229" s="506"/>
      <c r="G229" s="95"/>
      <c r="H229" s="95"/>
      <c r="I229" s="95"/>
      <c r="J229" s="95"/>
      <c r="K229" s="95"/>
      <c r="L229" s="95"/>
      <c r="M229" s="95"/>
      <c r="N229" s="95"/>
      <c r="O229" s="95"/>
      <c r="P229" s="453"/>
      <c r="Q229" s="453"/>
      <c r="R229" s="453"/>
      <c r="S229" s="453"/>
      <c r="T229" s="453"/>
      <c r="U229" s="453"/>
      <c r="V229" s="453"/>
      <c r="W229" s="453"/>
      <c r="X229" s="194"/>
    </row>
    <row r="230" ht="19" customHeight="1">
      <c r="A230" s="349"/>
      <c r="B230" s="95"/>
      <c r="C230" s="95"/>
      <c r="D230" s="95"/>
      <c r="E230" s="95"/>
      <c r="F230" s="506"/>
      <c r="G230" s="95"/>
      <c r="H230" s="95"/>
      <c r="I230" s="95"/>
      <c r="J230" s="95"/>
      <c r="K230" s="95"/>
      <c r="L230" s="95"/>
      <c r="M230" s="95"/>
      <c r="N230" s="95"/>
      <c r="O230" s="95"/>
      <c r="P230" s="453"/>
      <c r="Q230" s="453"/>
      <c r="R230" s="453"/>
      <c r="S230" s="453"/>
      <c r="T230" s="453"/>
      <c r="U230" s="453"/>
      <c r="V230" s="453"/>
      <c r="W230" s="453"/>
      <c r="X230" s="194"/>
    </row>
    <row r="231" ht="19" customHeight="1">
      <c r="A231" s="349"/>
      <c r="B231" s="95"/>
      <c r="C231" s="95"/>
      <c r="D231" s="95"/>
      <c r="E231" s="95"/>
      <c r="F231" s="506"/>
      <c r="G231" s="95"/>
      <c r="H231" s="95"/>
      <c r="I231" s="95"/>
      <c r="J231" s="95"/>
      <c r="K231" s="95"/>
      <c r="L231" s="95"/>
      <c r="M231" s="95"/>
      <c r="N231" s="95"/>
      <c r="O231" s="95"/>
      <c r="P231" s="453"/>
      <c r="Q231" s="453"/>
      <c r="R231" s="453"/>
      <c r="S231" s="453"/>
      <c r="T231" s="453"/>
      <c r="U231" s="453"/>
      <c r="V231" s="453"/>
      <c r="W231" s="453"/>
      <c r="X231" s="194"/>
    </row>
    <row r="232" ht="19" customHeight="1">
      <c r="A232" s="349"/>
      <c r="B232" s="95"/>
      <c r="C232" s="95"/>
      <c r="D232" s="95"/>
      <c r="E232" s="95"/>
      <c r="F232" s="506"/>
      <c r="G232" s="95"/>
      <c r="H232" s="95"/>
      <c r="I232" s="95"/>
      <c r="J232" s="95"/>
      <c r="K232" s="95"/>
      <c r="L232" s="95"/>
      <c r="M232" s="95"/>
      <c r="N232" s="95"/>
      <c r="O232" s="95"/>
      <c r="P232" s="453"/>
      <c r="Q232" s="453"/>
      <c r="R232" s="453"/>
      <c r="S232" s="453"/>
      <c r="T232" s="453"/>
      <c r="U232" s="453"/>
      <c r="V232" s="453"/>
      <c r="W232" s="453"/>
      <c r="X232" s="194"/>
    </row>
    <row r="233" ht="19" customHeight="1">
      <c r="A233" s="349"/>
      <c r="B233" s="95"/>
      <c r="C233" s="95"/>
      <c r="D233" s="95"/>
      <c r="E233" s="95"/>
      <c r="F233" s="506"/>
      <c r="G233" s="95"/>
      <c r="H233" s="95"/>
      <c r="I233" s="95"/>
      <c r="J233" s="95"/>
      <c r="K233" s="95"/>
      <c r="L233" s="95"/>
      <c r="M233" s="95"/>
      <c r="N233" s="95"/>
      <c r="O233" s="95"/>
      <c r="P233" s="453"/>
      <c r="Q233" s="453"/>
      <c r="R233" s="453"/>
      <c r="S233" s="453"/>
      <c r="T233" s="453"/>
      <c r="U233" s="453"/>
      <c r="V233" s="453"/>
      <c r="W233" s="453"/>
      <c r="X233" s="194"/>
    </row>
    <row r="234" ht="19" customHeight="1">
      <c r="A234" s="349"/>
      <c r="B234" s="95"/>
      <c r="C234" s="95"/>
      <c r="D234" s="95"/>
      <c r="E234" s="95"/>
      <c r="F234" s="506"/>
      <c r="G234" s="95"/>
      <c r="H234" s="95"/>
      <c r="I234" s="95"/>
      <c r="J234" s="95"/>
      <c r="K234" s="95"/>
      <c r="L234" s="95"/>
      <c r="M234" s="95"/>
      <c r="N234" s="95"/>
      <c r="O234" s="95"/>
      <c r="P234" s="453"/>
      <c r="Q234" s="453"/>
      <c r="R234" s="453"/>
      <c r="S234" s="453"/>
      <c r="T234" s="453"/>
      <c r="U234" s="453"/>
      <c r="V234" s="453"/>
      <c r="W234" s="453"/>
      <c r="X234" s="194"/>
    </row>
    <row r="235" ht="19" customHeight="1">
      <c r="A235" s="349"/>
      <c r="B235" s="95"/>
      <c r="C235" s="95"/>
      <c r="D235" s="95"/>
      <c r="E235" s="95"/>
      <c r="F235" s="506"/>
      <c r="G235" s="95"/>
      <c r="H235" s="95"/>
      <c r="I235" s="95"/>
      <c r="J235" s="95"/>
      <c r="K235" s="95"/>
      <c r="L235" s="95"/>
      <c r="M235" s="95"/>
      <c r="N235" s="95"/>
      <c r="O235" s="95"/>
      <c r="P235" s="453"/>
      <c r="Q235" s="453"/>
      <c r="R235" s="453"/>
      <c r="S235" s="453"/>
      <c r="T235" s="453"/>
      <c r="U235" s="453"/>
      <c r="V235" s="453"/>
      <c r="W235" s="453"/>
      <c r="X235" s="194"/>
    </row>
    <row r="236" ht="19" customHeight="1">
      <c r="A236" s="349"/>
      <c r="B236" s="95"/>
      <c r="C236" s="95"/>
      <c r="D236" s="95"/>
      <c r="E236" s="95"/>
      <c r="F236" s="506"/>
      <c r="G236" s="95"/>
      <c r="H236" s="95"/>
      <c r="I236" s="95"/>
      <c r="J236" s="95"/>
      <c r="K236" s="95"/>
      <c r="L236" s="95"/>
      <c r="M236" s="95"/>
      <c r="N236" s="95"/>
      <c r="O236" s="95"/>
      <c r="P236" s="453"/>
      <c r="Q236" s="453"/>
      <c r="R236" s="453"/>
      <c r="S236" s="453"/>
      <c r="T236" s="453"/>
      <c r="U236" s="453"/>
      <c r="V236" s="453"/>
      <c r="W236" s="453"/>
      <c r="X236" s="194"/>
    </row>
    <row r="237" ht="19" customHeight="1">
      <c r="A237" s="349"/>
      <c r="B237" s="95"/>
      <c r="C237" s="95"/>
      <c r="D237" s="95"/>
      <c r="E237" s="95"/>
      <c r="F237" s="506"/>
      <c r="G237" s="95"/>
      <c r="H237" s="95"/>
      <c r="I237" s="95"/>
      <c r="J237" s="95"/>
      <c r="K237" s="95"/>
      <c r="L237" s="95"/>
      <c r="M237" s="95"/>
      <c r="N237" s="95"/>
      <c r="O237" s="95"/>
      <c r="P237" s="453"/>
      <c r="Q237" s="453"/>
      <c r="R237" s="453"/>
      <c r="S237" s="453"/>
      <c r="T237" s="453"/>
      <c r="U237" s="453"/>
      <c r="V237" s="453"/>
      <c r="W237" s="453"/>
      <c r="X237" s="194"/>
    </row>
    <row r="238" ht="19" customHeight="1">
      <c r="A238" s="349"/>
      <c r="B238" s="95"/>
      <c r="C238" s="95"/>
      <c r="D238" s="95"/>
      <c r="E238" s="95"/>
      <c r="F238" s="506"/>
      <c r="G238" s="95"/>
      <c r="H238" s="95"/>
      <c r="I238" s="95"/>
      <c r="J238" s="95"/>
      <c r="K238" s="95"/>
      <c r="L238" s="95"/>
      <c r="M238" s="95"/>
      <c r="N238" s="95"/>
      <c r="O238" s="95"/>
      <c r="P238" s="453"/>
      <c r="Q238" s="453"/>
      <c r="R238" s="453"/>
      <c r="S238" s="453"/>
      <c r="T238" s="453"/>
      <c r="U238" s="453"/>
      <c r="V238" s="453"/>
      <c r="W238" s="453"/>
      <c r="X238" s="194"/>
    </row>
    <row r="239" ht="19" customHeight="1">
      <c r="A239" s="349"/>
      <c r="B239" s="95"/>
      <c r="C239" s="95"/>
      <c r="D239" s="95"/>
      <c r="E239" s="95"/>
      <c r="F239" s="506"/>
      <c r="G239" s="95"/>
      <c r="H239" s="95"/>
      <c r="I239" s="95"/>
      <c r="J239" s="95"/>
      <c r="K239" s="95"/>
      <c r="L239" s="95"/>
      <c r="M239" s="95"/>
      <c r="N239" s="95"/>
      <c r="O239" s="95"/>
      <c r="P239" s="453"/>
      <c r="Q239" s="453"/>
      <c r="R239" s="453"/>
      <c r="S239" s="453"/>
      <c r="T239" s="453"/>
      <c r="U239" s="453"/>
      <c r="V239" s="453"/>
      <c r="W239" s="453"/>
      <c r="X239" s="194"/>
    </row>
    <row r="240" ht="19" customHeight="1">
      <c r="A240" s="349"/>
      <c r="B240" s="95"/>
      <c r="C240" s="95"/>
      <c r="D240" s="95"/>
      <c r="E240" s="95"/>
      <c r="F240" s="506"/>
      <c r="G240" s="95"/>
      <c r="H240" s="95"/>
      <c r="I240" s="95"/>
      <c r="J240" s="95"/>
      <c r="K240" s="95"/>
      <c r="L240" s="95"/>
      <c r="M240" s="95"/>
      <c r="N240" s="95"/>
      <c r="O240" s="95"/>
      <c r="P240" s="453"/>
      <c r="Q240" s="453"/>
      <c r="R240" s="453"/>
      <c r="S240" s="453"/>
      <c r="T240" s="453"/>
      <c r="U240" s="453"/>
      <c r="V240" s="453"/>
      <c r="W240" s="453"/>
      <c r="X240" s="194"/>
    </row>
    <row r="241" ht="19" customHeight="1">
      <c r="A241" s="349"/>
      <c r="B241" s="95"/>
      <c r="C241" s="95"/>
      <c r="D241" s="95"/>
      <c r="E241" s="95"/>
      <c r="F241" s="506"/>
      <c r="G241" s="95"/>
      <c r="H241" s="95"/>
      <c r="I241" s="95"/>
      <c r="J241" s="95"/>
      <c r="K241" s="95"/>
      <c r="L241" s="95"/>
      <c r="M241" s="95"/>
      <c r="N241" s="95"/>
      <c r="O241" s="95"/>
      <c r="P241" s="453"/>
      <c r="Q241" s="453"/>
      <c r="R241" s="453"/>
      <c r="S241" s="453"/>
      <c r="T241" s="453"/>
      <c r="U241" s="453"/>
      <c r="V241" s="453"/>
      <c r="W241" s="453"/>
      <c r="X241" s="194"/>
    </row>
    <row r="242" ht="19" customHeight="1">
      <c r="A242" s="349"/>
      <c r="B242" s="95"/>
      <c r="C242" s="95"/>
      <c r="D242" s="95"/>
      <c r="E242" s="95"/>
      <c r="F242" s="506"/>
      <c r="G242" s="95"/>
      <c r="H242" s="95"/>
      <c r="I242" s="95"/>
      <c r="J242" s="95"/>
      <c r="K242" s="95"/>
      <c r="L242" s="95"/>
      <c r="M242" s="95"/>
      <c r="N242" s="95"/>
      <c r="O242" s="95"/>
      <c r="P242" s="453"/>
      <c r="Q242" s="453"/>
      <c r="R242" s="453"/>
      <c r="S242" s="453"/>
      <c r="T242" s="453"/>
      <c r="U242" s="453"/>
      <c r="V242" s="453"/>
      <c r="W242" s="453"/>
      <c r="X242" s="194"/>
    </row>
    <row r="243" ht="19" customHeight="1">
      <c r="A243" s="349"/>
      <c r="B243" s="95"/>
      <c r="C243" s="95"/>
      <c r="D243" s="95"/>
      <c r="E243" s="95"/>
      <c r="F243" s="506"/>
      <c r="G243" s="95"/>
      <c r="H243" s="95"/>
      <c r="I243" s="95"/>
      <c r="J243" s="95"/>
      <c r="K243" s="95"/>
      <c r="L243" s="95"/>
      <c r="M243" s="95"/>
      <c r="N243" s="95"/>
      <c r="O243" s="95"/>
      <c r="P243" s="453"/>
      <c r="Q243" s="453"/>
      <c r="R243" s="453"/>
      <c r="S243" s="453"/>
      <c r="T243" s="453"/>
      <c r="U243" s="453"/>
      <c r="V243" s="453"/>
      <c r="W243" s="453"/>
      <c r="X243" s="194"/>
    </row>
    <row r="244" ht="19" customHeight="1">
      <c r="A244" s="432"/>
      <c r="B244" s="98"/>
      <c r="C244" s="98"/>
      <c r="D244" s="98"/>
      <c r="E244" s="98"/>
      <c r="F244" s="509"/>
      <c r="G244" s="98"/>
      <c r="H244" s="98"/>
      <c r="I244" s="98"/>
      <c r="J244" s="98"/>
      <c r="K244" s="98"/>
      <c r="L244" s="98"/>
      <c r="M244" s="98"/>
      <c r="N244" s="98"/>
      <c r="O244" s="98"/>
      <c r="P244" s="510"/>
      <c r="Q244" s="510"/>
      <c r="R244" s="510"/>
      <c r="S244" s="510"/>
      <c r="T244" s="510"/>
      <c r="U244" s="510"/>
      <c r="V244" s="510"/>
      <c r="W244" s="510"/>
      <c r="X244" s="511"/>
    </row>
  </sheetData>
  <mergeCells count="2">
    <mergeCell ref="B4:F4"/>
    <mergeCell ref="J4:L4"/>
  </mergeCells>
  <conditionalFormatting sqref="O1:P9 M10:N125 N126:O126 O127:P244">
    <cfRule type="cellIs" dxfId="19" priority="1" operator="lessThan" stopIfTrue="1">
      <formula>0</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15.xml><?xml version="1.0" encoding="utf-8"?>
<worksheet xmlns:r="http://schemas.openxmlformats.org/officeDocument/2006/relationships" xmlns="http://schemas.openxmlformats.org/spreadsheetml/2006/main">
  <dimension ref="A1:J52"/>
  <sheetViews>
    <sheetView workbookViewId="0" showGridLines="0" defaultGridColor="1"/>
  </sheetViews>
  <sheetFormatPr defaultColWidth="9.16667" defaultRowHeight="19" customHeight="1" outlineLevelRow="0" outlineLevelCol="0"/>
  <cols>
    <col min="1" max="1" width="5" style="512" customWidth="1"/>
    <col min="2" max="2" width="47.3516" style="512" customWidth="1"/>
    <col min="3" max="3" width="11.8516" style="512" customWidth="1"/>
    <col min="4" max="4" width="8.5" style="512" customWidth="1"/>
    <col min="5" max="5" width="13.8516" style="512" customWidth="1"/>
    <col min="6" max="6" width="5.17188" style="512" customWidth="1"/>
    <col min="7" max="7" width="3.85156" style="512" customWidth="1"/>
    <col min="8" max="8" width="65.6719" style="512" customWidth="1"/>
    <col min="9" max="9" width="16" style="512" customWidth="1"/>
    <col min="10" max="10" width="7.85156" style="512" customWidth="1"/>
    <col min="11" max="16384" width="9.17188" style="512" customWidth="1"/>
  </cols>
  <sheetData>
    <row r="1" ht="19" customHeight="1">
      <c r="A1" s="347"/>
      <c r="B1" s="45"/>
      <c r="C1" s="45"/>
      <c r="D1" s="348"/>
      <c r="E1" s="45"/>
      <c r="F1" s="45"/>
      <c r="G1" s="45"/>
      <c r="H1" s="45"/>
      <c r="I1" s="45"/>
      <c r="J1" s="189"/>
    </row>
    <row r="2" ht="62" customHeight="1">
      <c r="A2" s="349"/>
      <c r="B2" s="197"/>
      <c r="C2" s="197"/>
      <c r="D2" s="197"/>
      <c r="E2" s="197"/>
      <c r="F2" s="197"/>
      <c r="G2" s="197"/>
      <c r="H2" s="197"/>
      <c r="I2" s="197"/>
      <c r="J2" s="194"/>
    </row>
    <row r="3" ht="19" customHeight="1">
      <c r="A3" s="349"/>
      <c r="B3" s="266"/>
      <c r="C3" s="266"/>
      <c r="D3" s="350"/>
      <c r="E3" s="351"/>
      <c r="F3" s="95"/>
      <c r="G3" s="95"/>
      <c r="H3" s="266"/>
      <c r="I3" s="266"/>
      <c r="J3" s="194"/>
    </row>
    <row r="4" ht="19" customHeight="1">
      <c r="A4" s="352"/>
      <c r="B4" t="s" s="513">
        <v>776</v>
      </c>
      <c r="C4" s="514"/>
      <c r="D4" s="515"/>
      <c r="E4" s="355">
        <v>500</v>
      </c>
      <c r="F4" s="356"/>
      <c r="G4" s="357"/>
      <c r="H4" t="s" s="516">
        <v>598</v>
      </c>
      <c r="I4" s="517"/>
      <c r="J4" s="360"/>
    </row>
    <row r="5" ht="19" customHeight="1">
      <c r="A5" s="349"/>
      <c r="B5" s="361"/>
      <c r="C5" s="361"/>
      <c r="D5" s="362"/>
      <c r="E5" s="363"/>
      <c r="F5" s="364"/>
      <c r="G5" s="95"/>
      <c r="H5" s="361"/>
      <c r="I5" s="361"/>
      <c r="J5" s="194"/>
    </row>
    <row r="6" ht="19" customHeight="1">
      <c r="A6" s="365"/>
      <c r="B6" t="s" s="366">
        <v>599</v>
      </c>
      <c r="C6" t="s" s="366">
        <v>600</v>
      </c>
      <c r="D6" t="s" s="367">
        <v>601</v>
      </c>
      <c r="E6" t="s" s="366">
        <v>602</v>
      </c>
      <c r="F6" t="s" s="368">
        <v>67</v>
      </c>
      <c r="G6" s="369"/>
      <c r="H6" s="370"/>
      <c r="I6" t="s" s="366">
        <v>602</v>
      </c>
      <c r="J6" s="371"/>
    </row>
    <row r="7" ht="19" customHeight="1">
      <c r="A7" s="372"/>
      <c r="B7" t="s" s="373">
        <v>603</v>
      </c>
      <c r="C7" s="374"/>
      <c r="D7" s="375"/>
      <c r="E7" s="376" cm="1">
        <f t="array" ref="E7">SUM(E8:E17)</f>
        <v>150</v>
      </c>
      <c r="F7" s="377" cm="1">
        <f t="array" ref="F7">SUM(F8:F17)</f>
        <v>0.3</v>
      </c>
      <c r="G7" s="95"/>
      <c r="H7" t="s" s="378">
        <v>604</v>
      </c>
      <c r="I7" s="379" cm="1">
        <f t="array" ref="I7">SUM(I8:I23)</f>
        <v>32450</v>
      </c>
      <c r="J7" s="380"/>
    </row>
    <row r="8" ht="19" customHeight="1">
      <c r="A8" s="365"/>
      <c r="B8" t="str" s="381" cm="1">
        <f t="array" ref="B8">'CUSTO VARIAVEL'!B7</f>
        <v>1. Impostos %</v>
      </c>
      <c r="C8" s="370" cm="1">
        <f t="array" ref="C8">'CUSTO VARIAVEL'!C7</f>
        <v>0.22</v>
      </c>
      <c r="D8" s="382"/>
      <c r="E8" s="383" cm="1">
        <f t="array" ref="E8">C8*$E$4+D8</f>
        <v>110</v>
      </c>
      <c r="F8" s="384" cm="1">
        <f t="array" ref="F8">E8/$E$4</f>
        <v>0.22</v>
      </c>
      <c r="G8" s="369"/>
      <c r="H8" t="str" s="381" cm="1">
        <f t="array" ref="H8">'CUSTO FIXO'!B7</f>
        <v>1. Aluguéis</v>
      </c>
      <c r="I8" s="385" cm="1">
        <f t="array" ref="I8">'CUSTO FIXO'!C7</f>
        <v>4000</v>
      </c>
      <c r="J8" s="386"/>
    </row>
    <row r="9" ht="19" customHeight="1">
      <c r="A9" s="365"/>
      <c r="B9" t="str" s="381" cm="1">
        <f t="array" ref="B9">'CUSTO VARIAVEL'!B8</f>
        <v>2. Taxa Cartão</v>
      </c>
      <c r="C9" s="370" cm="1">
        <f t="array" ref="C9">'CUSTO VARIAVEL'!C8</f>
        <v>0.05</v>
      </c>
      <c r="D9" s="382"/>
      <c r="E9" s="383" cm="1">
        <f t="array" ref="E9">C9*$E$4+D9</f>
        <v>25</v>
      </c>
      <c r="F9" s="384" cm="1">
        <f t="array" ref="F9">E9/$E$4</f>
        <v>0.05</v>
      </c>
      <c r="G9" s="369"/>
      <c r="H9" t="str" s="381" cm="1">
        <f t="array" ref="H9">'CUSTO FIXO'!B8</f>
        <v>2. Salários e Benefícios Funcionários</v>
      </c>
      <c r="I9" s="385" cm="1">
        <f t="array" ref="I9">'CUSTO FIXO'!C8</f>
        <v>8000</v>
      </c>
      <c r="J9" s="387"/>
    </row>
    <row r="10" ht="19" customHeight="1">
      <c r="A10" s="365"/>
      <c r="B10" t="str" s="381" cm="1">
        <f t="array" ref="B10">'CUSTO VARIAVEL'!B9</f>
        <v>3. Comissões</v>
      </c>
      <c r="C10" s="370" cm="1">
        <f t="array" ref="C10">'CUSTO VARIAVEL'!C9</f>
        <v>0.03</v>
      </c>
      <c r="D10" s="382"/>
      <c r="E10" s="383" cm="1">
        <f t="array" ref="E10">C10*$E$4+D10</f>
        <v>15</v>
      </c>
      <c r="F10" s="384" cm="1">
        <f t="array" ref="F10">E10/$E$4</f>
        <v>0.03</v>
      </c>
      <c r="G10" s="369"/>
      <c r="H10" t="str" s="381" cm="1">
        <f t="array" ref="H10">'CUSTO FIXO'!B9</f>
        <v>3. Pró Labore e Benefícios Sócios</v>
      </c>
      <c r="I10" s="385" cm="1">
        <f t="array" ref="I10">'CUSTO FIXO'!C9</f>
        <v>10000</v>
      </c>
      <c r="J10" s="387"/>
    </row>
    <row r="11" ht="19" customHeight="1">
      <c r="A11" s="365"/>
      <c r="B11" t="str" s="381" cm="1">
        <f t="array" ref="B11">'CUSTO VARIAVEL'!B10</f>
        <v>4. Inadimplencia</v>
      </c>
      <c r="C11" s="370" cm="1">
        <f t="array" ref="C11">'CUSTO VARIAVEL'!C10</f>
        <v>0</v>
      </c>
      <c r="D11" s="382"/>
      <c r="E11" s="383" cm="1">
        <f t="array" ref="E11">C11*$E$4+D11</f>
        <v>0</v>
      </c>
      <c r="F11" s="384" cm="1">
        <f t="array" ref="F11">E11/$E$4</f>
        <v>0</v>
      </c>
      <c r="G11" s="369"/>
      <c r="H11" t="str" s="381" cm="1">
        <f t="array" ref="H11">'CUSTO FIXO'!B10</f>
        <v>4. Despesas de Viagem </v>
      </c>
      <c r="I11" s="385" cm="1">
        <f t="array" ref="I11">'CUSTO FIXO'!C10</f>
        <v>2000</v>
      </c>
      <c r="J11" s="387"/>
    </row>
    <row r="12" ht="19" customHeight="1">
      <c r="A12" s="365"/>
      <c r="B12" t="str" s="381" cm="1">
        <f t="array" ref="B12">'CUSTO VARIAVEL'!B11</f>
        <v>5. Taxa boleto</v>
      </c>
      <c r="C12" s="370" cm="1">
        <f t="array" ref="C12">'CUSTO VARIAVEL'!C11</f>
        <v>0</v>
      </c>
      <c r="D12" s="382"/>
      <c r="E12" s="383" cm="1">
        <f t="array" ref="E12">C12*$E$4+D12</f>
        <v>0</v>
      </c>
      <c r="F12" s="384" cm="1">
        <f t="array" ref="F12">E12/$E$4</f>
        <v>0</v>
      </c>
      <c r="G12" s="369"/>
      <c r="H12" t="str" s="381" cm="1">
        <f t="array" ref="H12">'CUSTO FIXO'!B11</f>
        <v>5. Contabilidade</v>
      </c>
      <c r="I12" s="385" cm="1">
        <f t="array" ref="I12">'CUSTO FIXO'!C11</f>
        <v>1800</v>
      </c>
      <c r="J12" s="387"/>
    </row>
    <row r="13" ht="19" customHeight="1">
      <c r="A13" s="365"/>
      <c r="B13" t="str" s="381" cm="1">
        <f t="array" ref="B13">'CUSTO VARIAVEL'!B12</f>
        <v>6. Perda/Extravio/Não Receb.</v>
      </c>
      <c r="C13" s="370" cm="1">
        <f t="array" ref="C13">'CUSTO VARIAVEL'!C12</f>
        <v>0</v>
      </c>
      <c r="D13" s="382"/>
      <c r="E13" s="383" cm="1">
        <f t="array" ref="E13">C13*$E$4+D13</f>
        <v>0</v>
      </c>
      <c r="F13" s="384" cm="1">
        <f t="array" ref="F13">E13/$E$4</f>
        <v>0</v>
      </c>
      <c r="G13" s="369"/>
      <c r="H13" t="str" s="381" cm="1">
        <f t="array" ref="H13">'CUSTO FIXO'!B12</f>
        <v>6. Luz/Água/Gás/Telefone</v>
      </c>
      <c r="I13" s="385" cm="1">
        <f t="array" ref="I13">'CUSTO FIXO'!C12</f>
        <v>800</v>
      </c>
      <c r="J13" s="387"/>
    </row>
    <row r="14" ht="19" customHeight="1">
      <c r="A14" s="365"/>
      <c r="B14" t="str" s="381" cm="1">
        <f t="array" ref="B14">'CUSTO VARIAVEL'!B13</f>
        <v>7. Outro</v>
      </c>
      <c r="C14" s="370" cm="1">
        <f t="array" ref="C14">'CUSTO VARIAVEL'!C13</f>
        <v>0</v>
      </c>
      <c r="D14" s="382"/>
      <c r="E14" s="383" cm="1">
        <f t="array" ref="E14">C14*$E$4+D14</f>
        <v>0</v>
      </c>
      <c r="F14" s="384" cm="1">
        <f t="array" ref="F14">E14/$E$4</f>
        <v>0</v>
      </c>
      <c r="G14" s="369"/>
      <c r="H14" t="str" s="381" cm="1">
        <f t="array" ref="H14">'CUSTO FIXO'!B13</f>
        <v>7. Manutenção, Segurança e Limpeza</v>
      </c>
      <c r="I14" s="385" cm="1">
        <f t="array" ref="I14">'CUSTO FIXO'!C13</f>
        <v>1500</v>
      </c>
      <c r="J14" s="387"/>
    </row>
    <row r="15" ht="19" customHeight="1">
      <c r="A15" s="365"/>
      <c r="B15" t="str" s="381" cm="1">
        <f t="array" ref="B15">'CUSTO VARIAVEL'!B14</f>
        <v>8. Outro</v>
      </c>
      <c r="C15" s="370" cm="1">
        <f t="array" ref="C15">'CUSTO VARIAVEL'!C14</f>
        <v>0</v>
      </c>
      <c r="D15" s="382"/>
      <c r="E15" s="383" cm="1">
        <f t="array" ref="E15">C15*$E$4+D15</f>
        <v>0</v>
      </c>
      <c r="F15" s="384" cm="1">
        <f t="array" ref="F15">E15/$E$4</f>
        <v>0</v>
      </c>
      <c r="G15" s="369"/>
      <c r="H15" t="str" s="381" cm="1">
        <f t="array" ref="H15">'CUSTO FIXO'!B14</f>
        <v>8. Carros e Seguros </v>
      </c>
      <c r="I15" s="385" cm="1">
        <f t="array" ref="I15">'CUSTO FIXO'!C14</f>
        <v>0</v>
      </c>
      <c r="J15" s="387"/>
    </row>
    <row r="16" ht="19" customHeight="1">
      <c r="A16" s="365"/>
      <c r="B16" t="str" s="381" cm="1">
        <f t="array" ref="B16">'CUSTO VARIAVEL'!B15</f>
        <v>9. Outro</v>
      </c>
      <c r="C16" s="370" cm="1">
        <f t="array" ref="C16">'CUSTO VARIAVEL'!C15</f>
        <v>0</v>
      </c>
      <c r="D16" s="382"/>
      <c r="E16" s="383" cm="1">
        <f t="array" ref="E16">C16*$E$4+D16</f>
        <v>0</v>
      </c>
      <c r="F16" s="384" cm="1">
        <f t="array" ref="F16">E16/$E$4</f>
        <v>0</v>
      </c>
      <c r="G16" s="369"/>
      <c r="H16" t="str" s="381" cm="1">
        <f t="array" ref="H16">'CUSTO FIXO'!B15</f>
        <v>9. Desp. Financeiras (juros/taxas/tarifas)</v>
      </c>
      <c r="I16" s="385" cm="1">
        <f t="array" ref="I16">'CUSTO FIXO'!C15</f>
        <v>350</v>
      </c>
      <c r="J16" s="387"/>
    </row>
    <row r="17" ht="19" customHeight="1">
      <c r="A17" s="365"/>
      <c r="B17" t="str" s="518" cm="1">
        <f t="array" ref="B17">'CUSTO VARIAVEL'!B16</f>
        <v>10. Outros</v>
      </c>
      <c r="C17" s="370" cm="1">
        <f t="array" ref="C17">'CUSTO VARIAVEL'!C16</f>
        <v>0</v>
      </c>
      <c r="D17" s="382"/>
      <c r="E17" s="389" cm="1">
        <f t="array" ref="E17">C17*$E$4+D17</f>
        <v>0</v>
      </c>
      <c r="F17" s="384" cm="1">
        <f t="array" ref="F17">E17/$E$4</f>
        <v>0</v>
      </c>
      <c r="G17" s="369"/>
      <c r="H17" t="str" s="381" cm="1">
        <f t="array" ref="H17">'CUSTO FIXO'!B16</f>
        <v>10. Desp. Administrativas</v>
      </c>
      <c r="I17" s="385" cm="1">
        <f t="array" ref="I17">'CUSTO FIXO'!C16</f>
        <v>0</v>
      </c>
      <c r="J17" s="371"/>
    </row>
    <row r="18" ht="19" customHeight="1">
      <c r="A18" s="372"/>
      <c r="B18" t="s" s="390">
        <v>623</v>
      </c>
      <c r="C18" s="391"/>
      <c r="D18" s="375"/>
      <c r="E18" s="392" cm="1">
        <f t="array" ref="E18">SUM(E19:E30)</f>
        <v>45</v>
      </c>
      <c r="F18" s="393" cm="1">
        <f t="array" ref="F18">SUM(F19:F30)</f>
        <v>0.09</v>
      </c>
      <c r="G18" s="369"/>
      <c r="H18" t="str" s="381" cm="1">
        <f t="array" ref="H18">'CUSTO FIXO'!B17</f>
        <v>Material no Geral </v>
      </c>
      <c r="I18" s="385" cm="1">
        <f t="array" ref="I18">'CUSTO FIXO'!C17</f>
        <v>4000</v>
      </c>
      <c r="J18" s="371"/>
    </row>
    <row r="19" ht="19" customHeight="1">
      <c r="A19" s="365"/>
      <c r="B19" t="str" s="381" cm="1">
        <f t="array" ref="B19">'CUSTO VARIAVEL'!B18</f>
        <v>11. Valor de Compra</v>
      </c>
      <c r="C19" s="370" cm="1">
        <f t="array" ref="C19">'CUSTO VARIAVEL'!C18</f>
        <v>0</v>
      </c>
      <c r="D19" s="382" cm="1">
        <f t="array" ref="D19">'CUSTO VARIAVEL'!D18</f>
        <v>45</v>
      </c>
      <c r="E19" s="383" cm="1">
        <f t="array" ref="E19">D19</f>
        <v>45</v>
      </c>
      <c r="F19" s="384" cm="1">
        <f t="array" ref="F19">E19/$E$4</f>
        <v>0.09</v>
      </c>
      <c r="G19" s="369"/>
      <c r="H19" s="385" cm="1">
        <f t="array" ref="H19">'CUSTO FIXO'!B18</f>
        <v>0</v>
      </c>
      <c r="I19" s="385" cm="1">
        <f t="array" ref="I19">'CUSTO FIXO'!C18</f>
        <v>0</v>
      </c>
      <c r="J19" s="371"/>
    </row>
    <row r="20" ht="19" customHeight="1">
      <c r="A20" s="365"/>
      <c r="B20" t="str" s="381" cm="1">
        <f t="array" ref="B20">'CUSTO VARIAVEL'!B19</f>
        <v>12. Equipamentos</v>
      </c>
      <c r="C20" s="370" cm="1">
        <f t="array" ref="C20">'CUSTO VARIAVEL'!C19</f>
        <v>0</v>
      </c>
      <c r="D20" s="382" cm="1">
        <f t="array" ref="D20">'CUSTO VARIAVEL'!D19</f>
        <v>0</v>
      </c>
      <c r="E20" s="383">
        <v>0</v>
      </c>
      <c r="F20" s="384" cm="1">
        <f t="array" ref="F20">E20/$E$4</f>
        <v>0</v>
      </c>
      <c r="G20" s="369"/>
      <c r="H20" s="385" cm="1">
        <f t="array" ref="H20">'CUSTO FIXO'!B19</f>
        <v>0</v>
      </c>
      <c r="I20" s="385" cm="1">
        <f t="array" ref="I20">'CUSTO FIXO'!C19</f>
        <v>0</v>
      </c>
      <c r="J20" s="371"/>
    </row>
    <row r="21" ht="19" customHeight="1">
      <c r="A21" s="365"/>
      <c r="B21" t="str" s="381" cm="1">
        <f t="array" ref="B21">'CUSTO VARIAVEL'!B20</f>
        <v>13. Materiais</v>
      </c>
      <c r="C21" s="370" cm="1">
        <f t="array" ref="C21">'CUSTO VARIAVEL'!C20</f>
        <v>0</v>
      </c>
      <c r="D21" s="382" cm="1">
        <f t="array" ref="D21">'CUSTO VARIAVEL'!D20</f>
        <v>0</v>
      </c>
      <c r="E21" s="383" cm="1">
        <f t="array" ref="E21">C21*$E$4+D21</f>
        <v>0</v>
      </c>
      <c r="F21" s="384" cm="1">
        <f t="array" ref="F21">E21/$E$4</f>
        <v>0</v>
      </c>
      <c r="G21" s="369"/>
      <c r="H21" s="385" cm="1">
        <f t="array" ref="H21">'CUSTO FIXO'!B20</f>
        <v>0</v>
      </c>
      <c r="I21" s="385" cm="1">
        <f t="array" ref="I21">'CUSTO FIXO'!C20</f>
        <v>0</v>
      </c>
      <c r="J21" s="371"/>
    </row>
    <row r="22" ht="19" customHeight="1">
      <c r="A22" s="365"/>
      <c r="B22" t="str" s="381" cm="1">
        <f t="array" ref="B22">'CUSTO VARIAVEL'!B21</f>
        <v>14. Insumos</v>
      </c>
      <c r="C22" s="370" cm="1">
        <f t="array" ref="C22">'CUSTO VARIAVEL'!C21</f>
        <v>0</v>
      </c>
      <c r="D22" s="382" cm="1">
        <f t="array" ref="D22">'CUSTO VARIAVEL'!D21</f>
        <v>0</v>
      </c>
      <c r="E22" s="383" cm="1">
        <f t="array" ref="E22">C22*$E$4+D22</f>
        <v>0</v>
      </c>
      <c r="F22" s="384" cm="1">
        <f t="array" ref="F22">E22/$E$4</f>
        <v>0</v>
      </c>
      <c r="G22" s="369"/>
      <c r="H22" s="385" cm="1">
        <f t="array" ref="H22">'CUSTO FIXO'!B21</f>
        <v>0</v>
      </c>
      <c r="I22" s="385" cm="1">
        <f t="array" ref="I22">'CUSTO FIXO'!C21</f>
        <v>0</v>
      </c>
      <c r="J22" s="387"/>
    </row>
    <row r="23" ht="19" customHeight="1">
      <c r="A23" s="365"/>
      <c r="B23" t="str" s="381" cm="1">
        <f t="array" ref="B23">'CUSTO VARIAVEL'!B22</f>
        <v>15. Outro</v>
      </c>
      <c r="C23" s="370" cm="1">
        <f t="array" ref="C23">'CUSTO VARIAVEL'!C22</f>
        <v>0</v>
      </c>
      <c r="D23" s="382" cm="1">
        <f t="array" ref="D23">'CUSTO VARIAVEL'!D22</f>
        <v>0</v>
      </c>
      <c r="E23" s="383" cm="1">
        <f t="array" ref="E23">C23*$E$4+D23</f>
        <v>0</v>
      </c>
      <c r="F23" s="384" cm="1">
        <f t="array" ref="F23">E23/$E$4</f>
        <v>0</v>
      </c>
      <c r="G23" s="369"/>
      <c r="H23" s="385" cm="1">
        <f t="array" ref="H23">'CUSTO FIXO'!B22</f>
        <v>0</v>
      </c>
      <c r="I23" s="385" cm="1">
        <f t="array" ref="I23">'CUSTO FIXO'!C22</f>
        <v>0</v>
      </c>
      <c r="J23" s="387"/>
    </row>
    <row r="24" ht="19" customHeight="1">
      <c r="A24" s="365"/>
      <c r="B24" t="str" s="381" cm="1">
        <f t="array" ref="B24">'CUSTO VARIAVEL'!B23</f>
        <v>16. Outro</v>
      </c>
      <c r="C24" s="370" cm="1">
        <f t="array" ref="C24">'CUSTO VARIAVEL'!C23</f>
        <v>0</v>
      </c>
      <c r="D24" s="382" cm="1">
        <f t="array" ref="D24">'CUSTO VARIAVEL'!D23</f>
        <v>0</v>
      </c>
      <c r="E24" s="383" cm="1">
        <f t="array" ref="E24">C24*$E$4+D24</f>
        <v>0</v>
      </c>
      <c r="F24" s="384" cm="1">
        <f t="array" ref="F24">E24/$E$4</f>
        <v>0</v>
      </c>
      <c r="G24" s="95"/>
      <c r="H24" s="404"/>
      <c r="I24" s="443"/>
      <c r="J24" s="396"/>
    </row>
    <row r="25" ht="19" customHeight="1">
      <c r="A25" s="365"/>
      <c r="B25" t="str" s="381" cm="1">
        <f t="array" ref="B25">'CUSTO VARIAVEL'!B24</f>
        <v>17. Outro</v>
      </c>
      <c r="C25" s="370" cm="1">
        <f t="array" ref="C25">'CUSTO VARIAVEL'!C24</f>
        <v>0</v>
      </c>
      <c r="D25" s="382" cm="1">
        <f t="array" ref="D25">'CUSTO VARIAVEL'!D24</f>
        <v>0</v>
      </c>
      <c r="E25" s="383" cm="1">
        <f t="array" ref="E25">C25*$E$4+D25</f>
        <v>0</v>
      </c>
      <c r="F25" s="384" cm="1">
        <f t="array" ref="F25">E25/$E$4</f>
        <v>0</v>
      </c>
      <c r="G25" s="95"/>
      <c r="H25" t="s" s="444">
        <v>778</v>
      </c>
      <c r="I25" s="519">
        <v>10</v>
      </c>
      <c r="J25" s="194"/>
    </row>
    <row r="26" ht="19" customHeight="1">
      <c r="A26" s="365"/>
      <c r="B26" t="str" s="381" cm="1">
        <f t="array" ref="B26">'CUSTO VARIAVEL'!B25</f>
        <v>18. Outro</v>
      </c>
      <c r="C26" s="370" cm="1">
        <f t="array" ref="C26">'CUSTO VARIAVEL'!C25</f>
        <v>0</v>
      </c>
      <c r="D26" s="382" cm="1">
        <f t="array" ref="D26">'CUSTO VARIAVEL'!D25</f>
        <v>0</v>
      </c>
      <c r="E26" s="383" cm="1">
        <f t="array" ref="E26">C26*$E$4+D26</f>
        <v>0</v>
      </c>
      <c r="F26" s="384" cm="1">
        <f t="array" ref="F26">E26/$E$4</f>
        <v>0</v>
      </c>
      <c r="G26" s="95"/>
      <c r="H26" s="95"/>
      <c r="I26" s="95"/>
      <c r="J26" s="520"/>
    </row>
    <row r="27" ht="19" customHeight="1">
      <c r="A27" s="365"/>
      <c r="B27" t="str" s="381" cm="1">
        <f t="array" ref="B27">'CUSTO VARIAVEL'!B26</f>
        <v>19. Outro</v>
      </c>
      <c r="C27" s="370" cm="1">
        <f t="array" ref="C27">'CUSTO VARIAVEL'!C26</f>
        <v>0</v>
      </c>
      <c r="D27" s="382" cm="1">
        <f t="array" ref="D27">'CUSTO VARIAVEL'!D26</f>
        <v>0</v>
      </c>
      <c r="E27" s="383" cm="1">
        <f t="array" ref="E27">C27*$E$4+D27</f>
        <v>0</v>
      </c>
      <c r="F27" s="384" cm="1">
        <f t="array" ref="F27">E27/$E$4</f>
        <v>0</v>
      </c>
      <c r="G27" s="95"/>
      <c r="H27" t="s" s="444">
        <v>779</v>
      </c>
      <c r="I27" s="446" cm="1">
        <f t="array" ref="I27">160*I25</f>
        <v>1600</v>
      </c>
      <c r="J27" s="194"/>
    </row>
    <row r="28" ht="19" customHeight="1">
      <c r="A28" s="365"/>
      <c r="B28" t="str" s="381" cm="1">
        <f t="array" ref="B28">'CUSTO VARIAVEL'!B27</f>
        <v>20. Outro</v>
      </c>
      <c r="C28" s="370" cm="1">
        <f t="array" ref="C28">'CUSTO VARIAVEL'!C27</f>
        <v>0</v>
      </c>
      <c r="D28" s="382" cm="1">
        <f t="array" ref="D28">'CUSTO VARIAVEL'!D27</f>
        <v>0</v>
      </c>
      <c r="E28" s="383" cm="1">
        <f t="array" ref="E28">C28*$E$4+D28</f>
        <v>0</v>
      </c>
      <c r="F28" s="384" cm="1">
        <f t="array" ref="F28">E28/$E$4</f>
        <v>0</v>
      </c>
      <c r="G28" s="95"/>
      <c r="H28" s="95"/>
      <c r="I28" s="95"/>
      <c r="J28" s="194"/>
    </row>
    <row r="29" ht="19" customHeight="1">
      <c r="A29" s="365"/>
      <c r="B29" t="str" s="381" cm="1">
        <f t="array" ref="B29">'CUSTO VARIAVEL'!B28</f>
        <v>21. Outro</v>
      </c>
      <c r="C29" s="370" cm="1">
        <f t="array" ref="C29">'CUSTO VARIAVEL'!C28</f>
        <v>0</v>
      </c>
      <c r="D29" s="382" cm="1">
        <f t="array" ref="D29">'CUSTO VARIAVEL'!D28</f>
        <v>0</v>
      </c>
      <c r="E29" s="383" cm="1">
        <f t="array" ref="E29">C29*$E$4+D29</f>
        <v>0</v>
      </c>
      <c r="F29" s="384" cm="1">
        <f t="array" ref="F29">E29/$E$4</f>
        <v>0</v>
      </c>
      <c r="G29" s="95"/>
      <c r="H29" t="s" s="444">
        <v>654</v>
      </c>
      <c r="I29" s="446" cm="1">
        <f t="array" ref="I29">I27-(I27*0.2)</f>
        <v>1280</v>
      </c>
      <c r="J29" s="194"/>
    </row>
    <row r="30" ht="19" customHeight="1">
      <c r="A30" s="365"/>
      <c r="B30" t="str" s="381" cm="1">
        <f t="array" ref="B30">'CUSTO VARIAVEL'!B29</f>
        <v>22. Outros</v>
      </c>
      <c r="C30" s="370" cm="1">
        <f t="array" ref="C30">'CUSTO VARIAVEL'!C29</f>
        <v>0</v>
      </c>
      <c r="D30" s="382" cm="1">
        <f t="array" ref="D30">'CUSTO VARIAVEL'!D29</f>
        <v>0</v>
      </c>
      <c r="E30" s="383" cm="1">
        <f t="array" ref="E30">C30*$E$4+D30</f>
        <v>0</v>
      </c>
      <c r="F30" s="384" cm="1">
        <f t="array" ref="F30">E30/$E$4</f>
        <v>0</v>
      </c>
      <c r="G30" s="95"/>
      <c r="H30" s="95"/>
      <c r="I30" s="95"/>
      <c r="J30" s="194"/>
    </row>
    <row r="31" ht="19" customHeight="1">
      <c r="A31" s="349"/>
      <c r="B31" s="404"/>
      <c r="C31" s="405"/>
      <c r="D31" s="406"/>
      <c r="E31" s="407"/>
      <c r="F31" s="407"/>
      <c r="G31" s="95"/>
      <c r="H31" t="s" s="444">
        <v>655</v>
      </c>
      <c r="I31" s="447" cm="1">
        <f t="array" ref="I31">I7/I29</f>
        <v>25.3515625</v>
      </c>
      <c r="J31" s="194"/>
    </row>
    <row r="32" ht="19" customHeight="1">
      <c r="A32" s="349"/>
      <c r="B32" s="410"/>
      <c r="C32" s="411"/>
      <c r="D32" s="412"/>
      <c r="E32" s="413"/>
      <c r="F32" s="414"/>
      <c r="G32" s="95"/>
      <c r="H32" s="95"/>
      <c r="I32" s="95"/>
      <c r="J32" s="194"/>
    </row>
    <row r="33" ht="19" customHeight="1">
      <c r="A33" s="352"/>
      <c r="B33" t="s" s="416">
        <v>780</v>
      </c>
      <c r="C33" s="417" cm="1">
        <f t="array" ref="C33">E33/E4</f>
        <v>0.50859375</v>
      </c>
      <c r="D33" s="418"/>
      <c r="E33" s="521" cm="1">
        <f t="array" ref="E33">E4-E7-E18-I35</f>
        <v>254.296875</v>
      </c>
      <c r="F33" s="522"/>
      <c r="G33" s="95"/>
      <c r="H33" t="s" s="444">
        <v>662</v>
      </c>
      <c r="I33" s="523">
        <v>2</v>
      </c>
      <c r="J33" s="194"/>
    </row>
    <row r="34" ht="20" customHeight="1">
      <c r="A34" s="349"/>
      <c r="B34" s="424"/>
      <c r="C34" s="425"/>
      <c r="D34" s="426"/>
      <c r="E34" t="str" s="427" cm="1">
        <f t="array" ref="E34">IF(E33&lt;0,"NEGATIVA, reduzir custos ou aumentar preço",IF(E33=0,"ARRISCADA, avaliar estratégia ou reduzir custos",IF(C33&lt;0.05,"BAIXA, avaliar estratégia ou reduzir custos","POSITIVA")))</f>
        <v>POSITIVA</v>
      </c>
      <c r="F34" s="428"/>
      <c r="G34" s="95"/>
      <c r="H34" s="95"/>
      <c r="I34" s="95"/>
      <c r="J34" s="194"/>
    </row>
    <row r="35" ht="19" customHeight="1">
      <c r="A35" s="349"/>
      <c r="B35" s="524"/>
      <c r="C35" s="524"/>
      <c r="D35" s="431"/>
      <c r="E35" s="95"/>
      <c r="F35" s="95"/>
      <c r="G35" s="95"/>
      <c r="H35" t="s" s="444">
        <v>663</v>
      </c>
      <c r="I35" s="447" cm="1">
        <f t="array" ref="I35">I31*I33</f>
        <v>50.703125</v>
      </c>
      <c r="J35" s="194"/>
    </row>
    <row r="36" ht="19" customHeight="1">
      <c r="A36" s="349"/>
      <c r="B36" s="525"/>
      <c r="C36" s="525"/>
      <c r="D36" s="431"/>
      <c r="E36" s="95"/>
      <c r="F36" s="95"/>
      <c r="G36" s="95"/>
      <c r="H36" s="95"/>
      <c r="I36" s="95"/>
      <c r="J36" s="194"/>
    </row>
    <row r="37" ht="19" customHeight="1">
      <c r="A37" s="352"/>
      <c r="B37" t="s" s="416">
        <v>651</v>
      </c>
      <c r="C37" s="449" cm="1">
        <f t="array" ref="C37">1-(F18+F7)</f>
        <v>0.61</v>
      </c>
      <c r="D37" s="450"/>
      <c r="E37" s="95"/>
      <c r="F37" s="95"/>
      <c r="G37" s="95"/>
      <c r="H37" t="s" s="444">
        <v>649</v>
      </c>
      <c r="I37" s="447" cm="1">
        <f t="array" ref="I37">E7+E18+I35</f>
        <v>245.703125</v>
      </c>
      <c r="J37" s="194"/>
    </row>
    <row r="38" ht="19" customHeight="1">
      <c r="A38" s="349"/>
      <c r="B38" s="293"/>
      <c r="C38" s="293"/>
      <c r="D38" s="431"/>
      <c r="E38" s="95"/>
      <c r="F38" s="95"/>
      <c r="G38" s="95"/>
      <c r="H38" s="95"/>
      <c r="I38" s="95"/>
      <c r="J38" s="194"/>
    </row>
    <row r="39" ht="19" customHeight="1">
      <c r="A39" s="349"/>
      <c r="B39" s="95"/>
      <c r="C39" s="95"/>
      <c r="D39" s="431"/>
      <c r="E39" s="95"/>
      <c r="F39" s="95"/>
      <c r="G39" s="95"/>
      <c r="H39" s="266"/>
      <c r="I39" s="266"/>
      <c r="J39" s="194"/>
    </row>
    <row r="40" ht="19" customHeight="1">
      <c r="A40" s="349"/>
      <c r="B40" s="95"/>
      <c r="C40" s="95"/>
      <c r="D40" s="431"/>
      <c r="E40" s="526"/>
      <c r="F40" s="526"/>
      <c r="G40" s="397"/>
      <c r="H40" t="s" s="398">
        <v>781</v>
      </c>
      <c r="I40" s="399" cm="1">
        <f t="array" ref="I40">I7/C37</f>
        <v>53196.7213114754</v>
      </c>
      <c r="J40" s="360"/>
    </row>
    <row r="41" ht="19" customHeight="1">
      <c r="A41" s="349"/>
      <c r="B41" s="95"/>
      <c r="C41" s="95"/>
      <c r="D41" s="431"/>
      <c r="E41" s="524"/>
      <c r="F41" s="524"/>
      <c r="G41" s="397"/>
      <c r="H41" t="s" s="398">
        <v>632</v>
      </c>
      <c r="I41" s="527" cm="1">
        <f t="array" ref="I41">I40/E4</f>
        <v>106.393442622951</v>
      </c>
      <c r="J41" s="360"/>
    </row>
    <row r="42" ht="19" customHeight="1">
      <c r="A42" s="349"/>
      <c r="B42" s="95"/>
      <c r="C42" s="528"/>
      <c r="D42" s="431"/>
      <c r="E42" s="95"/>
      <c r="F42" s="95"/>
      <c r="G42" s="95"/>
      <c r="H42" s="402"/>
      <c r="I42" s="529"/>
      <c r="J42" s="194"/>
    </row>
    <row r="43" ht="19" customHeight="1">
      <c r="A43" s="349"/>
      <c r="B43" s="95"/>
      <c r="C43" s="95"/>
      <c r="D43" s="431"/>
      <c r="E43" s="95"/>
      <c r="F43" s="95"/>
      <c r="G43" s="397"/>
      <c r="H43" t="s" s="398">
        <v>635</v>
      </c>
      <c r="I43" s="403" cm="1">
        <f t="array" ref="I43">I40*F19</f>
        <v>4787.704918032790</v>
      </c>
      <c r="J43" s="360"/>
    </row>
    <row r="44" ht="19" customHeight="1">
      <c r="A44" s="349"/>
      <c r="B44" s="95"/>
      <c r="C44" s="95"/>
      <c r="D44" s="431"/>
      <c r="E44" s="95"/>
      <c r="F44" s="95"/>
      <c r="G44" s="397"/>
      <c r="H44" t="s" s="398">
        <v>603</v>
      </c>
      <c r="I44" s="403" cm="1">
        <f t="array" ref="I44">SUM(C8:C10)*I40</f>
        <v>15959.0163934426</v>
      </c>
      <c r="J44" s="360"/>
    </row>
    <row r="45" ht="19" customHeight="1">
      <c r="A45" s="349"/>
      <c r="B45" s="95"/>
      <c r="C45" s="95"/>
      <c r="D45" s="431"/>
      <c r="E45" s="95"/>
      <c r="F45" s="95"/>
      <c r="G45" s="397"/>
      <c r="H45" t="s" s="398">
        <v>638</v>
      </c>
      <c r="I45" s="403" cm="1">
        <f t="array" ref="I45">I7</f>
        <v>32450</v>
      </c>
      <c r="J45" s="360"/>
    </row>
    <row r="46" ht="19" customHeight="1">
      <c r="A46" s="349"/>
      <c r="B46" s="95"/>
      <c r="C46" s="95"/>
      <c r="D46" s="431"/>
      <c r="E46" s="95"/>
      <c r="F46" s="95"/>
      <c r="G46" s="95"/>
      <c r="H46" s="402"/>
      <c r="I46" s="402"/>
      <c r="J46" s="194"/>
    </row>
    <row r="47" ht="19" customHeight="1">
      <c r="A47" s="349"/>
      <c r="B47" s="95"/>
      <c r="C47" s="95"/>
      <c r="D47" s="431"/>
      <c r="E47" s="95"/>
      <c r="F47" s="95"/>
      <c r="G47" s="397"/>
      <c r="H47" t="s" s="398">
        <v>641</v>
      </c>
      <c r="I47" s="403" cm="1">
        <f t="array" ref="I47">I40-I43-I44-I45</f>
        <v>9.999999999999999e-12</v>
      </c>
      <c r="J47" s="360"/>
    </row>
    <row r="48" ht="19" customHeight="1">
      <c r="A48" s="349"/>
      <c r="B48" s="95"/>
      <c r="C48" s="95"/>
      <c r="D48" s="431"/>
      <c r="E48" s="95"/>
      <c r="F48" s="95"/>
      <c r="G48" s="95"/>
      <c r="H48" s="408"/>
      <c r="I48" s="409" cm="1">
        <f t="array" ref="I48">I47/I40</f>
        <v>1.87981510015408e-16</v>
      </c>
      <c r="J48" s="360"/>
    </row>
    <row r="49" ht="20" customHeight="1">
      <c r="A49" s="349"/>
      <c r="B49" s="95"/>
      <c r="C49" s="95"/>
      <c r="D49" s="431"/>
      <c r="E49" s="95"/>
      <c r="F49" s="95"/>
      <c r="G49" s="95"/>
      <c r="H49" s="52"/>
      <c r="I49" s="415"/>
      <c r="J49" s="194"/>
    </row>
    <row r="50" ht="14.05" customHeight="1">
      <c r="A50" s="349"/>
      <c r="B50" s="95"/>
      <c r="C50" s="95"/>
      <c r="D50" s="431"/>
      <c r="E50" s="95"/>
      <c r="F50" s="95"/>
      <c r="G50" s="191"/>
      <c r="H50" t="s" s="421">
        <v>643</v>
      </c>
      <c r="I50" s="422"/>
      <c r="J50" s="423"/>
    </row>
    <row r="51" ht="19" customHeight="1">
      <c r="A51" s="349"/>
      <c r="B51" s="95"/>
      <c r="C51" s="95"/>
      <c r="D51" s="431"/>
      <c r="E51" s="95"/>
      <c r="F51" s="95"/>
      <c r="G51" s="191"/>
      <c r="H51" s="429"/>
      <c r="I51" s="430"/>
      <c r="J51" s="423"/>
    </row>
    <row r="52" ht="20" customHeight="1">
      <c r="A52" s="432"/>
      <c r="B52" s="98"/>
      <c r="C52" s="98"/>
      <c r="D52" s="433"/>
      <c r="E52" s="98"/>
      <c r="F52" s="98"/>
      <c r="G52" s="434"/>
      <c r="H52" s="435"/>
      <c r="I52" s="436"/>
      <c r="J52" s="437"/>
    </row>
  </sheetData>
  <mergeCells count="3">
    <mergeCell ref="B4:D4"/>
    <mergeCell ref="H4:I4"/>
    <mergeCell ref="H50:I52"/>
  </mergeCells>
  <conditionalFormatting sqref="E33:F33">
    <cfRule type="cellIs" dxfId="20" priority="1" operator="lessThan" stopIfTrue="1">
      <formula>0</formula>
    </cfRule>
  </conditionalFormatting>
  <conditionalFormatting sqref="E34:F34">
    <cfRule type="cellIs" dxfId="21" priority="1" operator="equal" stopIfTrue="1">
      <formula>"BAIXA, avaliar estratégia ou reduzir custos"</formula>
    </cfRule>
    <cfRule type="cellIs" dxfId="22" priority="2" operator="equal" stopIfTrue="1">
      <formula>"ARRISCADA, avaliar estratégia ou reduzir custos"</formula>
    </cfRule>
    <cfRule type="cellIs" dxfId="23" priority="3" operator="equal" stopIfTrue="1">
      <formula>"NEGATIVA, reduzir custos ou aumentar preço"</formula>
    </cfRule>
    <cfRule type="cellIs" dxfId="24" priority="4" operator="equal" stopIfTrue="1">
      <formula>"POSITIVA"</formula>
    </cfRule>
  </conditionalFormatting>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6.xml><?xml version="1.0" encoding="utf-8"?>
<worksheet xmlns:r="http://schemas.openxmlformats.org/officeDocument/2006/relationships" xmlns="http://schemas.openxmlformats.org/spreadsheetml/2006/main">
  <dimension ref="A1:H25"/>
  <sheetViews>
    <sheetView workbookViewId="0" showGridLines="0" defaultGridColor="1"/>
  </sheetViews>
  <sheetFormatPr defaultColWidth="9.16667" defaultRowHeight="19" customHeight="1" outlineLevelRow="0" outlineLevelCol="0"/>
  <cols>
    <col min="1" max="1" width="5" style="530" customWidth="1"/>
    <col min="2" max="2" width="45" style="530" customWidth="1"/>
    <col min="3" max="3" width="16.6719" style="530" customWidth="1"/>
    <col min="4" max="4" width="16.3516" style="530" customWidth="1"/>
    <col min="5" max="5" width="20.5" style="530" customWidth="1"/>
    <col min="6" max="6" width="3.85156" style="530" customWidth="1"/>
    <col min="7" max="7" width="70.1719" style="530" customWidth="1"/>
    <col min="8" max="8" width="27.5" style="530" customWidth="1"/>
    <col min="9" max="16384" width="9.17188" style="530" customWidth="1"/>
  </cols>
  <sheetData>
    <row r="1" ht="19" customHeight="1">
      <c r="A1" s="347"/>
      <c r="B1" s="45"/>
      <c r="C1" s="45"/>
      <c r="D1" s="348"/>
      <c r="E1" s="45"/>
      <c r="F1" s="45"/>
      <c r="G1" s="45"/>
      <c r="H1" s="189"/>
    </row>
    <row r="2" ht="62" customHeight="1">
      <c r="A2" s="349"/>
      <c r="B2" s="197"/>
      <c r="C2" s="197"/>
      <c r="D2" s="197"/>
      <c r="E2" s="197"/>
      <c r="F2" s="197"/>
      <c r="G2" s="197"/>
      <c r="H2" s="531"/>
    </row>
    <row r="3" ht="19" customHeight="1">
      <c r="A3" s="349"/>
      <c r="B3" s="95"/>
      <c r="C3" s="95"/>
      <c r="D3" s="431"/>
      <c r="E3" s="95"/>
      <c r="F3" s="95"/>
      <c r="G3" s="95"/>
      <c r="H3" s="194"/>
    </row>
    <row r="4" ht="19" customHeight="1">
      <c r="A4" s="349"/>
      <c r="B4" s="364"/>
      <c r="C4" s="364"/>
      <c r="D4" s="431"/>
      <c r="E4" s="95"/>
      <c r="F4" s="95"/>
      <c r="G4" s="95"/>
      <c r="H4" s="194"/>
    </row>
    <row r="5" ht="19" customHeight="1">
      <c r="A5" s="365"/>
      <c r="B5" s="370"/>
      <c r="C5" t="s" s="366">
        <v>602</v>
      </c>
      <c r="D5" s="532"/>
      <c r="E5" s="95"/>
      <c r="F5" s="95"/>
      <c r="G5" s="95"/>
      <c r="H5" s="194"/>
    </row>
    <row r="6" ht="19" customHeight="1">
      <c r="A6" s="349"/>
      <c r="B6" t="s" s="378">
        <v>604</v>
      </c>
      <c r="C6" s="379" cm="1">
        <f t="array" ref="C6">SUM(C7:C25)</f>
        <v>32450</v>
      </c>
      <c r="D6" s="533"/>
      <c r="E6" s="95"/>
      <c r="F6" s="95"/>
      <c r="G6" s="95"/>
      <c r="H6" s="194"/>
    </row>
    <row r="7" ht="19" customHeight="1">
      <c r="A7" s="365"/>
      <c r="B7" t="s" s="534">
        <v>782</v>
      </c>
      <c r="C7" s="385">
        <v>4000</v>
      </c>
      <c r="D7" s="532"/>
      <c r="E7" s="95"/>
      <c r="F7" s="95"/>
      <c r="G7" s="95"/>
      <c r="H7" s="194"/>
    </row>
    <row r="8" ht="19" customHeight="1">
      <c r="A8" s="365"/>
      <c r="B8" t="s" s="534">
        <v>783</v>
      </c>
      <c r="C8" s="535">
        <v>8000</v>
      </c>
      <c r="D8" s="532"/>
      <c r="E8" s="95"/>
      <c r="F8" s="95"/>
      <c r="G8" s="95"/>
      <c r="H8" s="194"/>
    </row>
    <row r="9" ht="19" customHeight="1">
      <c r="A9" s="365"/>
      <c r="B9" t="s" s="534">
        <v>784</v>
      </c>
      <c r="C9" s="535">
        <v>10000</v>
      </c>
      <c r="D9" s="532"/>
      <c r="E9" s="524"/>
      <c r="F9" s="95"/>
      <c r="G9" s="95"/>
      <c r="H9" s="194"/>
    </row>
    <row r="10" ht="19" customHeight="1">
      <c r="A10" s="365"/>
      <c r="B10" t="s" s="534">
        <v>785</v>
      </c>
      <c r="C10" s="385">
        <v>2000</v>
      </c>
      <c r="D10" s="532"/>
      <c r="E10" s="95"/>
      <c r="F10" s="95"/>
      <c r="G10" s="95"/>
      <c r="H10" s="194"/>
    </row>
    <row r="11" ht="19" customHeight="1">
      <c r="A11" s="365"/>
      <c r="B11" t="s" s="534">
        <v>786</v>
      </c>
      <c r="C11" s="385">
        <v>1800</v>
      </c>
      <c r="D11" s="532"/>
      <c r="E11" s="95"/>
      <c r="F11" s="95"/>
      <c r="G11" s="95"/>
      <c r="H11" s="194"/>
    </row>
    <row r="12" ht="19" customHeight="1">
      <c r="A12" s="365"/>
      <c r="B12" t="s" s="534">
        <v>787</v>
      </c>
      <c r="C12" s="385">
        <v>800</v>
      </c>
      <c r="D12" s="532"/>
      <c r="E12" s="95"/>
      <c r="F12" s="95"/>
      <c r="G12" s="95"/>
      <c r="H12" s="194"/>
    </row>
    <row r="13" ht="19" customHeight="1">
      <c r="A13" s="365"/>
      <c r="B13" t="s" s="534">
        <v>788</v>
      </c>
      <c r="C13" s="385">
        <v>1500</v>
      </c>
      <c r="D13" s="532"/>
      <c r="E13" s="95"/>
      <c r="F13" s="95"/>
      <c r="G13" s="95"/>
      <c r="H13" s="194"/>
    </row>
    <row r="14" ht="19" customHeight="1">
      <c r="A14" s="365"/>
      <c r="B14" t="s" s="534">
        <v>789</v>
      </c>
      <c r="C14" s="385">
        <v>0</v>
      </c>
      <c r="D14" s="532"/>
      <c r="E14" s="95"/>
      <c r="F14" s="95"/>
      <c r="G14" s="95"/>
      <c r="H14" s="194"/>
    </row>
    <row r="15" ht="19" customHeight="1">
      <c r="A15" s="365"/>
      <c r="B15" t="s" s="534">
        <v>790</v>
      </c>
      <c r="C15" s="385">
        <v>350</v>
      </c>
      <c r="D15" s="532"/>
      <c r="E15" s="95"/>
      <c r="F15" s="95"/>
      <c r="G15" s="95"/>
      <c r="H15" s="194"/>
    </row>
    <row r="16" ht="19" customHeight="1">
      <c r="A16" s="365"/>
      <c r="B16" t="s" s="534">
        <v>791</v>
      </c>
      <c r="C16" s="385">
        <v>0</v>
      </c>
      <c r="D16" s="532"/>
      <c r="E16" s="95"/>
      <c r="F16" s="95"/>
      <c r="G16" s="95"/>
      <c r="H16" s="194"/>
    </row>
    <row r="17" ht="19" customHeight="1">
      <c r="A17" s="365"/>
      <c r="B17" t="s" s="534">
        <v>792</v>
      </c>
      <c r="C17" s="385">
        <v>4000</v>
      </c>
      <c r="D17" s="532"/>
      <c r="E17" s="95"/>
      <c r="F17" s="95"/>
      <c r="G17" s="95"/>
      <c r="H17" s="194"/>
    </row>
    <row r="18" ht="19" customHeight="1">
      <c r="A18" s="365"/>
      <c r="B18" s="385"/>
      <c r="C18" s="385"/>
      <c r="D18" s="532"/>
      <c r="E18" s="95"/>
      <c r="F18" s="95"/>
      <c r="G18" s="95"/>
      <c r="H18" s="194"/>
    </row>
    <row r="19" ht="19" customHeight="1">
      <c r="A19" s="365"/>
      <c r="B19" s="385"/>
      <c r="C19" s="385"/>
      <c r="D19" s="532"/>
      <c r="E19" s="95"/>
      <c r="F19" s="95"/>
      <c r="G19" s="95"/>
      <c r="H19" s="194"/>
    </row>
    <row r="20" ht="19" customHeight="1">
      <c r="A20" s="365"/>
      <c r="B20" s="385"/>
      <c r="C20" s="385"/>
      <c r="D20" s="532"/>
      <c r="E20" s="95"/>
      <c r="F20" s="95"/>
      <c r="G20" s="95"/>
      <c r="H20" s="194"/>
    </row>
    <row r="21" ht="19" customHeight="1">
      <c r="A21" s="365"/>
      <c r="B21" s="385"/>
      <c r="C21" s="385"/>
      <c r="D21" s="532"/>
      <c r="E21" s="95"/>
      <c r="F21" s="95"/>
      <c r="G21" s="95"/>
      <c r="H21" s="194"/>
    </row>
    <row r="22" ht="19" customHeight="1">
      <c r="A22" s="365"/>
      <c r="B22" s="385"/>
      <c r="C22" s="385"/>
      <c r="D22" s="532"/>
      <c r="E22" s="95"/>
      <c r="F22" s="95"/>
      <c r="G22" s="95"/>
      <c r="H22" s="194"/>
    </row>
    <row r="23" ht="19" customHeight="1">
      <c r="A23" s="365"/>
      <c r="B23" s="385"/>
      <c r="C23" s="385"/>
      <c r="D23" s="532"/>
      <c r="E23" s="95"/>
      <c r="F23" s="95"/>
      <c r="G23" s="95"/>
      <c r="H23" s="194"/>
    </row>
    <row r="24" ht="19" customHeight="1">
      <c r="A24" s="365"/>
      <c r="B24" s="385"/>
      <c r="C24" s="385"/>
      <c r="D24" s="532"/>
      <c r="E24" s="95"/>
      <c r="F24" s="95"/>
      <c r="G24" s="95"/>
      <c r="H24" s="194"/>
    </row>
    <row r="25" ht="19" customHeight="1">
      <c r="A25" s="536"/>
      <c r="B25" s="385"/>
      <c r="C25" s="385"/>
      <c r="D25" s="537"/>
      <c r="E25" s="98"/>
      <c r="F25" s="98"/>
      <c r="G25" s="98"/>
      <c r="H25" s="511"/>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7.xml><?xml version="1.0" encoding="utf-8"?>
<worksheet xmlns:r="http://schemas.openxmlformats.org/officeDocument/2006/relationships" xmlns="http://schemas.openxmlformats.org/spreadsheetml/2006/main">
  <dimension ref="A1:H29"/>
  <sheetViews>
    <sheetView workbookViewId="0" showGridLines="0" defaultGridColor="1"/>
  </sheetViews>
  <sheetFormatPr defaultColWidth="9.16667" defaultRowHeight="19" customHeight="1" outlineLevelRow="0" outlineLevelCol="0"/>
  <cols>
    <col min="1" max="1" width="5" style="538" customWidth="1"/>
    <col min="2" max="2" width="45" style="538" customWidth="1"/>
    <col min="3" max="3" width="16.6719" style="538" customWidth="1"/>
    <col min="4" max="4" width="16.3516" style="538" customWidth="1"/>
    <col min="5" max="5" width="20.5" style="538" customWidth="1"/>
    <col min="6" max="6" width="3.85156" style="538" customWidth="1"/>
    <col min="7" max="7" width="70.1719" style="538" customWidth="1"/>
    <col min="8" max="8" width="27.5" style="538" customWidth="1"/>
    <col min="9" max="16384" width="9.17188" style="538" customWidth="1"/>
  </cols>
  <sheetData>
    <row r="1" ht="19" customHeight="1">
      <c r="A1" s="347"/>
      <c r="B1" s="45"/>
      <c r="C1" s="45"/>
      <c r="D1" s="348"/>
      <c r="E1" s="45"/>
      <c r="F1" s="45"/>
      <c r="G1" s="45"/>
      <c r="H1" s="189"/>
    </row>
    <row r="2" ht="62" customHeight="1">
      <c r="A2" s="349"/>
      <c r="B2" s="197"/>
      <c r="C2" s="197"/>
      <c r="D2" s="197"/>
      <c r="E2" s="197"/>
      <c r="F2" s="197"/>
      <c r="G2" s="197"/>
      <c r="H2" s="531"/>
    </row>
    <row r="3" ht="19" customHeight="1">
      <c r="A3" s="349"/>
      <c r="B3" s="95"/>
      <c r="C3" s="95"/>
      <c r="D3" s="431"/>
      <c r="E3" s="95"/>
      <c r="F3" s="95"/>
      <c r="G3" s="95"/>
      <c r="H3" s="194"/>
    </row>
    <row r="4" ht="19" customHeight="1">
      <c r="A4" s="349"/>
      <c r="B4" s="364"/>
      <c r="C4" s="364"/>
      <c r="D4" s="539"/>
      <c r="E4" s="364"/>
      <c r="F4" s="95"/>
      <c r="G4" s="95"/>
      <c r="H4" s="194"/>
    </row>
    <row r="5" ht="19" customHeight="1">
      <c r="A5" s="365"/>
      <c r="B5" t="s" s="366">
        <v>599</v>
      </c>
      <c r="C5" t="s" s="366">
        <v>600</v>
      </c>
      <c r="D5" t="s" s="367">
        <v>601</v>
      </c>
      <c r="E5" t="s" s="366">
        <v>602</v>
      </c>
      <c r="F5" s="540"/>
      <c r="G5" s="95"/>
      <c r="H5" s="194"/>
    </row>
    <row r="6" ht="19" customHeight="1">
      <c r="A6" s="372"/>
      <c r="B6" t="s" s="373">
        <v>603</v>
      </c>
      <c r="C6" s="374"/>
      <c r="D6" s="375"/>
      <c r="E6" s="376" cm="1">
        <f t="array" ref="E6">SUM(E7:E16)</f>
        <v>0</v>
      </c>
      <c r="F6" s="95"/>
      <c r="G6" s="95"/>
      <c r="H6" s="194"/>
    </row>
    <row r="7" ht="19" customHeight="1">
      <c r="A7" s="365"/>
      <c r="B7" t="s" s="534">
        <v>794</v>
      </c>
      <c r="C7" s="370">
        <v>0.22</v>
      </c>
      <c r="D7" s="382"/>
      <c r="E7" s="383" cm="1">
        <f t="array" ref="E7">C7*$E$4+D7</f>
        <v>0</v>
      </c>
      <c r="F7" s="541"/>
      <c r="G7" s="95"/>
      <c r="H7" s="194"/>
    </row>
    <row r="8" ht="19" customHeight="1">
      <c r="A8" s="365"/>
      <c r="B8" t="s" s="534">
        <v>664</v>
      </c>
      <c r="C8" s="370">
        <v>0.05</v>
      </c>
      <c r="D8" s="382"/>
      <c r="E8" s="383" cm="1">
        <f t="array" ref="E8">C8*$E$4+D8</f>
        <v>0</v>
      </c>
      <c r="F8" s="541"/>
      <c r="G8" s="95"/>
      <c r="H8" s="194"/>
    </row>
    <row r="9" ht="19" customHeight="1">
      <c r="A9" s="365"/>
      <c r="B9" t="s" s="534">
        <v>795</v>
      </c>
      <c r="C9" s="370">
        <v>0.03</v>
      </c>
      <c r="D9" s="382"/>
      <c r="E9" s="383" cm="1">
        <f t="array" ref="E9">C9*$E$4+D9</f>
        <v>0</v>
      </c>
      <c r="F9" s="541"/>
      <c r="G9" s="95"/>
      <c r="H9" s="194"/>
    </row>
    <row r="10" ht="19" customHeight="1">
      <c r="A10" s="365"/>
      <c r="B10" t="s" s="534">
        <v>796</v>
      </c>
      <c r="C10" s="370"/>
      <c r="D10" s="382"/>
      <c r="E10" s="383" cm="1">
        <f t="array" ref="E10">C10*$E$4+D10</f>
        <v>0</v>
      </c>
      <c r="F10" s="541"/>
      <c r="G10" s="95"/>
      <c r="H10" s="194"/>
    </row>
    <row r="11" ht="19" customHeight="1">
      <c r="A11" s="365"/>
      <c r="B11" t="s" s="534">
        <v>797</v>
      </c>
      <c r="C11" s="370"/>
      <c r="D11" s="382"/>
      <c r="E11" s="383" cm="1">
        <f t="array" ref="E11">C11*$E$4+D11</f>
        <v>0</v>
      </c>
      <c r="F11" s="541"/>
      <c r="G11" s="95"/>
      <c r="H11" s="194"/>
    </row>
    <row r="12" ht="19" customHeight="1">
      <c r="A12" s="365"/>
      <c r="B12" t="s" s="534">
        <v>798</v>
      </c>
      <c r="C12" s="370"/>
      <c r="D12" s="382"/>
      <c r="E12" s="383" cm="1">
        <f t="array" ref="E12">C12*$E$4+D12</f>
        <v>0</v>
      </c>
      <c r="F12" s="541"/>
      <c r="G12" s="95"/>
      <c r="H12" s="194"/>
    </row>
    <row r="13" ht="19" customHeight="1">
      <c r="A13" s="365"/>
      <c r="B13" t="s" s="534">
        <v>799</v>
      </c>
      <c r="C13" s="370"/>
      <c r="D13" s="382"/>
      <c r="E13" s="383" cm="1">
        <f t="array" ref="E13">C13*$E$4+D13</f>
        <v>0</v>
      </c>
      <c r="F13" s="541"/>
      <c r="G13" s="95"/>
      <c r="H13" s="194"/>
    </row>
    <row r="14" ht="19" customHeight="1">
      <c r="A14" s="365"/>
      <c r="B14" t="s" s="534">
        <v>800</v>
      </c>
      <c r="C14" s="370"/>
      <c r="D14" s="382"/>
      <c r="E14" s="383" cm="1">
        <f t="array" ref="E14">C14*$E$4+D14</f>
        <v>0</v>
      </c>
      <c r="F14" s="541"/>
      <c r="G14" s="95"/>
      <c r="H14" s="194"/>
    </row>
    <row r="15" ht="19" customHeight="1">
      <c r="A15" s="365"/>
      <c r="B15" t="s" s="534">
        <v>801</v>
      </c>
      <c r="C15" s="370"/>
      <c r="D15" s="382"/>
      <c r="E15" s="383" cm="1">
        <f t="array" ref="E15">C15*$E$4+D15</f>
        <v>0</v>
      </c>
      <c r="F15" s="541"/>
      <c r="G15" s="95"/>
      <c r="H15" s="194"/>
    </row>
    <row r="16" ht="19" customHeight="1">
      <c r="A16" s="365"/>
      <c r="B16" t="s" s="542">
        <v>802</v>
      </c>
      <c r="C16" s="370"/>
      <c r="D16" s="382"/>
      <c r="E16" s="389" cm="1">
        <f t="array" ref="E16">C16*$E$4+D16</f>
        <v>0</v>
      </c>
      <c r="F16" s="541"/>
      <c r="G16" s="95"/>
      <c r="H16" s="194"/>
    </row>
    <row r="17" ht="19" customHeight="1">
      <c r="A17" s="372"/>
      <c r="B17" t="s" s="390">
        <v>623</v>
      </c>
      <c r="C17" s="391"/>
      <c r="D17" s="375"/>
      <c r="E17" s="392" cm="1">
        <f t="array" ref="E17">SUM(E18:E29)</f>
        <v>45</v>
      </c>
      <c r="F17" s="95"/>
      <c r="G17" s="95"/>
      <c r="H17" s="194"/>
    </row>
    <row r="18" ht="19" customHeight="1">
      <c r="A18" s="365"/>
      <c r="B18" t="s" s="543">
        <v>803</v>
      </c>
      <c r="C18" s="370"/>
      <c r="D18" s="382">
        <v>45</v>
      </c>
      <c r="E18" s="383" cm="1">
        <f t="array" ref="E18">C18*$E$4+D18</f>
        <v>45</v>
      </c>
      <c r="F18" s="541"/>
      <c r="G18" s="95"/>
      <c r="H18" s="194"/>
    </row>
    <row r="19" ht="19" customHeight="1">
      <c r="A19" s="365"/>
      <c r="B19" t="s" s="543">
        <v>804</v>
      </c>
      <c r="C19" s="370"/>
      <c r="D19" s="382">
        <v>0</v>
      </c>
      <c r="E19" s="383" cm="1">
        <f t="array" ref="E19">C19*$E$4+D19</f>
        <v>0</v>
      </c>
      <c r="F19" s="541"/>
      <c r="G19" s="95"/>
      <c r="H19" s="194"/>
    </row>
    <row r="20" ht="19" customHeight="1">
      <c r="A20" s="365"/>
      <c r="B20" t="s" s="543">
        <v>805</v>
      </c>
      <c r="C20" s="370"/>
      <c r="D20" s="382"/>
      <c r="E20" s="383" cm="1">
        <f t="array" ref="E20">C20*$E$4+D20</f>
        <v>0</v>
      </c>
      <c r="F20" s="541"/>
      <c r="G20" s="95"/>
      <c r="H20" s="194"/>
    </row>
    <row r="21" ht="19" customHeight="1">
      <c r="A21" s="365"/>
      <c r="B21" t="s" s="543">
        <v>806</v>
      </c>
      <c r="C21" s="370"/>
      <c r="D21" s="382"/>
      <c r="E21" s="383" cm="1">
        <f t="array" ref="E21">C21*$E$4+D21</f>
        <v>0</v>
      </c>
      <c r="F21" s="541"/>
      <c r="G21" s="95"/>
      <c r="H21" s="194"/>
    </row>
    <row r="22" ht="19" customHeight="1">
      <c r="A22" s="365"/>
      <c r="B22" t="s" s="543">
        <v>807</v>
      </c>
      <c r="C22" s="370"/>
      <c r="D22" s="382"/>
      <c r="E22" s="383" cm="1">
        <f t="array" ref="E22">C22*$E$4+D22</f>
        <v>0</v>
      </c>
      <c r="F22" s="541"/>
      <c r="G22" s="95"/>
      <c r="H22" s="194"/>
    </row>
    <row r="23" ht="19" customHeight="1">
      <c r="A23" s="365"/>
      <c r="B23" t="s" s="543">
        <v>808</v>
      </c>
      <c r="C23" s="370"/>
      <c r="D23" s="382"/>
      <c r="E23" s="383" cm="1">
        <f t="array" ref="E23">C23*$E$4+D23</f>
        <v>0</v>
      </c>
      <c r="F23" s="541"/>
      <c r="G23" s="95"/>
      <c r="H23" s="194"/>
    </row>
    <row r="24" ht="19" customHeight="1">
      <c r="A24" s="365"/>
      <c r="B24" t="s" s="543">
        <v>809</v>
      </c>
      <c r="C24" s="370"/>
      <c r="D24" s="382"/>
      <c r="E24" s="383" cm="1">
        <f t="array" ref="E24">C24*$E$4+D24</f>
        <v>0</v>
      </c>
      <c r="F24" s="541"/>
      <c r="G24" s="95"/>
      <c r="H24" s="194"/>
    </row>
    <row r="25" ht="19" customHeight="1">
      <c r="A25" s="365"/>
      <c r="B25" t="s" s="543">
        <v>810</v>
      </c>
      <c r="C25" s="370"/>
      <c r="D25" s="382"/>
      <c r="E25" s="383" cm="1">
        <f t="array" ref="E25">C25*$E$4+D25</f>
        <v>0</v>
      </c>
      <c r="F25" s="541"/>
      <c r="G25" s="95"/>
      <c r="H25" s="194"/>
    </row>
    <row r="26" ht="19" customHeight="1">
      <c r="A26" s="365"/>
      <c r="B26" t="s" s="543">
        <v>811</v>
      </c>
      <c r="C26" s="370"/>
      <c r="D26" s="382"/>
      <c r="E26" s="383" cm="1">
        <f t="array" ref="E26">C26*$E$4+D26</f>
        <v>0</v>
      </c>
      <c r="F26" s="541"/>
      <c r="G26" s="95"/>
      <c r="H26" s="194"/>
    </row>
    <row r="27" ht="19" customHeight="1">
      <c r="A27" s="365"/>
      <c r="B27" t="s" s="543">
        <v>812</v>
      </c>
      <c r="C27" s="370"/>
      <c r="D27" s="382"/>
      <c r="E27" s="383" cm="1">
        <f t="array" ref="E27">C27*$E$4+D27</f>
        <v>0</v>
      </c>
      <c r="F27" s="541"/>
      <c r="G27" s="95"/>
      <c r="H27" s="194"/>
    </row>
    <row r="28" ht="19" customHeight="1">
      <c r="A28" s="365"/>
      <c r="B28" t="s" s="543">
        <v>813</v>
      </c>
      <c r="C28" s="370"/>
      <c r="D28" s="382"/>
      <c r="E28" s="383" cm="1">
        <f t="array" ref="E28">C28*$E$4+D28</f>
        <v>0</v>
      </c>
      <c r="F28" s="541"/>
      <c r="G28" s="95"/>
      <c r="H28" s="194"/>
    </row>
    <row r="29" ht="19" customHeight="1">
      <c r="A29" s="536"/>
      <c r="B29" t="s" s="543">
        <v>814</v>
      </c>
      <c r="C29" s="370"/>
      <c r="D29" s="382"/>
      <c r="E29" s="544" cm="1">
        <f t="array" ref="E29">C29*$E$4+D29</f>
        <v>0</v>
      </c>
      <c r="F29" s="545"/>
      <c r="G29" s="98"/>
      <c r="H29" s="511"/>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18.xml><?xml version="1.0" encoding="utf-8"?>
<worksheet xmlns:r="http://schemas.openxmlformats.org/officeDocument/2006/relationships" xmlns="http://schemas.openxmlformats.org/spreadsheetml/2006/main">
  <sheetPr>
    <pageSetUpPr fitToPage="1"/>
  </sheetPr>
  <dimension ref="A1:T47"/>
  <sheetViews>
    <sheetView workbookViewId="0" showGridLines="0" defaultGridColor="1"/>
  </sheetViews>
  <sheetFormatPr defaultColWidth="8.83333" defaultRowHeight="15" customHeight="1" outlineLevelRow="0" outlineLevelCol="0"/>
  <cols>
    <col min="1" max="1" width="4" style="546" customWidth="1"/>
    <col min="2" max="2" width="10.6719" style="546" customWidth="1"/>
    <col min="3" max="4" width="24.8516" style="546" customWidth="1"/>
    <col min="5" max="5" width="23.8516" style="546" customWidth="1"/>
    <col min="6" max="6" width="17.3516" style="546" customWidth="1"/>
    <col min="7" max="7" width="14.5" style="546" customWidth="1"/>
    <col min="8" max="17" width="12.5" style="546" customWidth="1"/>
    <col min="18" max="18" width="20.8516" style="546" customWidth="1"/>
    <col min="19" max="19" width="16.1719" style="546" customWidth="1"/>
    <col min="20" max="20" width="11" style="546" customWidth="1"/>
    <col min="21" max="16384" width="8.85156" style="546" customWidth="1"/>
  </cols>
  <sheetData>
    <row r="1" ht="15" customHeight="1">
      <c r="A1" s="43"/>
      <c r="B1" s="304"/>
      <c r="C1" s="302"/>
      <c r="D1" s="302"/>
      <c r="E1" s="302"/>
      <c r="F1" s="302"/>
      <c r="G1" s="302"/>
      <c r="H1" s="547"/>
      <c r="I1" s="302"/>
      <c r="J1" s="44"/>
      <c r="K1" s="44"/>
      <c r="L1" s="548"/>
      <c r="M1" s="548"/>
      <c r="N1" s="548"/>
      <c r="O1" s="548"/>
      <c r="P1" s="548"/>
      <c r="Q1" s="548"/>
      <c r="R1" s="548"/>
      <c r="S1" s="44"/>
      <c r="T1" s="46"/>
    </row>
    <row r="2" ht="46.75" customHeight="1">
      <c r="A2" s="116"/>
      <c r="B2" t="s" s="549">
        <v>816</v>
      </c>
      <c r="C2" s="550"/>
      <c r="D2" s="550"/>
      <c r="E2" s="550"/>
      <c r="F2" s="550"/>
      <c r="G2" s="550"/>
      <c r="H2" s="550"/>
      <c r="I2" s="550"/>
      <c r="J2" s="178"/>
      <c r="K2" s="50"/>
      <c r="L2" s="11"/>
      <c r="M2" s="11"/>
      <c r="N2" s="11"/>
      <c r="O2" s="11"/>
      <c r="P2" s="11"/>
      <c r="Q2" s="11"/>
      <c r="R2" s="11"/>
      <c r="S2" s="50"/>
      <c r="T2" s="53"/>
    </row>
    <row r="3" ht="15" customHeight="1">
      <c r="A3" s="47"/>
      <c r="B3" s="293"/>
      <c r="C3" s="173"/>
      <c r="D3" s="173"/>
      <c r="E3" s="173"/>
      <c r="F3" s="173"/>
      <c r="G3" s="173"/>
      <c r="H3" s="551"/>
      <c r="I3" s="173"/>
      <c r="J3" s="50"/>
      <c r="K3" s="50"/>
      <c r="L3" s="11"/>
      <c r="M3" s="11"/>
      <c r="N3" s="11"/>
      <c r="O3" s="11"/>
      <c r="P3" s="11"/>
      <c r="Q3" s="11"/>
      <c r="R3" s="11"/>
      <c r="S3" s="50"/>
      <c r="T3" s="53"/>
    </row>
    <row r="4" ht="15" customHeight="1">
      <c r="A4" s="47"/>
      <c r="B4" s="266"/>
      <c r="C4" s="168"/>
      <c r="D4" s="168"/>
      <c r="E4" s="168"/>
      <c r="F4" s="168"/>
      <c r="G4" s="168"/>
      <c r="H4" s="350"/>
      <c r="I4" s="168"/>
      <c r="J4" s="168"/>
      <c r="K4" s="168"/>
      <c r="L4" s="168"/>
      <c r="M4" s="168"/>
      <c r="N4" s="168"/>
      <c r="O4" s="168"/>
      <c r="P4" s="168"/>
      <c r="Q4" s="168"/>
      <c r="R4" s="168"/>
      <c r="S4" s="50"/>
      <c r="T4" s="552"/>
    </row>
    <row r="5" ht="18" customHeight="1">
      <c r="A5" s="116"/>
      <c r="B5" t="s" s="553">
        <v>817</v>
      </c>
      <c r="C5" t="s" s="553">
        <v>818</v>
      </c>
      <c r="D5" t="s" s="554">
        <v>819</v>
      </c>
      <c r="E5" t="s" s="553">
        <v>820</v>
      </c>
      <c r="F5" t="s" s="553">
        <v>821</v>
      </c>
      <c r="G5" t="s" s="553">
        <v>822</v>
      </c>
      <c r="H5" t="s" s="553">
        <v>823</v>
      </c>
      <c r="I5" t="s" s="553">
        <v>824</v>
      </c>
      <c r="J5" t="s" s="553">
        <v>825</v>
      </c>
      <c r="K5" t="s" s="553">
        <v>826</v>
      </c>
      <c r="L5" t="s" s="553">
        <v>827</v>
      </c>
      <c r="M5" t="s" s="553">
        <v>828</v>
      </c>
      <c r="N5" t="s" s="553">
        <v>829</v>
      </c>
      <c r="O5" t="s" s="553">
        <v>830</v>
      </c>
      <c r="P5" t="s" s="553">
        <v>831</v>
      </c>
      <c r="Q5" t="s" s="553">
        <v>832</v>
      </c>
      <c r="R5" t="s" s="555">
        <v>833</v>
      </c>
      <c r="S5" s="276"/>
      <c r="T5" t="s" s="288">
        <v>834</v>
      </c>
    </row>
    <row r="6" ht="16" customHeight="1">
      <c r="A6" s="324"/>
      <c r="B6" t="s" s="556">
        <v>835</v>
      </c>
      <c r="C6" s="557"/>
      <c r="D6" t="s" s="558">
        <v>836</v>
      </c>
      <c r="E6" t="s" s="559">
        <v>837</v>
      </c>
      <c r="F6" s="560"/>
      <c r="G6" s="560"/>
      <c r="H6" s="560"/>
      <c r="I6" s="560"/>
      <c r="J6" s="560"/>
      <c r="K6" s="560"/>
      <c r="L6" s="560"/>
      <c r="M6" s="560"/>
      <c r="N6" s="560"/>
      <c r="O6" s="560"/>
      <c r="P6" s="560"/>
      <c r="Q6" s="560"/>
      <c r="R6" s="561" cm="1">
        <f t="array" ref="R6">SUM(F6:Q6)</f>
        <v>0</v>
      </c>
      <c r="S6" s="562"/>
      <c r="T6" t="s" s="288">
        <v>835</v>
      </c>
    </row>
    <row r="7" ht="16" customHeight="1">
      <c r="A7" s="324"/>
      <c r="B7" s="563"/>
      <c r="C7" s="564"/>
      <c r="D7" s="564"/>
      <c r="E7" t="s" s="565">
        <v>838</v>
      </c>
      <c r="F7" s="566"/>
      <c r="G7" s="566"/>
      <c r="H7" s="566"/>
      <c r="I7" s="566"/>
      <c r="J7" s="566"/>
      <c r="K7" s="566"/>
      <c r="L7" s="566"/>
      <c r="M7" s="566"/>
      <c r="N7" s="566"/>
      <c r="O7" s="566"/>
      <c r="P7" s="566"/>
      <c r="Q7" s="566"/>
      <c r="R7" s="561" cm="1">
        <f t="array" ref="R7">SUM(F7:Q7)</f>
        <v>0</v>
      </c>
      <c r="S7" s="71"/>
      <c r="T7" s="294"/>
    </row>
    <row r="8" ht="17" customHeight="1">
      <c r="A8" s="324"/>
      <c r="B8" s="567"/>
      <c r="C8" s="568"/>
      <c r="D8" s="568"/>
      <c r="E8" t="s" s="569">
        <v>67</v>
      </c>
      <c r="F8" t="str" s="570" cm="1">
        <f t="array" ref="F8">_xlfn.IFERROR((IF($B6="AUMENTAR",(F7/F6),IF($B6="REDUZIR",F6/F7,"0"))),"")</f>
      </c>
      <c r="G8" t="str" s="570" cm="1">
        <f t="array" ref="G8">_xlfn.IFERROR((IF($B6="AUMENTAR",(G7/G6),IF($B6="REDUZIR",G6/G7,"0"))),"")</f>
      </c>
      <c r="H8" t="str" s="570" cm="1">
        <f t="array" ref="H8">_xlfn.IFERROR((IF($B6="AUMENTAR",(H7/H6),IF($B6="REDUZIR",H6/H7,"0"))),"")</f>
      </c>
      <c r="I8" t="str" s="570" cm="1">
        <f t="array" ref="I8">_xlfn.IFERROR((IF($B6="AUMENTAR",(I7/I6),IF($B6="REDUZIR",I6/I7,"0"))),"")</f>
      </c>
      <c r="J8" t="str" s="570" cm="1">
        <f t="array" ref="J8">_xlfn.IFERROR((IF($B6="AUMENTAR",(J7/J6),IF($B6="REDUZIR",J6/J7,"0"))),"")</f>
      </c>
      <c r="K8" t="str" s="570" cm="1">
        <f t="array" ref="K8">_xlfn.IFERROR((IF($B6="AUMENTAR",(K7/K6),IF($B6="REDUZIR",K6/K7,"0"))),"")</f>
      </c>
      <c r="L8" t="str" s="570" cm="1">
        <f t="array" ref="L8">_xlfn.IFERROR((IF($B6="AUMENTAR",(L7/L6),IF($B6="REDUZIR",L6/L7,"0"))),"")</f>
      </c>
      <c r="M8" t="str" s="570" cm="1">
        <f t="array" ref="M8">_xlfn.IFERROR((IF($B6="AUMENTAR",(M7/M6),IF($B6="REDUZIR",M6/M7,"0"))),"")</f>
      </c>
      <c r="N8" t="str" s="570" cm="1">
        <f t="array" ref="N8">_xlfn.IFERROR((IF($B6="AUMENTAR",(N7/N6),IF($B6="REDUZIR",N6/N7,"0"))),"")</f>
      </c>
      <c r="O8" t="str" s="570" cm="1">
        <f t="array" ref="O8">_xlfn.IFERROR((IF($B6="AUMENTAR",(O7/O6),IF($B6="REDUZIR",O6/O7,"0"))),"")</f>
      </c>
      <c r="P8" t="str" s="570" cm="1">
        <f t="array" ref="P8">_xlfn.IFERROR((IF($B6="AUMENTAR",(P7/P6),IF($B6="REDUZIR",P6/P7,"0"))),"")</f>
      </c>
      <c r="Q8" t="str" s="570" cm="1">
        <f t="array" ref="Q8">_xlfn.IFERROR((IF($B6="AUMENTAR",(Q7/Q6),IF($B6="REDUZIR",Q6/Q7,"0"))),"")</f>
      </c>
      <c r="R8" t="str" s="571" cm="1">
        <f t="array" ref="R8">_xlfn.IFERROR((IF($B6="AUMENTAR",(R7/R6),IF($B6="REDUZIR",R6/R7,"0"))),"")</f>
      </c>
      <c r="S8" s="178"/>
      <c r="T8" s="53"/>
    </row>
    <row r="9" ht="15.5" customHeight="1">
      <c r="A9" s="324"/>
      <c r="B9" t="s" s="556">
        <v>835</v>
      </c>
      <c r="C9" s="572"/>
      <c r="D9" t="s" s="556">
        <v>839</v>
      </c>
      <c r="E9" t="s" s="559">
        <v>837</v>
      </c>
      <c r="F9" s="560"/>
      <c r="G9" s="560"/>
      <c r="H9" s="560"/>
      <c r="I9" s="573"/>
      <c r="J9" s="573"/>
      <c r="K9" s="573"/>
      <c r="L9" s="573"/>
      <c r="M9" s="573"/>
      <c r="N9" s="573"/>
      <c r="O9" s="573"/>
      <c r="P9" s="573"/>
      <c r="Q9" s="573"/>
      <c r="R9" s="561" cm="1">
        <f t="array" ref="R9">SUM(F9:Q9)</f>
        <v>0</v>
      </c>
      <c r="S9" s="71"/>
      <c r="T9" s="53"/>
    </row>
    <row r="10" ht="16" customHeight="1">
      <c r="A10" s="324"/>
      <c r="B10" s="563"/>
      <c r="C10" s="574"/>
      <c r="D10" s="563"/>
      <c r="E10" t="s" s="565">
        <v>838</v>
      </c>
      <c r="F10" s="566"/>
      <c r="G10" s="566"/>
      <c r="H10" s="566"/>
      <c r="I10" s="575"/>
      <c r="J10" s="575"/>
      <c r="K10" s="575"/>
      <c r="L10" s="575"/>
      <c r="M10" s="575"/>
      <c r="N10" s="575"/>
      <c r="O10" s="575"/>
      <c r="P10" s="575"/>
      <c r="Q10" s="575"/>
      <c r="R10" s="561" cm="1">
        <f t="array" ref="R10">SUM(F10:Q10)</f>
        <v>0</v>
      </c>
      <c r="S10" s="71"/>
      <c r="T10" s="53"/>
    </row>
    <row r="11" ht="17" customHeight="1">
      <c r="A11" s="324"/>
      <c r="B11" s="567"/>
      <c r="C11" s="576"/>
      <c r="D11" s="567"/>
      <c r="E11" t="s" s="569">
        <v>67</v>
      </c>
      <c r="F11" t="str" s="570" cm="1">
        <f t="array" ref="F11">_xlfn.IFERROR((IF($B9="AUMENTAR",(F10/F9),IF($B9="REDUZIR",F9/F10,"0"))),"")</f>
      </c>
      <c r="G11" t="str" s="570" cm="1">
        <f t="array" ref="G11">_xlfn.IFERROR((IF($B9="AUMENTAR",(G10/G9),IF($B9="REDUZIR",G9/G10,"0"))),"")</f>
      </c>
      <c r="H11" t="str" s="570" cm="1">
        <f t="array" ref="H11">_xlfn.IFERROR((IF($B9="AUMENTAR",(H10/H9),IF($B9="REDUZIR",H9/H10,"0"))),"")</f>
      </c>
      <c r="I11" t="str" s="570" cm="1">
        <f t="array" ref="I11">_xlfn.IFERROR((IF($B9="AUMENTAR",(I10/I9),IF($B9="REDUZIR",I9/I10,"0"))),"")</f>
      </c>
      <c r="J11" t="str" s="570" cm="1">
        <f t="array" ref="J11">_xlfn.IFERROR((IF($B9="AUMENTAR",(J10/J9),IF($B9="REDUZIR",J9/J10,"0"))),"")</f>
      </c>
      <c r="K11" t="str" s="570" cm="1">
        <f t="array" ref="K11">_xlfn.IFERROR((IF($B9="AUMENTAR",(K10/K9),IF($B9="REDUZIR",K9/K10,"0"))),"")</f>
      </c>
      <c r="L11" t="str" s="570" cm="1">
        <f t="array" ref="L11">_xlfn.IFERROR((IF($B9="AUMENTAR",(L10/L9),IF($B9="REDUZIR",L9/L10,"0"))),"")</f>
      </c>
      <c r="M11" t="str" s="570" cm="1">
        <f t="array" ref="M11">_xlfn.IFERROR((IF($B9="AUMENTAR",(M10/M9),IF($B9="REDUZIR",M9/M10,"0"))),"")</f>
      </c>
      <c r="N11" t="str" s="570" cm="1">
        <f t="array" ref="N11">_xlfn.IFERROR((IF($B9="AUMENTAR",(N10/N9),IF($B9="REDUZIR",N9/N10,"0"))),"")</f>
      </c>
      <c r="O11" t="str" s="570" cm="1">
        <f t="array" ref="O11">_xlfn.IFERROR((IF($B9="AUMENTAR",(O10/O9),IF($B9="REDUZIR",O9/O10,"0"))),"")</f>
      </c>
      <c r="P11" t="str" s="570" cm="1">
        <f t="array" ref="P11">_xlfn.IFERROR((IF($B9="AUMENTAR",(P10/P9),IF($B9="REDUZIR",P9/P10,"0"))),"")</f>
      </c>
      <c r="Q11" t="str" s="570" cm="1">
        <f t="array" ref="Q11">_xlfn.IFERROR((IF($B9="AUMENTAR",(Q10/Q9),IF($B9="REDUZIR",Q9/Q10,"0"))),"")</f>
      </c>
      <c r="R11" t="str" s="571" cm="1">
        <f t="array" ref="R11">_xlfn.IFERROR((IF($B9="AUMENTAR",(R10/R9),IF($B9="REDUZIR",R9/R10,"0"))),"")</f>
      </c>
      <c r="S11" s="178"/>
      <c r="T11" s="53"/>
    </row>
    <row r="12" ht="16" customHeight="1">
      <c r="A12" s="324"/>
      <c r="B12" t="s" s="556">
        <v>834</v>
      </c>
      <c r="C12" s="557"/>
      <c r="D12" t="s" s="558">
        <v>840</v>
      </c>
      <c r="E12" t="s" s="559">
        <v>837</v>
      </c>
      <c r="F12" s="560"/>
      <c r="G12" s="560"/>
      <c r="H12" s="573"/>
      <c r="I12" s="573"/>
      <c r="J12" s="573"/>
      <c r="K12" s="573"/>
      <c r="L12" s="573"/>
      <c r="M12" s="573"/>
      <c r="N12" s="573"/>
      <c r="O12" s="573"/>
      <c r="P12" s="573"/>
      <c r="Q12" s="573"/>
      <c r="R12" s="561" cm="1">
        <f t="array" ref="R12">SUM(F12:Q12)</f>
        <v>0</v>
      </c>
      <c r="S12" s="71"/>
      <c r="T12" s="53"/>
    </row>
    <row r="13" ht="16" customHeight="1">
      <c r="A13" s="324"/>
      <c r="B13" s="563"/>
      <c r="C13" s="564"/>
      <c r="D13" s="564"/>
      <c r="E13" t="s" s="565">
        <v>838</v>
      </c>
      <c r="F13" s="566"/>
      <c r="G13" s="566"/>
      <c r="H13" s="577"/>
      <c r="I13" s="577"/>
      <c r="J13" s="577"/>
      <c r="K13" s="577"/>
      <c r="L13" s="577"/>
      <c r="M13" s="577"/>
      <c r="N13" s="577"/>
      <c r="O13" s="577"/>
      <c r="P13" s="577"/>
      <c r="Q13" s="577"/>
      <c r="R13" s="561" cm="1">
        <f t="array" ref="R13">SUM(F13:Q13)</f>
        <v>0</v>
      </c>
      <c r="S13" s="71"/>
      <c r="T13" s="53"/>
    </row>
    <row r="14" ht="17" customHeight="1">
      <c r="A14" s="324"/>
      <c r="B14" s="567"/>
      <c r="C14" s="568"/>
      <c r="D14" s="568"/>
      <c r="E14" t="s" s="569">
        <v>67</v>
      </c>
      <c r="F14" t="str" s="570" cm="1">
        <f t="array" ref="F14">_xlfn.IFERROR((IF($B12="AUMENTAR",(F13/F12),IF($B12="REDUZIR",F12/F13,"0"))),"")</f>
      </c>
      <c r="G14" t="str" s="570" cm="1">
        <f t="array" ref="G14">_xlfn.IFERROR((IF($B12="AUMENTAR",(G13/G12),IF($B12="REDUZIR",G12/G13,"0"))),"")</f>
      </c>
      <c r="H14" t="str" s="570" cm="1">
        <f t="array" ref="H14">_xlfn.IFERROR((IF($B12="AUMENTAR",(H13/H12),IF($B12="REDUZIR",H12/H13,"0"))),"")</f>
      </c>
      <c r="I14" t="str" s="570" cm="1">
        <f t="array" ref="I14">_xlfn.IFERROR((IF($B12="AUMENTAR",(I13/I12),IF($B12="REDUZIR",I12/I13,"0"))),"")</f>
      </c>
      <c r="J14" t="str" s="570" cm="1">
        <f t="array" ref="J14">_xlfn.IFERROR((IF($B12="AUMENTAR",(J13/J12),IF($B12="REDUZIR",J12/J13,"0"))),"")</f>
      </c>
      <c r="K14" t="str" s="570" cm="1">
        <f t="array" ref="K14">_xlfn.IFERROR((IF($B12="AUMENTAR",(K13/K12),IF($B12="REDUZIR",K12/K13,"0"))),"")</f>
      </c>
      <c r="L14" t="str" s="570" cm="1">
        <f t="array" ref="L14">_xlfn.IFERROR((IF($B12="AUMENTAR",(L13/L12),IF($B12="REDUZIR",L12/L13,"0"))),"")</f>
      </c>
      <c r="M14" t="str" s="570" cm="1">
        <f t="array" ref="M14">_xlfn.IFERROR((IF($B12="AUMENTAR",(M13/M12),IF($B12="REDUZIR",M12/M13,"0"))),"")</f>
      </c>
      <c r="N14" t="str" s="570" cm="1">
        <f t="array" ref="N14">_xlfn.IFERROR((IF($B12="AUMENTAR",(N13/N12),IF($B12="REDUZIR",N12/N13,"0"))),"")</f>
      </c>
      <c r="O14" t="str" s="570" cm="1">
        <f t="array" ref="O14">_xlfn.IFERROR((IF($B12="AUMENTAR",(O13/O12),IF($B12="REDUZIR",O12/O13,"0"))),"")</f>
      </c>
      <c r="P14" t="str" s="570" cm="1">
        <f t="array" ref="P14">_xlfn.IFERROR((IF($B12="AUMENTAR",(P13/P12),IF($B12="REDUZIR",P12/P13,"0"))),"")</f>
      </c>
      <c r="Q14" t="str" s="570" cm="1">
        <f t="array" ref="Q14">_xlfn.IFERROR((IF($B12="AUMENTAR",(Q13/Q12),IF($B12="REDUZIR",Q12/Q13,"0"))),"")</f>
      </c>
      <c r="R14" t="str" s="571" cm="1">
        <f t="array" ref="R14">_xlfn.IFERROR((IF($B12="AUMENTAR",(R13/R12),IF($B12="REDUZIR",R12/R13,"0"))),"")</f>
      </c>
      <c r="S14" s="178"/>
      <c r="T14" s="53"/>
    </row>
    <row r="15" ht="16" customHeight="1">
      <c r="A15" s="324"/>
      <c r="B15" t="s" s="556">
        <v>834</v>
      </c>
      <c r="C15" s="557"/>
      <c r="D15" t="s" s="558">
        <v>841</v>
      </c>
      <c r="E15" t="s" s="559">
        <v>837</v>
      </c>
      <c r="F15" s="560"/>
      <c r="G15" s="560"/>
      <c r="H15" s="573"/>
      <c r="I15" s="573"/>
      <c r="J15" s="573"/>
      <c r="K15" s="573"/>
      <c r="L15" s="573"/>
      <c r="M15" s="573"/>
      <c r="N15" s="573"/>
      <c r="O15" s="573"/>
      <c r="P15" s="573"/>
      <c r="Q15" s="573"/>
      <c r="R15" s="561" cm="1">
        <f t="array" ref="R15">SUM(F15:Q15)</f>
        <v>0</v>
      </c>
      <c r="S15" s="71"/>
      <c r="T15" s="53"/>
    </row>
    <row r="16" ht="16" customHeight="1">
      <c r="A16" s="324"/>
      <c r="B16" s="563"/>
      <c r="C16" s="564"/>
      <c r="D16" s="564"/>
      <c r="E16" t="s" s="565">
        <v>838</v>
      </c>
      <c r="F16" s="566"/>
      <c r="G16" s="566"/>
      <c r="H16" s="577"/>
      <c r="I16" s="577"/>
      <c r="J16" s="577"/>
      <c r="K16" s="577"/>
      <c r="L16" s="577"/>
      <c r="M16" s="577"/>
      <c r="N16" s="577"/>
      <c r="O16" s="577"/>
      <c r="P16" s="577"/>
      <c r="Q16" s="577"/>
      <c r="R16" s="561" cm="1">
        <f t="array" ref="R16">SUM(F16:Q16)</f>
        <v>0</v>
      </c>
      <c r="S16" s="71"/>
      <c r="T16" s="53"/>
    </row>
    <row r="17" ht="17" customHeight="1">
      <c r="A17" s="324"/>
      <c r="B17" s="567"/>
      <c r="C17" s="568"/>
      <c r="D17" s="568"/>
      <c r="E17" t="s" s="569">
        <v>67</v>
      </c>
      <c r="F17" t="str" s="570" cm="1">
        <f t="array" ref="F17">_xlfn.IFERROR((IF($B15="AUMENTAR",(F16/F15),IF($B15="REDUZIR",F15/F16,"0"))),"")</f>
      </c>
      <c r="G17" t="str" s="570" cm="1">
        <f t="array" ref="G17">_xlfn.IFERROR((IF($B15="AUMENTAR",(G16/G15),IF($B15="REDUZIR",G15/G16,"0"))),"")</f>
      </c>
      <c r="H17" t="str" s="570" cm="1">
        <f t="array" ref="H17">_xlfn.IFERROR((IF($B15="AUMENTAR",(H16/H15),IF($B15="REDUZIR",H15/H16,"0"))),"")</f>
      </c>
      <c r="I17" t="str" s="570" cm="1">
        <f t="array" ref="I17">_xlfn.IFERROR((IF($B15="AUMENTAR",(I16/I15),IF($B15="REDUZIR",I15/I16,"0"))),"")</f>
      </c>
      <c r="J17" t="str" s="570" cm="1">
        <f t="array" ref="J17">_xlfn.IFERROR((IF($B15="AUMENTAR",(J16/J15),IF($B15="REDUZIR",J15/J16,"0"))),"")</f>
      </c>
      <c r="K17" t="str" s="570" cm="1">
        <f t="array" ref="K17">_xlfn.IFERROR((IF($B15="AUMENTAR",(K16/K15),IF($B15="REDUZIR",K15/K16,"0"))),"")</f>
      </c>
      <c r="L17" t="str" s="570" cm="1">
        <f t="array" ref="L17">_xlfn.IFERROR((IF($B15="AUMENTAR",(L16/L15),IF($B15="REDUZIR",L15/L16,"0"))),"")</f>
      </c>
      <c r="M17" t="str" s="570" cm="1">
        <f t="array" ref="M17">_xlfn.IFERROR((IF($B15="AUMENTAR",(M16/M15),IF($B15="REDUZIR",M15/M16,"0"))),"")</f>
      </c>
      <c r="N17" t="str" s="570" cm="1">
        <f t="array" ref="N17">_xlfn.IFERROR((IF($B15="AUMENTAR",(N16/N15),IF($B15="REDUZIR",N15/N16,"0"))),"")</f>
      </c>
      <c r="O17" t="str" s="570" cm="1">
        <f t="array" ref="O17">_xlfn.IFERROR((IF($B15="AUMENTAR",(O16/O15),IF($B15="REDUZIR",O15/O16,"0"))),"")</f>
      </c>
      <c r="P17" t="str" s="570" cm="1">
        <f t="array" ref="P17">_xlfn.IFERROR((IF($B15="AUMENTAR",(P16/P15),IF($B15="REDUZIR",P15/P16,"0"))),"")</f>
      </c>
      <c r="Q17" t="str" s="570" cm="1">
        <f t="array" ref="Q17">_xlfn.IFERROR((IF($B15="AUMENTAR",(Q16/Q15),IF($B15="REDUZIR",Q15/Q16,"0"))),"")</f>
      </c>
      <c r="R17" t="str" s="570" cm="1">
        <f t="array" ref="R17">_xlfn.IFERROR((IF($B15="AUMENTAR",(R16/R15),IF($B15="REDUZIR",R15/R16,"0"))),"")</f>
      </c>
      <c r="S17" s="178"/>
      <c r="T17" s="53"/>
    </row>
    <row r="18" ht="15" customHeight="1">
      <c r="A18" s="47"/>
      <c r="B18" s="94"/>
      <c r="C18" s="93"/>
      <c r="D18" s="93"/>
      <c r="E18" s="93"/>
      <c r="F18" s="93"/>
      <c r="G18" s="93"/>
      <c r="H18" s="578"/>
      <c r="I18" s="93"/>
      <c r="J18" s="93"/>
      <c r="K18" s="93"/>
      <c r="L18" s="93"/>
      <c r="M18" s="93"/>
      <c r="N18" s="93"/>
      <c r="O18" s="93"/>
      <c r="P18" s="93"/>
      <c r="Q18" s="93"/>
      <c r="R18" s="93"/>
      <c r="S18" s="50"/>
      <c r="T18" s="53"/>
    </row>
    <row r="19" ht="15" customHeight="1">
      <c r="A19" s="47"/>
      <c r="B19" s="95"/>
      <c r="C19" s="50"/>
      <c r="D19" s="50"/>
      <c r="E19" s="50"/>
      <c r="F19" s="50"/>
      <c r="G19" s="50"/>
      <c r="H19" s="431"/>
      <c r="I19" s="50"/>
      <c r="J19" s="50"/>
      <c r="K19" s="50"/>
      <c r="L19" s="50"/>
      <c r="M19" s="50"/>
      <c r="N19" s="50"/>
      <c r="O19" s="50"/>
      <c r="P19" s="50"/>
      <c r="Q19" s="50"/>
      <c r="R19" s="50"/>
      <c r="S19" s="50"/>
      <c r="T19" s="53"/>
    </row>
    <row r="20" ht="15" customHeight="1">
      <c r="A20" s="47"/>
      <c r="B20" s="266"/>
      <c r="C20" s="168"/>
      <c r="D20" s="168"/>
      <c r="E20" s="168"/>
      <c r="F20" s="168"/>
      <c r="G20" s="168"/>
      <c r="H20" s="350"/>
      <c r="I20" s="168"/>
      <c r="J20" s="50"/>
      <c r="K20" s="50"/>
      <c r="L20" s="50"/>
      <c r="M20" s="50"/>
      <c r="N20" s="50"/>
      <c r="O20" s="50"/>
      <c r="P20" s="50"/>
      <c r="Q20" s="50"/>
      <c r="R20" s="50"/>
      <c r="S20" s="50"/>
      <c r="T20" s="53"/>
    </row>
    <row r="21" ht="24" customHeight="1">
      <c r="A21" s="116"/>
      <c r="B21" t="s" s="579">
        <v>8</v>
      </c>
      <c r="C21" s="580"/>
      <c r="D21" s="580"/>
      <c r="E21" s="580"/>
      <c r="F21" s="580"/>
      <c r="G21" s="580"/>
      <c r="H21" s="580"/>
      <c r="I21" s="580"/>
      <c r="J21" s="178"/>
      <c r="K21" s="50"/>
      <c r="L21" s="50"/>
      <c r="M21" s="50"/>
      <c r="N21" s="50"/>
      <c r="O21" s="50"/>
      <c r="P21" s="50"/>
      <c r="Q21" s="50"/>
      <c r="R21" s="50"/>
      <c r="S21" s="50"/>
      <c r="T21" s="53"/>
    </row>
    <row r="22" ht="15" customHeight="1">
      <c r="A22" s="47"/>
      <c r="B22" s="402"/>
      <c r="C22" s="581"/>
      <c r="D22" s="581"/>
      <c r="E22" s="581"/>
      <c r="F22" s="581"/>
      <c r="G22" s="581"/>
      <c r="H22" s="582"/>
      <c r="I22" s="581"/>
      <c r="J22" s="168"/>
      <c r="K22" s="168"/>
      <c r="L22" s="168"/>
      <c r="M22" s="168"/>
      <c r="N22" s="50"/>
      <c r="O22" s="50"/>
      <c r="P22" s="50"/>
      <c r="Q22" s="50"/>
      <c r="R22" s="50"/>
      <c r="S22" s="50"/>
      <c r="T22" s="53"/>
    </row>
    <row r="23" ht="15" customHeight="1">
      <c r="A23" s="116"/>
      <c r="B23" t="s" s="583">
        <v>9</v>
      </c>
      <c r="C23" t="s" s="583">
        <v>842</v>
      </c>
      <c r="D23" t="s" s="583">
        <v>10</v>
      </c>
      <c r="E23" t="s" s="583">
        <v>11</v>
      </c>
      <c r="F23" t="s" s="583">
        <v>843</v>
      </c>
      <c r="G23" t="s" s="583">
        <v>14</v>
      </c>
      <c r="H23" t="s" s="583">
        <v>844</v>
      </c>
      <c r="I23" s="584"/>
      <c r="J23" s="584"/>
      <c r="K23" s="584"/>
      <c r="L23" s="584"/>
      <c r="M23" s="584"/>
      <c r="N23" s="178"/>
      <c r="O23" s="50"/>
      <c r="P23" s="50"/>
      <c r="Q23" s="50"/>
      <c r="R23" s="50"/>
      <c r="S23" s="50"/>
      <c r="T23" s="53"/>
    </row>
    <row r="24" ht="16" customHeight="1">
      <c r="A24" s="116"/>
      <c r="B24" s="284"/>
      <c r="C24" s="286"/>
      <c r="D24" s="286"/>
      <c r="E24" s="286"/>
      <c r="F24" s="585"/>
      <c r="G24" t="str" s="586" cm="1">
        <f t="array" ref="G24">IF(F24="","Aguardando",IF(F24&lt;=TODAY(),"Atrasado",IF(F24&gt;TODAY(),"Em Execução","Aguardando")))</f>
        <v>Aguardando</v>
      </c>
      <c r="H24" s="587"/>
      <c r="I24" s="285"/>
      <c r="J24" s="285"/>
      <c r="K24" s="285"/>
      <c r="L24" s="285"/>
      <c r="M24" s="285"/>
      <c r="N24" s="178"/>
      <c r="O24" s="50"/>
      <c r="P24" s="50"/>
      <c r="Q24" s="50"/>
      <c r="R24" s="50"/>
      <c r="S24" s="50"/>
      <c r="T24" s="53"/>
    </row>
    <row r="25" ht="16" customHeight="1">
      <c r="A25" s="116"/>
      <c r="B25" s="284"/>
      <c r="C25" s="286"/>
      <c r="D25" s="286"/>
      <c r="E25" s="286"/>
      <c r="F25" s="585"/>
      <c r="G25" t="str" s="586" cm="1">
        <f t="array" ref="G25">IF(F25="","Aguardando",IF(F25&lt;=TODAY(),"Atrasado",IF(F25&gt;TODAY(),"Em Execução","Aguardando")))</f>
        <v>Aguardando</v>
      </c>
      <c r="H25" s="587"/>
      <c r="I25" s="285"/>
      <c r="J25" s="285"/>
      <c r="K25" s="285"/>
      <c r="L25" s="285"/>
      <c r="M25" s="285"/>
      <c r="N25" s="178"/>
      <c r="O25" s="50"/>
      <c r="P25" s="50"/>
      <c r="Q25" s="50"/>
      <c r="R25" s="50"/>
      <c r="S25" s="50"/>
      <c r="T25" s="53"/>
    </row>
    <row r="26" ht="16" customHeight="1">
      <c r="A26" s="116"/>
      <c r="B26" s="588"/>
      <c r="C26" s="589"/>
      <c r="D26" s="589"/>
      <c r="E26" s="589"/>
      <c r="F26" s="590"/>
      <c r="G26" t="str" s="586" cm="1">
        <f t="array" ref="G26">IF(F26="","Aguardando",IF(F26&lt;=TODAY(),"Atrasado",IF(F26&gt;TODAY(),"Em Execução","Aguardando")))</f>
        <v>Aguardando</v>
      </c>
      <c r="H26" s="588"/>
      <c r="I26" s="591"/>
      <c r="J26" s="591"/>
      <c r="K26" s="591"/>
      <c r="L26" s="591"/>
      <c r="M26" s="591"/>
      <c r="N26" s="178"/>
      <c r="O26" s="50"/>
      <c r="P26" s="50"/>
      <c r="Q26" s="50"/>
      <c r="R26" s="50"/>
      <c r="S26" s="50"/>
      <c r="T26" s="53"/>
    </row>
    <row r="27" ht="16" customHeight="1">
      <c r="A27" s="116"/>
      <c r="B27" s="588"/>
      <c r="C27" s="589"/>
      <c r="D27" s="589"/>
      <c r="E27" s="589"/>
      <c r="F27" s="590"/>
      <c r="G27" t="str" s="586" cm="1">
        <f t="array" ref="G27">IF(F27="","Aguardando",IF(F27&lt;=TODAY(),"Atrasado",IF(F27&gt;TODAY(),"Em Execução","Aguardando")))</f>
        <v>Aguardando</v>
      </c>
      <c r="H27" s="588"/>
      <c r="I27" s="591"/>
      <c r="J27" s="591"/>
      <c r="K27" s="591"/>
      <c r="L27" s="591"/>
      <c r="M27" s="591"/>
      <c r="N27" s="178"/>
      <c r="O27" s="50"/>
      <c r="P27" s="50"/>
      <c r="Q27" s="50"/>
      <c r="R27" s="50"/>
      <c r="S27" s="50"/>
      <c r="T27" s="53"/>
    </row>
    <row r="28" ht="16" customHeight="1">
      <c r="A28" s="116"/>
      <c r="B28" s="588"/>
      <c r="C28" s="589"/>
      <c r="D28" s="589"/>
      <c r="E28" s="589"/>
      <c r="F28" s="590"/>
      <c r="G28" t="str" s="586" cm="1">
        <f t="array" ref="G28">IF(F28="","Aguardando",IF(F28&lt;=TODAY(),"Atrasado",IF(F28&gt;TODAY(),"Em Execução","Aguardando")))</f>
        <v>Aguardando</v>
      </c>
      <c r="H28" s="588"/>
      <c r="I28" s="591"/>
      <c r="J28" s="591"/>
      <c r="K28" s="591"/>
      <c r="L28" s="591"/>
      <c r="M28" s="591"/>
      <c r="N28" s="178"/>
      <c r="O28" s="50"/>
      <c r="P28" s="50"/>
      <c r="Q28" s="50"/>
      <c r="R28" s="50"/>
      <c r="S28" s="50"/>
      <c r="T28" s="53"/>
    </row>
    <row r="29" ht="16" customHeight="1">
      <c r="A29" s="116"/>
      <c r="B29" s="588"/>
      <c r="C29" s="589"/>
      <c r="D29" s="589"/>
      <c r="E29" s="591"/>
      <c r="F29" s="590"/>
      <c r="G29" t="str" s="586" cm="1">
        <f t="array" ref="G29">IF(F29="","Aguardando",IF(F29&lt;=TODAY(),"Atrasado",IF(F29&gt;TODAY(),"Em Execução","Aguardando")))</f>
        <v>Aguardando</v>
      </c>
      <c r="H29" s="588"/>
      <c r="I29" s="591"/>
      <c r="J29" s="591"/>
      <c r="K29" s="591"/>
      <c r="L29" s="591"/>
      <c r="M29" s="591"/>
      <c r="N29" s="178"/>
      <c r="O29" s="50"/>
      <c r="P29" s="50"/>
      <c r="Q29" s="50"/>
      <c r="R29" s="50"/>
      <c r="S29" s="50"/>
      <c r="T29" s="53"/>
    </row>
    <row r="30" ht="16" customHeight="1">
      <c r="A30" s="116"/>
      <c r="B30" s="588"/>
      <c r="C30" s="589"/>
      <c r="D30" s="589"/>
      <c r="E30" s="591"/>
      <c r="F30" s="590"/>
      <c r="G30" t="str" s="586" cm="1">
        <f t="array" ref="G30">IF(F30="","Aguardando",IF(F30&lt;=TODAY(),"Atrasado",IF(F30&gt;TODAY(),"Em Execução","Aguardando")))</f>
        <v>Aguardando</v>
      </c>
      <c r="H30" s="588"/>
      <c r="I30" s="591"/>
      <c r="J30" s="591"/>
      <c r="K30" s="591"/>
      <c r="L30" s="591"/>
      <c r="M30" s="591"/>
      <c r="N30" s="178"/>
      <c r="O30" s="50"/>
      <c r="P30" s="50"/>
      <c r="Q30" s="50"/>
      <c r="R30" s="50"/>
      <c r="S30" s="50"/>
      <c r="T30" s="53"/>
    </row>
    <row r="31" ht="16" customHeight="1">
      <c r="A31" s="116"/>
      <c r="B31" s="588"/>
      <c r="C31" s="589"/>
      <c r="D31" s="589"/>
      <c r="E31" s="591"/>
      <c r="F31" s="590"/>
      <c r="G31" t="str" s="586" cm="1">
        <f t="array" ref="G31">IF(F31="","Aguardando",IF(F31&lt;=TODAY(),"Atrasado",IF(F31&gt;TODAY(),"Em Execução","Aguardando")))</f>
        <v>Aguardando</v>
      </c>
      <c r="H31" s="588"/>
      <c r="I31" s="591"/>
      <c r="J31" s="591"/>
      <c r="K31" s="591"/>
      <c r="L31" s="591"/>
      <c r="M31" s="591"/>
      <c r="N31" s="178"/>
      <c r="O31" s="50"/>
      <c r="P31" s="50"/>
      <c r="Q31" s="50"/>
      <c r="R31" s="50"/>
      <c r="S31" s="50"/>
      <c r="T31" s="53"/>
    </row>
    <row r="32" ht="16" customHeight="1">
      <c r="A32" s="116"/>
      <c r="B32" s="588"/>
      <c r="C32" s="589"/>
      <c r="D32" s="589"/>
      <c r="E32" s="591"/>
      <c r="F32" s="590"/>
      <c r="G32" t="str" s="586" cm="1">
        <f t="array" ref="G32">IF(F32="","Aguardando",IF(F32&lt;=TODAY(),"Atrasado",IF(F32&gt;TODAY(),"Em Execução","Aguardando")))</f>
        <v>Aguardando</v>
      </c>
      <c r="H32" s="588"/>
      <c r="I32" s="591"/>
      <c r="J32" s="591"/>
      <c r="K32" s="591"/>
      <c r="L32" s="591"/>
      <c r="M32" s="591"/>
      <c r="N32" s="178"/>
      <c r="O32" s="50"/>
      <c r="P32" s="50"/>
      <c r="Q32" s="50"/>
      <c r="R32" s="50"/>
      <c r="S32" s="50"/>
      <c r="T32" s="53"/>
    </row>
    <row r="33" ht="16" customHeight="1">
      <c r="A33" s="116"/>
      <c r="B33" s="588"/>
      <c r="C33" s="589"/>
      <c r="D33" s="589"/>
      <c r="E33" s="591"/>
      <c r="F33" s="590"/>
      <c r="G33" t="str" s="586" cm="1">
        <f t="array" ref="G33">IF(F33="","Aguardando",IF(F33&lt;=TODAY(),"Atrasado",IF(F33&gt;TODAY(),"Em Execução","Aguardando")))</f>
        <v>Aguardando</v>
      </c>
      <c r="H33" s="588"/>
      <c r="I33" s="591"/>
      <c r="J33" s="591"/>
      <c r="K33" s="591"/>
      <c r="L33" s="591"/>
      <c r="M33" s="591"/>
      <c r="N33" s="178"/>
      <c r="O33" s="50"/>
      <c r="P33" s="50"/>
      <c r="Q33" s="50"/>
      <c r="R33" s="50"/>
      <c r="S33" s="50"/>
      <c r="T33" s="53"/>
    </row>
    <row r="34" ht="16" customHeight="1">
      <c r="A34" s="116"/>
      <c r="B34" s="588"/>
      <c r="C34" s="589"/>
      <c r="D34" s="589"/>
      <c r="E34" s="591"/>
      <c r="F34" s="590"/>
      <c r="G34" t="str" s="586" cm="1">
        <f t="array" ref="G34">IF(F34="","Aguardando",IF(F34&lt;=TODAY(),"Atrasado",IF(F34&gt;TODAY(),"Em Execução","Aguardando")))</f>
        <v>Aguardando</v>
      </c>
      <c r="H34" s="588"/>
      <c r="I34" s="591"/>
      <c r="J34" s="591"/>
      <c r="K34" s="591"/>
      <c r="L34" s="591"/>
      <c r="M34" s="591"/>
      <c r="N34" s="178"/>
      <c r="O34" s="50"/>
      <c r="P34" s="50"/>
      <c r="Q34" s="50"/>
      <c r="R34" s="50"/>
      <c r="S34" s="50"/>
      <c r="T34" s="53"/>
    </row>
    <row r="35" ht="16" customHeight="1">
      <c r="A35" s="116"/>
      <c r="B35" s="588"/>
      <c r="C35" s="589"/>
      <c r="D35" s="589"/>
      <c r="E35" s="591"/>
      <c r="F35" s="590"/>
      <c r="G35" t="str" s="586" cm="1">
        <f t="array" ref="G35">IF(F35="","Aguardando",IF(F35&lt;=TODAY(),"Atrasado",IF(F35&gt;TODAY(),"Em Execução","Aguardando")))</f>
        <v>Aguardando</v>
      </c>
      <c r="H35" s="588"/>
      <c r="I35" s="591"/>
      <c r="J35" s="591"/>
      <c r="K35" s="591"/>
      <c r="L35" s="591"/>
      <c r="M35" s="591"/>
      <c r="N35" s="178"/>
      <c r="O35" s="50"/>
      <c r="P35" s="50"/>
      <c r="Q35" s="50"/>
      <c r="R35" s="50"/>
      <c r="S35" s="50"/>
      <c r="T35" s="53"/>
    </row>
    <row r="36" ht="16" customHeight="1">
      <c r="A36" s="116"/>
      <c r="B36" s="588"/>
      <c r="C36" s="589"/>
      <c r="D36" s="589"/>
      <c r="E36" s="591"/>
      <c r="F36" s="590"/>
      <c r="G36" t="str" s="586" cm="1">
        <f t="array" ref="G36">IF(F36="","Aguardando",IF(F36&lt;=TODAY(),"Atrasado",IF(F36&gt;TODAY(),"Em Execução","Aguardando")))</f>
        <v>Aguardando</v>
      </c>
      <c r="H36" s="588"/>
      <c r="I36" s="591"/>
      <c r="J36" s="591"/>
      <c r="K36" s="591"/>
      <c r="L36" s="591"/>
      <c r="M36" s="591"/>
      <c r="N36" s="178"/>
      <c r="O36" s="50"/>
      <c r="P36" s="50"/>
      <c r="Q36" s="50"/>
      <c r="R36" s="50"/>
      <c r="S36" s="50"/>
      <c r="T36" s="53"/>
    </row>
    <row r="37" ht="15" customHeight="1">
      <c r="A37" s="47"/>
      <c r="B37" s="293"/>
      <c r="C37" s="173"/>
      <c r="D37" s="173"/>
      <c r="E37" s="173"/>
      <c r="F37" s="173"/>
      <c r="G37" s="173"/>
      <c r="H37" s="293"/>
      <c r="I37" s="173"/>
      <c r="J37" s="173"/>
      <c r="K37" s="173"/>
      <c r="L37" s="173"/>
      <c r="M37" s="173"/>
      <c r="N37" s="50"/>
      <c r="O37" s="50"/>
      <c r="P37" s="50"/>
      <c r="Q37" s="50"/>
      <c r="R37" s="50"/>
      <c r="S37" s="50"/>
      <c r="T37" s="53"/>
    </row>
    <row r="38" ht="15" customHeight="1">
      <c r="A38" s="47"/>
      <c r="B38" s="95"/>
      <c r="C38" s="50"/>
      <c r="D38" s="50"/>
      <c r="E38" s="50"/>
      <c r="F38" s="50"/>
      <c r="G38" s="50"/>
      <c r="H38" s="95"/>
      <c r="I38" s="50"/>
      <c r="J38" s="50"/>
      <c r="K38" s="50"/>
      <c r="L38" s="50"/>
      <c r="M38" s="50"/>
      <c r="N38" s="50"/>
      <c r="O38" s="50"/>
      <c r="P38" s="50"/>
      <c r="Q38" s="50"/>
      <c r="R38" s="50"/>
      <c r="S38" s="50"/>
      <c r="T38" s="53"/>
    </row>
    <row r="39" ht="15" customHeight="1">
      <c r="A39" s="47"/>
      <c r="B39" s="95"/>
      <c r="C39" s="50"/>
      <c r="D39" s="50"/>
      <c r="E39" s="50"/>
      <c r="F39" s="50"/>
      <c r="G39" s="50"/>
      <c r="H39" s="95"/>
      <c r="I39" s="50"/>
      <c r="J39" s="50"/>
      <c r="K39" s="50"/>
      <c r="L39" s="50"/>
      <c r="M39" s="50"/>
      <c r="N39" s="50"/>
      <c r="O39" s="50"/>
      <c r="P39" s="50"/>
      <c r="Q39" s="50"/>
      <c r="R39" s="50"/>
      <c r="S39" s="50"/>
      <c r="T39" s="53"/>
    </row>
    <row r="40" ht="15" customHeight="1">
      <c r="A40" s="47"/>
      <c r="B40" s="95"/>
      <c r="C40" s="50"/>
      <c r="D40" s="50"/>
      <c r="E40" s="50"/>
      <c r="F40" s="50"/>
      <c r="G40" s="50"/>
      <c r="H40" s="95"/>
      <c r="I40" s="50"/>
      <c r="J40" s="50"/>
      <c r="K40" s="50"/>
      <c r="L40" s="50"/>
      <c r="M40" s="50"/>
      <c r="N40" s="50"/>
      <c r="O40" s="50"/>
      <c r="P40" s="50"/>
      <c r="Q40" s="50"/>
      <c r="R40" s="50"/>
      <c r="S40" s="50"/>
      <c r="T40" s="53"/>
    </row>
    <row r="41" ht="15" customHeight="1">
      <c r="A41" s="47"/>
      <c r="B41" s="95"/>
      <c r="C41" s="50"/>
      <c r="D41" s="50"/>
      <c r="E41" s="50"/>
      <c r="F41" s="50"/>
      <c r="G41" s="50"/>
      <c r="H41" s="95"/>
      <c r="I41" s="50"/>
      <c r="J41" s="50"/>
      <c r="K41" s="50"/>
      <c r="L41" s="50"/>
      <c r="M41" s="50"/>
      <c r="N41" s="50"/>
      <c r="O41" s="50"/>
      <c r="P41" s="50"/>
      <c r="Q41" s="50"/>
      <c r="R41" s="50"/>
      <c r="S41" s="50"/>
      <c r="T41" s="53"/>
    </row>
    <row r="42" ht="15" customHeight="1">
      <c r="A42" s="47"/>
      <c r="B42" s="95"/>
      <c r="C42" s="50"/>
      <c r="D42" s="50"/>
      <c r="E42" s="50"/>
      <c r="F42" s="50"/>
      <c r="G42" s="50"/>
      <c r="H42" s="95"/>
      <c r="I42" s="50"/>
      <c r="J42" s="50"/>
      <c r="K42" s="50"/>
      <c r="L42" s="50"/>
      <c r="M42" s="50"/>
      <c r="N42" s="50"/>
      <c r="O42" s="50"/>
      <c r="P42" s="50"/>
      <c r="Q42" s="50"/>
      <c r="R42" s="50"/>
      <c r="S42" s="50"/>
      <c r="T42" s="53"/>
    </row>
    <row r="43" ht="15" customHeight="1">
      <c r="A43" s="47"/>
      <c r="B43" s="95"/>
      <c r="C43" s="50"/>
      <c r="D43" s="50"/>
      <c r="E43" s="50"/>
      <c r="F43" s="50"/>
      <c r="G43" s="50"/>
      <c r="H43" s="95"/>
      <c r="I43" s="50"/>
      <c r="J43" s="50"/>
      <c r="K43" s="50"/>
      <c r="L43" s="50"/>
      <c r="M43" s="50"/>
      <c r="N43" s="50"/>
      <c r="O43" s="50"/>
      <c r="P43" s="50"/>
      <c r="Q43" s="50"/>
      <c r="R43" s="50"/>
      <c r="S43" s="50"/>
      <c r="T43" s="53"/>
    </row>
    <row r="44" ht="15" customHeight="1">
      <c r="A44" s="47"/>
      <c r="B44" s="95"/>
      <c r="C44" s="50"/>
      <c r="D44" s="50"/>
      <c r="E44" s="50"/>
      <c r="F44" s="50"/>
      <c r="G44" s="50"/>
      <c r="H44" s="95"/>
      <c r="I44" s="50"/>
      <c r="J44" s="50"/>
      <c r="K44" s="50"/>
      <c r="L44" s="50"/>
      <c r="M44" s="50"/>
      <c r="N44" s="50"/>
      <c r="O44" s="50"/>
      <c r="P44" s="50"/>
      <c r="Q44" s="50"/>
      <c r="R44" s="50"/>
      <c r="S44" s="50"/>
      <c r="T44" s="53"/>
    </row>
    <row r="45" ht="15" customHeight="1">
      <c r="A45" s="47"/>
      <c r="B45" s="95"/>
      <c r="C45" s="50"/>
      <c r="D45" s="50"/>
      <c r="E45" s="50"/>
      <c r="F45" s="50"/>
      <c r="G45" s="50"/>
      <c r="H45" s="95"/>
      <c r="I45" s="50"/>
      <c r="J45" s="50"/>
      <c r="K45" s="50"/>
      <c r="L45" s="50"/>
      <c r="M45" s="50"/>
      <c r="N45" s="50"/>
      <c r="O45" s="50"/>
      <c r="P45" s="50"/>
      <c r="Q45" s="50"/>
      <c r="R45" s="50"/>
      <c r="S45" s="50"/>
      <c r="T45" s="53"/>
    </row>
    <row r="46" ht="15" customHeight="1">
      <c r="A46" s="47"/>
      <c r="B46" s="95"/>
      <c r="C46" s="50"/>
      <c r="D46" s="50"/>
      <c r="E46" s="50"/>
      <c r="F46" s="50"/>
      <c r="G46" s="50"/>
      <c r="H46" s="95"/>
      <c r="I46" s="50"/>
      <c r="J46" s="50"/>
      <c r="K46" s="50"/>
      <c r="L46" s="50"/>
      <c r="M46" s="50"/>
      <c r="N46" s="50"/>
      <c r="O46" s="50"/>
      <c r="P46" s="50"/>
      <c r="Q46" s="50"/>
      <c r="R46" s="50"/>
      <c r="S46" s="50"/>
      <c r="T46" s="53"/>
    </row>
    <row r="47" ht="15" customHeight="1">
      <c r="A47" s="96"/>
      <c r="B47" s="98"/>
      <c r="C47" s="97"/>
      <c r="D47" s="97"/>
      <c r="E47" s="97"/>
      <c r="F47" s="97"/>
      <c r="G47" s="97"/>
      <c r="H47" s="98"/>
      <c r="I47" s="97"/>
      <c r="J47" s="97"/>
      <c r="K47" s="97"/>
      <c r="L47" s="97"/>
      <c r="M47" s="97"/>
      <c r="N47" s="97"/>
      <c r="O47" s="97"/>
      <c r="P47" s="97"/>
      <c r="Q47" s="97"/>
      <c r="R47" s="97"/>
      <c r="S47" s="97"/>
      <c r="T47" s="100"/>
    </row>
  </sheetData>
  <mergeCells count="28">
    <mergeCell ref="H36:M36"/>
    <mergeCell ref="H26:M26"/>
    <mergeCell ref="H27:M27"/>
    <mergeCell ref="H28:M28"/>
    <mergeCell ref="H29:M29"/>
    <mergeCell ref="H30:M30"/>
    <mergeCell ref="H31:M31"/>
    <mergeCell ref="H32:M32"/>
    <mergeCell ref="H33:M33"/>
    <mergeCell ref="H34:M34"/>
    <mergeCell ref="H35:M35"/>
    <mergeCell ref="H25:M25"/>
    <mergeCell ref="H24:M24"/>
    <mergeCell ref="H23:M23"/>
    <mergeCell ref="B15:B17"/>
    <mergeCell ref="C15:C17"/>
    <mergeCell ref="D15:D17"/>
    <mergeCell ref="B12:B14"/>
    <mergeCell ref="C12:C14"/>
    <mergeCell ref="D12:D14"/>
    <mergeCell ref="B21:I21"/>
    <mergeCell ref="B2:I2"/>
    <mergeCell ref="B6:B8"/>
    <mergeCell ref="C6:C8"/>
    <mergeCell ref="D6:D8"/>
    <mergeCell ref="B9:B11"/>
    <mergeCell ref="C9:C11"/>
    <mergeCell ref="D9:D11"/>
  </mergeCells>
  <conditionalFormatting sqref="F8:R8 F11:R11 F14:R14 F17:R17">
    <cfRule type="cellIs" dxfId="25" priority="1" operator="greaterThanOrEqual" stopIfTrue="1">
      <formula>1</formula>
    </cfRule>
    <cfRule type="cellIs" dxfId="26" priority="2" operator="between" stopIfTrue="1">
      <formula>0.8</formula>
      <formula>1</formula>
    </cfRule>
    <cfRule type="cellIs" dxfId="27" priority="3" operator="between" stopIfTrue="1">
      <formula>0.5</formula>
      <formula>0.8</formula>
    </cfRule>
    <cfRule type="cellIs" dxfId="28" priority="4" operator="equal" stopIfTrue="1">
      <formula>""""""</formula>
    </cfRule>
    <cfRule type="cellIs" dxfId="29" priority="5" operator="between" stopIfTrue="1">
      <formula>0</formula>
      <formula>0.5</formula>
    </cfRule>
  </conditionalFormatting>
  <dataValidations count="1">
    <dataValidation type="list" allowBlank="1" showInputMessage="1" showErrorMessage="1" sqref="B6:B17">
      <formula1>"AUMENTAR,REDUZIR"</formula1>
    </dataValidation>
  </dataValidations>
  <pageMargins left="0.511811" right="0.511811" top="0.787402" bottom="0.787402" header="0.314961" footer="0.314961"/>
  <pageSetup firstPageNumber="1" fitToHeight="1" fitToWidth="1" scale="100" useFirstPageNumber="0" orientation="portrait" pageOrder="downThenOver"/>
  <headerFooter>
    <oddHeader>&amp;L&amp;"Calibri,Regular"&amp;10&amp;K0000FF Uso Interno CPFL&amp;1#
</oddHeader>
    <oddFooter>&amp;C&amp;"Helvetica Neue,Regular"&amp;12&amp;K000000&amp;P</oddFooter>
  </headerFooter>
  <drawing r:id="rId1"/>
</worksheet>
</file>

<file path=xl/worksheets/sheet19.xml><?xml version="1.0" encoding="utf-8"?>
<worksheet xmlns:r="http://schemas.openxmlformats.org/officeDocument/2006/relationships" xmlns="http://schemas.openxmlformats.org/spreadsheetml/2006/main">
  <sheetPr>
    <pageSetUpPr fitToPage="1"/>
  </sheetPr>
  <dimension ref="A1:T47"/>
  <sheetViews>
    <sheetView workbookViewId="0" showGridLines="0" defaultGridColor="1"/>
  </sheetViews>
  <sheetFormatPr defaultColWidth="8.83333" defaultRowHeight="15" customHeight="1" outlineLevelRow="0" outlineLevelCol="0"/>
  <cols>
    <col min="1" max="1" width="4" style="592" customWidth="1"/>
    <col min="2" max="2" width="10.6719" style="592" customWidth="1"/>
    <col min="3" max="4" width="24.8516" style="592" customWidth="1"/>
    <col min="5" max="5" width="23.8516" style="592" customWidth="1"/>
    <col min="6" max="6" width="17.3516" style="592" customWidth="1"/>
    <col min="7" max="7" width="14.5" style="592" customWidth="1"/>
    <col min="8" max="17" width="12.5" style="592" customWidth="1"/>
    <col min="18" max="18" width="20.8516" style="592" customWidth="1"/>
    <col min="19" max="19" width="16.1719" style="592" customWidth="1"/>
    <col min="20" max="20" width="11" style="592" customWidth="1"/>
    <col min="21" max="16384" width="8.85156" style="592" customWidth="1"/>
  </cols>
  <sheetData>
    <row r="1" ht="15" customHeight="1">
      <c r="A1" s="43"/>
      <c r="B1" s="304"/>
      <c r="C1" s="302"/>
      <c r="D1" s="302"/>
      <c r="E1" s="302"/>
      <c r="F1" s="302"/>
      <c r="G1" s="302"/>
      <c r="H1" s="547"/>
      <c r="I1" s="302"/>
      <c r="J1" s="44"/>
      <c r="K1" s="44"/>
      <c r="L1" s="548"/>
      <c r="M1" s="548"/>
      <c r="N1" s="548"/>
      <c r="O1" s="548"/>
      <c r="P1" s="548"/>
      <c r="Q1" s="548"/>
      <c r="R1" s="548"/>
      <c r="S1" s="44"/>
      <c r="T1" s="46"/>
    </row>
    <row r="2" ht="46.75" customHeight="1">
      <c r="A2" s="116"/>
      <c r="B2" t="s" s="549">
        <v>847</v>
      </c>
      <c r="C2" s="550"/>
      <c r="D2" s="550"/>
      <c r="E2" s="550"/>
      <c r="F2" s="550"/>
      <c r="G2" s="550"/>
      <c r="H2" s="550"/>
      <c r="I2" s="550"/>
      <c r="J2" s="178"/>
      <c r="K2" s="50"/>
      <c r="L2" s="11"/>
      <c r="M2" s="11"/>
      <c r="N2" s="11"/>
      <c r="O2" s="11"/>
      <c r="P2" s="11"/>
      <c r="Q2" s="11"/>
      <c r="R2" s="11"/>
      <c r="S2" s="50"/>
      <c r="T2" s="53"/>
    </row>
    <row r="3" ht="15" customHeight="1">
      <c r="A3" s="47"/>
      <c r="B3" s="293"/>
      <c r="C3" s="173"/>
      <c r="D3" s="173"/>
      <c r="E3" s="173"/>
      <c r="F3" s="173"/>
      <c r="G3" s="173"/>
      <c r="H3" s="551"/>
      <c r="I3" s="173"/>
      <c r="J3" s="50"/>
      <c r="K3" s="50"/>
      <c r="L3" s="11"/>
      <c r="M3" s="11"/>
      <c r="N3" s="11"/>
      <c r="O3" s="11"/>
      <c r="P3" s="11"/>
      <c r="Q3" s="11"/>
      <c r="R3" s="11"/>
      <c r="S3" s="50"/>
      <c r="T3" s="53"/>
    </row>
    <row r="4" ht="15" customHeight="1">
      <c r="A4" s="47"/>
      <c r="B4" s="266"/>
      <c r="C4" s="168"/>
      <c r="D4" s="168"/>
      <c r="E4" s="168"/>
      <c r="F4" s="168"/>
      <c r="G4" s="168"/>
      <c r="H4" s="350"/>
      <c r="I4" s="168"/>
      <c r="J4" s="168"/>
      <c r="K4" s="168"/>
      <c r="L4" s="168"/>
      <c r="M4" s="168"/>
      <c r="N4" s="168"/>
      <c r="O4" s="168"/>
      <c r="P4" s="168"/>
      <c r="Q4" s="168"/>
      <c r="R4" s="168"/>
      <c r="S4" s="50"/>
      <c r="T4" s="552"/>
    </row>
    <row r="5" ht="18" customHeight="1">
      <c r="A5" s="116"/>
      <c r="B5" t="s" s="553">
        <v>817</v>
      </c>
      <c r="C5" t="s" s="553">
        <v>818</v>
      </c>
      <c r="D5" t="s" s="554">
        <v>819</v>
      </c>
      <c r="E5" t="s" s="553">
        <v>820</v>
      </c>
      <c r="F5" t="s" s="555">
        <v>821</v>
      </c>
      <c r="G5" t="s" s="555">
        <v>822</v>
      </c>
      <c r="H5" t="s" s="555">
        <v>823</v>
      </c>
      <c r="I5" t="s" s="555">
        <v>824</v>
      </c>
      <c r="J5" t="s" s="555">
        <v>825</v>
      </c>
      <c r="K5" t="s" s="555">
        <v>826</v>
      </c>
      <c r="L5" t="s" s="555">
        <v>827</v>
      </c>
      <c r="M5" t="s" s="555">
        <v>828</v>
      </c>
      <c r="N5" t="s" s="555">
        <v>829</v>
      </c>
      <c r="O5" t="s" s="555">
        <v>830</v>
      </c>
      <c r="P5" t="s" s="555">
        <v>831</v>
      </c>
      <c r="Q5" t="s" s="555">
        <v>832</v>
      </c>
      <c r="R5" t="s" s="555">
        <v>833</v>
      </c>
      <c r="S5" s="276"/>
      <c r="T5" t="s" s="288">
        <v>834</v>
      </c>
    </row>
    <row r="6" ht="16" customHeight="1">
      <c r="A6" s="324"/>
      <c r="B6" t="s" s="556">
        <v>834</v>
      </c>
      <c r="C6" s="557"/>
      <c r="D6" t="s" s="558">
        <v>836</v>
      </c>
      <c r="E6" t="s" s="559">
        <v>837</v>
      </c>
      <c r="F6" s="593"/>
      <c r="G6" s="593"/>
      <c r="H6" s="594"/>
      <c r="I6" s="593"/>
      <c r="J6" s="593"/>
      <c r="K6" s="593"/>
      <c r="L6" s="593"/>
      <c r="M6" s="593"/>
      <c r="N6" s="593"/>
      <c r="O6" s="593"/>
      <c r="P6" s="593"/>
      <c r="Q6" s="593"/>
      <c r="R6" s="595" cm="1">
        <f t="array" ref="R6">AVERAGE(F6:Q6)</f>
      </c>
      <c r="S6" s="562"/>
      <c r="T6" t="s" s="288">
        <v>835</v>
      </c>
    </row>
    <row r="7" ht="16" customHeight="1">
      <c r="A7" s="324"/>
      <c r="B7" s="563"/>
      <c r="C7" s="564"/>
      <c r="D7" s="564"/>
      <c r="E7" t="s" s="565">
        <v>838</v>
      </c>
      <c r="F7" s="566"/>
      <c r="G7" s="566"/>
      <c r="H7" s="566"/>
      <c r="I7" s="566"/>
      <c r="J7" s="566"/>
      <c r="K7" s="566"/>
      <c r="L7" s="566"/>
      <c r="M7" s="566"/>
      <c r="N7" s="566"/>
      <c r="O7" s="566"/>
      <c r="P7" s="566"/>
      <c r="Q7" s="566"/>
      <c r="R7" s="595" cm="1">
        <f t="array" ref="R7">SUM(F7:Q7)</f>
        <v>0</v>
      </c>
      <c r="S7" s="71"/>
      <c r="T7" s="294"/>
    </row>
    <row r="8" ht="17" customHeight="1">
      <c r="A8" s="324"/>
      <c r="B8" s="567"/>
      <c r="C8" s="568"/>
      <c r="D8" s="568"/>
      <c r="E8" t="s" s="569">
        <v>67</v>
      </c>
      <c r="F8" t="str" s="570" cm="1">
        <f t="array" ref="F8">_xlfn.IFERROR((IF($B6="AUMENTAR",(F7/F6),IF($B6="REDUZIR",F6/F7,"0"))),"")</f>
      </c>
      <c r="G8" t="str" s="570" cm="1">
        <f t="array" ref="G8">_xlfn.IFERROR((IF($B6="AUMENTAR",(G7/G6),IF($B6="REDUZIR",G6/G7,"0"))),"")</f>
      </c>
      <c r="H8" t="str" s="570" cm="1">
        <f t="array" ref="H8">_xlfn.IFERROR((IF($B6="AUMENTAR",(H7/H6),IF($B6="REDUZIR",H6/H7,"0"))),"")</f>
      </c>
      <c r="I8" t="str" s="570" cm="1">
        <f t="array" ref="I8">_xlfn.IFERROR((IF($B6="AUMENTAR",(I7/I6),IF($B6="REDUZIR",I6/I7,"0"))),"")</f>
      </c>
      <c r="J8" t="str" s="570" cm="1">
        <f t="array" ref="J8">_xlfn.IFERROR((IF($B6="AUMENTAR",(J7/J6),IF($B6="REDUZIR",J6/J7,"0"))),"")</f>
      </c>
      <c r="K8" t="str" s="570" cm="1">
        <f t="array" ref="K8">_xlfn.IFERROR((IF($B6="AUMENTAR",(K7/K6),IF($B6="REDUZIR",K6/K7,"0"))),"")</f>
      </c>
      <c r="L8" t="str" s="570" cm="1">
        <f t="array" ref="L8">_xlfn.IFERROR((IF($B6="AUMENTAR",(L7/L6),IF($B6="REDUZIR",L6/L7,"0"))),"")</f>
      </c>
      <c r="M8" t="str" s="570" cm="1">
        <f t="array" ref="M8">_xlfn.IFERROR((IF($B6="AUMENTAR",(M7/M6),IF($B6="REDUZIR",M6/M7,"0"))),"")</f>
      </c>
      <c r="N8" t="str" s="570" cm="1">
        <f t="array" ref="N8">_xlfn.IFERROR((IF($B6="AUMENTAR",(N7/N6),IF($B6="REDUZIR",N6/N7,"0"))),"")</f>
      </c>
      <c r="O8" t="str" s="570" cm="1">
        <f t="array" ref="O8">_xlfn.IFERROR((IF($B6="AUMENTAR",(O7/O6),IF($B6="REDUZIR",O6/O7,"0"))),"")</f>
      </c>
      <c r="P8" t="str" s="570" cm="1">
        <f t="array" ref="P8">_xlfn.IFERROR((IF($B6="AUMENTAR",(P7/P6),IF($B6="REDUZIR",P6/P7,"0"))),"")</f>
      </c>
      <c r="Q8" t="str" s="570" cm="1">
        <f t="array" ref="Q8">_xlfn.IFERROR((IF($B6="AUMENTAR",(Q7/Q6),IF($B6="REDUZIR",Q6/Q7,"0"))),"")</f>
      </c>
      <c r="R8" t="str" s="571" cm="1">
        <f t="array" ref="R8">_xlfn.IFERROR((IF($B6="AUMENTAR",(R7/R6),IF($B6="REDUZIR",R6/R7,"0"))),"")</f>
      </c>
      <c r="S8" s="178"/>
      <c r="T8" s="53"/>
    </row>
    <row r="9" ht="15.5" customHeight="1">
      <c r="A9" s="324"/>
      <c r="B9" t="s" s="556">
        <v>834</v>
      </c>
      <c r="C9" s="557"/>
      <c r="D9" t="s" s="558">
        <v>839</v>
      </c>
      <c r="E9" t="s" s="559">
        <v>837</v>
      </c>
      <c r="F9" s="560"/>
      <c r="G9" s="560"/>
      <c r="H9" s="560"/>
      <c r="I9" s="560"/>
      <c r="J9" s="560"/>
      <c r="K9" s="560"/>
      <c r="L9" s="560"/>
      <c r="M9" s="560"/>
      <c r="N9" s="560"/>
      <c r="O9" s="560"/>
      <c r="P9" s="560"/>
      <c r="Q9" s="560"/>
      <c r="R9" s="595" cm="1">
        <f t="array" ref="R9">AVERAGE(F9:Q9)</f>
      </c>
      <c r="S9" s="71"/>
      <c r="T9" s="53"/>
    </row>
    <row r="10" ht="16" customHeight="1">
      <c r="A10" s="324"/>
      <c r="B10" s="563"/>
      <c r="C10" s="564"/>
      <c r="D10" s="564"/>
      <c r="E10" t="s" s="565">
        <v>838</v>
      </c>
      <c r="F10" s="566"/>
      <c r="G10" s="566"/>
      <c r="H10" s="566"/>
      <c r="I10" s="575"/>
      <c r="J10" s="575"/>
      <c r="K10" s="575"/>
      <c r="L10" s="575"/>
      <c r="M10" s="575"/>
      <c r="N10" s="575"/>
      <c r="O10" s="575"/>
      <c r="P10" s="575"/>
      <c r="Q10" s="575"/>
      <c r="R10" s="595" cm="1">
        <f t="array" ref="R10">SUM(F10:Q10)</f>
        <v>0</v>
      </c>
      <c r="S10" s="71"/>
      <c r="T10" s="53"/>
    </row>
    <row r="11" ht="17" customHeight="1">
      <c r="A11" s="324"/>
      <c r="B11" s="567"/>
      <c r="C11" s="568"/>
      <c r="D11" s="568"/>
      <c r="E11" t="s" s="569">
        <v>67</v>
      </c>
      <c r="F11" t="str" s="570" cm="1">
        <f t="array" ref="F11">_xlfn.IFERROR((IF($B9="AUMENTAR",(F10/F9),IF($B9="REDUZIR",F9/F10,"0"))),"")</f>
      </c>
      <c r="G11" t="str" s="570" cm="1">
        <f t="array" ref="G11">_xlfn.IFERROR((IF($B9="AUMENTAR",(G10/G9),IF($B9="REDUZIR",G9/G10,"0"))),"")</f>
      </c>
      <c r="H11" t="str" s="570" cm="1">
        <f t="array" ref="H11">_xlfn.IFERROR((IF($B9="AUMENTAR",(H10/H9),IF($B9="REDUZIR",H9/H10,"0"))),"")</f>
      </c>
      <c r="I11" t="str" s="570" cm="1">
        <f t="array" ref="I11">_xlfn.IFERROR((IF($B9="AUMENTAR",(I10/I9),IF($B9="REDUZIR",I9/I10,"0"))),"")</f>
      </c>
      <c r="J11" t="str" s="570" cm="1">
        <f t="array" ref="J11">_xlfn.IFERROR((IF($B9="AUMENTAR",(J10/J9),IF($B9="REDUZIR",J9/J10,"0"))),"")</f>
      </c>
      <c r="K11" t="str" s="570" cm="1">
        <f t="array" ref="K11">_xlfn.IFERROR((IF($B9="AUMENTAR",(K10/K9),IF($B9="REDUZIR",K9/K10,"0"))),"")</f>
      </c>
      <c r="L11" t="str" s="570" cm="1">
        <f t="array" ref="L11">_xlfn.IFERROR((IF($B9="AUMENTAR",(L10/L9),IF($B9="REDUZIR",L9/L10,"0"))),"")</f>
      </c>
      <c r="M11" t="str" s="570" cm="1">
        <f t="array" ref="M11">_xlfn.IFERROR((IF($B9="AUMENTAR",(M10/M9),IF($B9="REDUZIR",M9/M10,"0"))),"")</f>
      </c>
      <c r="N11" t="str" s="570" cm="1">
        <f t="array" ref="N11">_xlfn.IFERROR((IF($B9="AUMENTAR",(N10/N9),IF($B9="REDUZIR",N9/N10,"0"))),"")</f>
      </c>
      <c r="O11" t="str" s="570" cm="1">
        <f t="array" ref="O11">_xlfn.IFERROR((IF($B9="AUMENTAR",(O10/O9),IF($B9="REDUZIR",O9/O10,"0"))),"")</f>
      </c>
      <c r="P11" t="str" s="570" cm="1">
        <f t="array" ref="P11">_xlfn.IFERROR((IF($B9="AUMENTAR",(P10/P9),IF($B9="REDUZIR",P9/P10,"0"))),"")</f>
      </c>
      <c r="Q11" t="str" s="570" cm="1">
        <f t="array" ref="Q11">_xlfn.IFERROR((IF($B9="AUMENTAR",(Q10/Q9),IF($B9="REDUZIR",Q9/Q10,"0"))),"")</f>
      </c>
      <c r="R11" t="str" s="571" cm="1">
        <f t="array" ref="R11">_xlfn.IFERROR((IF($B9="AUMENTAR",(R10/R9),IF($B9="REDUZIR",R9/R10,"0"))),"")</f>
      </c>
      <c r="S11" s="178"/>
      <c r="T11" s="53"/>
    </row>
    <row r="12" ht="16" customHeight="1">
      <c r="A12" s="324"/>
      <c r="B12" t="s" s="556">
        <v>835</v>
      </c>
      <c r="C12" s="557"/>
      <c r="D12" t="s" s="558">
        <v>840</v>
      </c>
      <c r="E12" t="s" s="559">
        <v>837</v>
      </c>
      <c r="F12" s="560"/>
      <c r="G12" s="560"/>
      <c r="H12" s="573"/>
      <c r="I12" s="573"/>
      <c r="J12" s="573"/>
      <c r="K12" s="573"/>
      <c r="L12" s="573"/>
      <c r="M12" s="573"/>
      <c r="N12" s="573"/>
      <c r="O12" s="573"/>
      <c r="P12" s="573"/>
      <c r="Q12" s="573"/>
      <c r="R12" s="561" cm="1">
        <f t="array" ref="R12">SUM(F12:Q12)</f>
        <v>0</v>
      </c>
      <c r="S12" s="71"/>
      <c r="T12" s="53"/>
    </row>
    <row r="13" ht="16" customHeight="1">
      <c r="A13" s="324"/>
      <c r="B13" s="563"/>
      <c r="C13" s="564"/>
      <c r="D13" s="564"/>
      <c r="E13" t="s" s="565">
        <v>838</v>
      </c>
      <c r="F13" s="566"/>
      <c r="G13" s="566"/>
      <c r="H13" s="577"/>
      <c r="I13" s="577"/>
      <c r="J13" s="577"/>
      <c r="K13" s="577"/>
      <c r="L13" s="577"/>
      <c r="M13" s="577"/>
      <c r="N13" s="577"/>
      <c r="O13" s="577"/>
      <c r="P13" s="577"/>
      <c r="Q13" s="577"/>
      <c r="R13" s="561" cm="1">
        <f t="array" ref="R13">SUM(F13:Q13)</f>
        <v>0</v>
      </c>
      <c r="S13" s="71"/>
      <c r="T13" s="53"/>
    </row>
    <row r="14" ht="17" customHeight="1">
      <c r="A14" s="324"/>
      <c r="B14" s="567"/>
      <c r="C14" s="568"/>
      <c r="D14" s="568"/>
      <c r="E14" t="s" s="569">
        <v>67</v>
      </c>
      <c r="F14" t="str" s="570" cm="1">
        <f t="array" ref="F14">_xlfn.IFERROR((IF($B12="AUMENTAR",(F13/F12),IF($B12="REDUZIR",F12/F13,"0"))),"")</f>
      </c>
      <c r="G14" t="str" s="570" cm="1">
        <f t="array" ref="G14">_xlfn.IFERROR((IF($B12="AUMENTAR",(G13/G12),IF($B12="REDUZIR",G12/G13,"0"))),"")</f>
      </c>
      <c r="H14" t="str" s="570" cm="1">
        <f t="array" ref="H14">_xlfn.IFERROR((IF($B12="AUMENTAR",(H13/H12),IF($B12="REDUZIR",H12/H13,"0"))),"")</f>
      </c>
      <c r="I14" t="str" s="570" cm="1">
        <f t="array" ref="I14">_xlfn.IFERROR((IF($B12="AUMENTAR",(I13/I12),IF($B12="REDUZIR",I12/I13,"0"))),"")</f>
      </c>
      <c r="J14" t="str" s="570" cm="1">
        <f t="array" ref="J14">_xlfn.IFERROR((IF($B12="AUMENTAR",(J13/J12),IF($B12="REDUZIR",J12/J13,"0"))),"")</f>
      </c>
      <c r="K14" t="str" s="570" cm="1">
        <f t="array" ref="K14">_xlfn.IFERROR((IF($B12="AUMENTAR",(K13/K12),IF($B12="REDUZIR",K12/K13,"0"))),"")</f>
      </c>
      <c r="L14" t="str" s="570" cm="1">
        <f t="array" ref="L14">_xlfn.IFERROR((IF($B12="AUMENTAR",(L13/L12),IF($B12="REDUZIR",L12/L13,"0"))),"")</f>
      </c>
      <c r="M14" t="str" s="570" cm="1">
        <f t="array" ref="M14">_xlfn.IFERROR((IF($B12="AUMENTAR",(M13/M12),IF($B12="REDUZIR",M12/M13,"0"))),"")</f>
      </c>
      <c r="N14" t="str" s="570" cm="1">
        <f t="array" ref="N14">_xlfn.IFERROR((IF($B12="AUMENTAR",(N13/N12),IF($B12="REDUZIR",N12/N13,"0"))),"")</f>
      </c>
      <c r="O14" t="str" s="570" cm="1">
        <f t="array" ref="O14">_xlfn.IFERROR((IF($B12="AUMENTAR",(O13/O12),IF($B12="REDUZIR",O12/O13,"0"))),"")</f>
      </c>
      <c r="P14" t="str" s="570" cm="1">
        <f t="array" ref="P14">_xlfn.IFERROR((IF($B12="AUMENTAR",(P13/P12),IF($B12="REDUZIR",P12/P13,"0"))),"")</f>
      </c>
      <c r="Q14" t="str" s="570" cm="1">
        <f t="array" ref="Q14">_xlfn.IFERROR((IF($B12="AUMENTAR",(Q13/Q12),IF($B12="REDUZIR",Q12/Q13,"0"))),"")</f>
      </c>
      <c r="R14" t="str" s="571" cm="1">
        <f t="array" ref="R14">_xlfn.IFERROR((IF($B12="AUMENTAR",(R13/R12),IF($B12="REDUZIR",R12/R13,"0"))),"")</f>
      </c>
      <c r="S14" s="178"/>
      <c r="T14" s="53"/>
    </row>
    <row r="15" ht="16" customHeight="1">
      <c r="A15" s="324"/>
      <c r="B15" t="s" s="556">
        <v>835</v>
      </c>
      <c r="C15" s="557"/>
      <c r="D15" t="s" s="558">
        <v>841</v>
      </c>
      <c r="E15" t="s" s="559">
        <v>837</v>
      </c>
      <c r="F15" s="560"/>
      <c r="G15" s="560"/>
      <c r="H15" s="573"/>
      <c r="I15" s="573"/>
      <c r="J15" s="573"/>
      <c r="K15" s="573"/>
      <c r="L15" s="573"/>
      <c r="M15" s="573"/>
      <c r="N15" s="573"/>
      <c r="O15" s="573"/>
      <c r="P15" s="573"/>
      <c r="Q15" s="573"/>
      <c r="R15" s="561" cm="1">
        <f t="array" ref="R15">SUM(F15:Q15)</f>
        <v>0</v>
      </c>
      <c r="S15" s="71"/>
      <c r="T15" s="53"/>
    </row>
    <row r="16" ht="16" customHeight="1">
      <c r="A16" s="324"/>
      <c r="B16" s="563"/>
      <c r="C16" s="564"/>
      <c r="D16" s="564"/>
      <c r="E16" t="s" s="565">
        <v>838</v>
      </c>
      <c r="F16" s="566"/>
      <c r="G16" s="566"/>
      <c r="H16" s="577">
        <v>0</v>
      </c>
      <c r="I16" s="577">
        <v>0</v>
      </c>
      <c r="J16" s="577">
        <v>0</v>
      </c>
      <c r="K16" s="577">
        <v>0</v>
      </c>
      <c r="L16" s="577">
        <v>0</v>
      </c>
      <c r="M16" s="577">
        <v>0</v>
      </c>
      <c r="N16" s="577">
        <v>0</v>
      </c>
      <c r="O16" s="577">
        <v>0</v>
      </c>
      <c r="P16" s="577">
        <v>0</v>
      </c>
      <c r="Q16" s="577">
        <v>0</v>
      </c>
      <c r="R16" s="561" cm="1">
        <f t="array" ref="R16">SUM(F16:Q16)</f>
        <v>0</v>
      </c>
      <c r="S16" s="71"/>
      <c r="T16" s="53"/>
    </row>
    <row r="17" ht="17" customHeight="1">
      <c r="A17" s="324"/>
      <c r="B17" s="567"/>
      <c r="C17" s="568"/>
      <c r="D17" s="568"/>
      <c r="E17" t="s" s="569">
        <v>67</v>
      </c>
      <c r="F17" t="str" s="570" cm="1">
        <f t="array" ref="F17">_xlfn.IFERROR((IF($B15="AUMENTAR",(F16/F15),IF($B15="REDUZIR",F15/F16,"0"))),"")</f>
      </c>
      <c r="G17" t="str" s="570" cm="1">
        <f t="array" ref="G17">_xlfn.IFERROR((IF($B15="AUMENTAR",(G16/G15),IF($B15="REDUZIR",G15/G16,"0"))),"")</f>
      </c>
      <c r="H17" t="str" s="570" cm="1">
        <f t="array" ref="H17">_xlfn.IFERROR((IF($B15="AUMENTAR",(H16/H15),IF($B15="REDUZIR",H15/H16,"0"))),"")</f>
      </c>
      <c r="I17" t="str" s="570" cm="1">
        <f t="array" ref="I17">_xlfn.IFERROR((IF($B15="AUMENTAR",(I16/I15),IF($B15="REDUZIR",I15/I16,"0"))),"")</f>
      </c>
      <c r="J17" t="str" s="570" cm="1">
        <f t="array" ref="J17">_xlfn.IFERROR((IF($B15="AUMENTAR",(J16/J15),IF($B15="REDUZIR",J15/J16,"0"))),"")</f>
      </c>
      <c r="K17" t="str" s="570" cm="1">
        <f t="array" ref="K17">_xlfn.IFERROR((IF($B15="AUMENTAR",(K16/K15),IF($B15="REDUZIR",K15/K16,"0"))),"")</f>
      </c>
      <c r="L17" t="str" s="570" cm="1">
        <f t="array" ref="L17">_xlfn.IFERROR((IF($B15="AUMENTAR",(L16/L15),IF($B15="REDUZIR",L15/L16,"0"))),"")</f>
      </c>
      <c r="M17" t="str" s="570" cm="1">
        <f t="array" ref="M17">_xlfn.IFERROR((IF($B15="AUMENTAR",(M16/M15),IF($B15="REDUZIR",M15/M16,"0"))),"")</f>
      </c>
      <c r="N17" t="str" s="570" cm="1">
        <f t="array" ref="N17">_xlfn.IFERROR((IF($B15="AUMENTAR",(N16/N15),IF($B15="REDUZIR",N15/N16,"0"))),"")</f>
      </c>
      <c r="O17" t="str" s="570" cm="1">
        <f t="array" ref="O17">_xlfn.IFERROR((IF($B15="AUMENTAR",(O16/O15),IF($B15="REDUZIR",O15/O16,"0"))),"")</f>
      </c>
      <c r="P17" t="str" s="570" cm="1">
        <f t="array" ref="P17">_xlfn.IFERROR((IF($B15="AUMENTAR",(P16/P15),IF($B15="REDUZIR",P15/P16,"0"))),"")</f>
      </c>
      <c r="Q17" t="str" s="570" cm="1">
        <f t="array" ref="Q17">_xlfn.IFERROR((IF($B15="AUMENTAR",(Q16/Q15),IF($B15="REDUZIR",Q15/Q16,"0"))),"")</f>
      </c>
      <c r="R17" t="str" s="570" cm="1">
        <f t="array" ref="R17">_xlfn.IFERROR((IF($B15="AUMENTAR",(R16/R15),IF($B15="REDUZIR",R15/R16,"0"))),"")</f>
      </c>
      <c r="S17" s="178"/>
      <c r="T17" s="53"/>
    </row>
    <row r="18" ht="15" customHeight="1">
      <c r="A18" s="47"/>
      <c r="B18" s="94"/>
      <c r="C18" s="93"/>
      <c r="D18" s="93"/>
      <c r="E18" s="93"/>
      <c r="F18" s="93"/>
      <c r="G18" s="93"/>
      <c r="H18" s="578"/>
      <c r="I18" s="93"/>
      <c r="J18" s="93"/>
      <c r="K18" s="93"/>
      <c r="L18" s="93"/>
      <c r="M18" s="93"/>
      <c r="N18" s="93"/>
      <c r="O18" s="93"/>
      <c r="P18" s="93"/>
      <c r="Q18" s="93"/>
      <c r="R18" s="93"/>
      <c r="S18" s="50"/>
      <c r="T18" s="53"/>
    </row>
    <row r="19" ht="15" customHeight="1">
      <c r="A19" s="47"/>
      <c r="B19" s="95"/>
      <c r="C19" s="50"/>
      <c r="D19" s="50"/>
      <c r="E19" s="50"/>
      <c r="F19" s="50"/>
      <c r="G19" s="50"/>
      <c r="H19" s="431"/>
      <c r="I19" s="50"/>
      <c r="J19" s="50"/>
      <c r="K19" s="50"/>
      <c r="L19" s="50"/>
      <c r="M19" s="50"/>
      <c r="N19" s="50"/>
      <c r="O19" s="50"/>
      <c r="P19" s="50"/>
      <c r="Q19" s="50"/>
      <c r="R19" s="50"/>
      <c r="S19" s="50"/>
      <c r="T19" s="53"/>
    </row>
    <row r="20" ht="15" customHeight="1">
      <c r="A20" s="47"/>
      <c r="B20" s="266"/>
      <c r="C20" s="168"/>
      <c r="D20" s="168"/>
      <c r="E20" s="168"/>
      <c r="F20" s="168"/>
      <c r="G20" s="168"/>
      <c r="H20" s="350"/>
      <c r="I20" s="168"/>
      <c r="J20" s="50"/>
      <c r="K20" s="50"/>
      <c r="L20" s="50"/>
      <c r="M20" s="50"/>
      <c r="N20" s="50"/>
      <c r="O20" s="50"/>
      <c r="P20" s="50"/>
      <c r="Q20" s="50"/>
      <c r="R20" s="50"/>
      <c r="S20" s="50"/>
      <c r="T20" s="53"/>
    </row>
    <row r="21" ht="24" customHeight="1">
      <c r="A21" s="116"/>
      <c r="B21" t="s" s="579">
        <v>8</v>
      </c>
      <c r="C21" s="580"/>
      <c r="D21" s="580"/>
      <c r="E21" s="580"/>
      <c r="F21" s="580"/>
      <c r="G21" s="580"/>
      <c r="H21" s="580"/>
      <c r="I21" s="580"/>
      <c r="J21" s="178"/>
      <c r="K21" s="50"/>
      <c r="L21" s="50"/>
      <c r="M21" s="50"/>
      <c r="N21" s="50"/>
      <c r="O21" s="50"/>
      <c r="P21" s="50"/>
      <c r="Q21" s="50"/>
      <c r="R21" s="50"/>
      <c r="S21" s="50"/>
      <c r="T21" s="53"/>
    </row>
    <row r="22" ht="15" customHeight="1">
      <c r="A22" s="47"/>
      <c r="B22" s="402"/>
      <c r="C22" s="581"/>
      <c r="D22" s="581"/>
      <c r="E22" s="581"/>
      <c r="F22" s="581"/>
      <c r="G22" s="581"/>
      <c r="H22" s="582"/>
      <c r="I22" s="581"/>
      <c r="J22" s="168"/>
      <c r="K22" s="168"/>
      <c r="L22" s="168"/>
      <c r="M22" s="168"/>
      <c r="N22" s="50"/>
      <c r="O22" s="50"/>
      <c r="P22" s="50"/>
      <c r="Q22" s="50"/>
      <c r="R22" s="50"/>
      <c r="S22" s="50"/>
      <c r="T22" s="53"/>
    </row>
    <row r="23" ht="15" customHeight="1">
      <c r="A23" s="116"/>
      <c r="B23" t="s" s="583">
        <v>9</v>
      </c>
      <c r="C23" t="s" s="583">
        <v>842</v>
      </c>
      <c r="D23" t="s" s="583">
        <v>10</v>
      </c>
      <c r="E23" t="s" s="583">
        <v>11</v>
      </c>
      <c r="F23" t="s" s="583">
        <v>843</v>
      </c>
      <c r="G23" t="s" s="583">
        <v>14</v>
      </c>
      <c r="H23" t="s" s="583">
        <v>844</v>
      </c>
      <c r="I23" s="584"/>
      <c r="J23" s="584"/>
      <c r="K23" s="584"/>
      <c r="L23" s="584"/>
      <c r="M23" s="584"/>
      <c r="N23" s="178"/>
      <c r="O23" s="50"/>
      <c r="P23" s="50"/>
      <c r="Q23" s="50"/>
      <c r="R23" s="50"/>
      <c r="S23" s="50"/>
      <c r="T23" s="53"/>
    </row>
    <row r="24" ht="16" customHeight="1">
      <c r="A24" s="116"/>
      <c r="B24" t="s" s="596">
        <v>848</v>
      </c>
      <c r="C24" t="s" s="288">
        <v>848</v>
      </c>
      <c r="D24" t="s" s="288">
        <v>848</v>
      </c>
      <c r="E24" t="s" s="288">
        <v>848</v>
      </c>
      <c r="F24" t="s" s="597">
        <v>848</v>
      </c>
      <c r="G24" t="str" s="586" cm="1">
        <f t="array" ref="G24">IF(F24="","Aguardando",IF(F24&lt;=TODAY(),"Atrasado",IF(F24&gt;TODAY(),"Em Execução","Aguardando")))</f>
        <v>Aguardando</v>
      </c>
      <c r="H24" s="587"/>
      <c r="I24" s="285"/>
      <c r="J24" s="285"/>
      <c r="K24" s="285"/>
      <c r="L24" s="285"/>
      <c r="M24" s="285"/>
      <c r="N24" s="178"/>
      <c r="O24" s="50"/>
      <c r="P24" s="50"/>
      <c r="Q24" s="50"/>
      <c r="R24" s="50"/>
      <c r="S24" s="50"/>
      <c r="T24" s="53"/>
    </row>
    <row r="25" ht="16" customHeight="1">
      <c r="A25" s="116"/>
      <c r="B25" s="284"/>
      <c r="C25" s="286"/>
      <c r="D25" s="286"/>
      <c r="E25" s="286"/>
      <c r="F25" s="585"/>
      <c r="G25" t="str" s="586" cm="1">
        <f t="array" ref="G25">IF(F25="","Aguardando",IF(F25&lt;=TODAY(),"Atrasado",IF(F25&gt;TODAY(),"Em Execução","Aguardando")))</f>
        <v>Aguardando</v>
      </c>
      <c r="H25" s="587"/>
      <c r="I25" s="285"/>
      <c r="J25" s="285"/>
      <c r="K25" s="285"/>
      <c r="L25" s="285"/>
      <c r="M25" s="285"/>
      <c r="N25" s="178"/>
      <c r="O25" s="50"/>
      <c r="P25" s="50"/>
      <c r="Q25" s="50"/>
      <c r="R25" s="50"/>
      <c r="S25" s="50"/>
      <c r="T25" s="53"/>
    </row>
    <row r="26" ht="16" customHeight="1">
      <c r="A26" s="116"/>
      <c r="B26" s="588"/>
      <c r="C26" s="589"/>
      <c r="D26" s="589"/>
      <c r="E26" s="589"/>
      <c r="F26" s="590"/>
      <c r="G26" t="str" s="586" cm="1">
        <f t="array" ref="G26">IF(F26="","Aguardando",IF(F26&lt;=TODAY(),"Atrasado",IF(F26&gt;TODAY(),"Em Execução","Aguardando")))</f>
        <v>Aguardando</v>
      </c>
      <c r="H26" s="588"/>
      <c r="I26" s="591"/>
      <c r="J26" s="591"/>
      <c r="K26" s="591"/>
      <c r="L26" s="591"/>
      <c r="M26" s="591"/>
      <c r="N26" s="178"/>
      <c r="O26" s="50"/>
      <c r="P26" s="50"/>
      <c r="Q26" s="50"/>
      <c r="R26" s="50"/>
      <c r="S26" s="50"/>
      <c r="T26" s="53"/>
    </row>
    <row r="27" ht="16" customHeight="1">
      <c r="A27" s="116"/>
      <c r="B27" s="588"/>
      <c r="C27" s="589"/>
      <c r="D27" s="589"/>
      <c r="E27" s="589"/>
      <c r="F27" s="590"/>
      <c r="G27" t="str" s="586" cm="1">
        <f t="array" ref="G27">IF(F27="","Aguardando",IF(F27&lt;=TODAY(),"Atrasado",IF(F27&gt;TODAY(),"Em Execução","Aguardando")))</f>
        <v>Aguardando</v>
      </c>
      <c r="H27" s="588"/>
      <c r="I27" s="591"/>
      <c r="J27" s="591"/>
      <c r="K27" s="591"/>
      <c r="L27" s="591"/>
      <c r="M27" s="591"/>
      <c r="N27" s="178"/>
      <c r="O27" s="50"/>
      <c r="P27" s="50"/>
      <c r="Q27" s="50"/>
      <c r="R27" s="50"/>
      <c r="S27" s="50"/>
      <c r="T27" s="53"/>
    </row>
    <row r="28" ht="16" customHeight="1">
      <c r="A28" s="116"/>
      <c r="B28" s="588"/>
      <c r="C28" s="589"/>
      <c r="D28" s="589"/>
      <c r="E28" s="589"/>
      <c r="F28" s="590"/>
      <c r="G28" t="str" s="586" cm="1">
        <f t="array" ref="G28">IF(F28="","Aguardando",IF(F28&lt;=TODAY(),"Atrasado",IF(F28&gt;TODAY(),"Em Execução","Aguardando")))</f>
        <v>Aguardando</v>
      </c>
      <c r="H28" s="588"/>
      <c r="I28" s="591"/>
      <c r="J28" s="591"/>
      <c r="K28" s="591"/>
      <c r="L28" s="591"/>
      <c r="M28" s="591"/>
      <c r="N28" s="178"/>
      <c r="O28" s="50"/>
      <c r="P28" s="50"/>
      <c r="Q28" s="50"/>
      <c r="R28" s="50"/>
      <c r="S28" s="50"/>
      <c r="T28" s="53"/>
    </row>
    <row r="29" ht="16" customHeight="1">
      <c r="A29" s="116"/>
      <c r="B29" s="588"/>
      <c r="C29" s="589"/>
      <c r="D29" s="589"/>
      <c r="E29" s="591"/>
      <c r="F29" s="590"/>
      <c r="G29" t="str" s="586" cm="1">
        <f t="array" ref="G29">IF(F29="","Aguardando",IF(F29&lt;=TODAY(),"Atrasado",IF(F29&gt;TODAY(),"Em Execução","Aguardando")))</f>
        <v>Aguardando</v>
      </c>
      <c r="H29" s="588"/>
      <c r="I29" s="591"/>
      <c r="J29" s="591"/>
      <c r="K29" s="591"/>
      <c r="L29" s="591"/>
      <c r="M29" s="591"/>
      <c r="N29" s="178"/>
      <c r="O29" s="50"/>
      <c r="P29" s="50"/>
      <c r="Q29" s="50"/>
      <c r="R29" s="50"/>
      <c r="S29" s="50"/>
      <c r="T29" s="53"/>
    </row>
    <row r="30" ht="16" customHeight="1">
      <c r="A30" s="116"/>
      <c r="B30" s="588"/>
      <c r="C30" s="589"/>
      <c r="D30" s="589"/>
      <c r="E30" s="591"/>
      <c r="F30" s="590"/>
      <c r="G30" t="str" s="586" cm="1">
        <f t="array" ref="G30">IF(F30="","Aguardando",IF(F30&lt;=TODAY(),"Atrasado",IF(F30&gt;TODAY(),"Em Execução","Aguardando")))</f>
        <v>Aguardando</v>
      </c>
      <c r="H30" s="588"/>
      <c r="I30" s="591"/>
      <c r="J30" s="591"/>
      <c r="K30" s="591"/>
      <c r="L30" s="591"/>
      <c r="M30" s="591"/>
      <c r="N30" s="178"/>
      <c r="O30" s="50"/>
      <c r="P30" s="50"/>
      <c r="Q30" s="50"/>
      <c r="R30" s="50"/>
      <c r="S30" s="50"/>
      <c r="T30" s="53"/>
    </row>
    <row r="31" ht="16" customHeight="1">
      <c r="A31" s="116"/>
      <c r="B31" s="588"/>
      <c r="C31" s="589"/>
      <c r="D31" s="589"/>
      <c r="E31" s="591"/>
      <c r="F31" s="590"/>
      <c r="G31" t="str" s="586" cm="1">
        <f t="array" ref="G31">IF(F31="","Aguardando",IF(F31&lt;=TODAY(),"Atrasado",IF(F31&gt;TODAY(),"Em Execução","Aguardando")))</f>
        <v>Aguardando</v>
      </c>
      <c r="H31" s="588"/>
      <c r="I31" s="591"/>
      <c r="J31" s="591"/>
      <c r="K31" s="591"/>
      <c r="L31" s="591"/>
      <c r="M31" s="591"/>
      <c r="N31" s="178"/>
      <c r="O31" s="50"/>
      <c r="P31" s="50"/>
      <c r="Q31" s="50"/>
      <c r="R31" s="50"/>
      <c r="S31" s="50"/>
      <c r="T31" s="53"/>
    </row>
    <row r="32" ht="16" customHeight="1">
      <c r="A32" s="116"/>
      <c r="B32" s="588"/>
      <c r="C32" s="589"/>
      <c r="D32" s="589"/>
      <c r="E32" s="591"/>
      <c r="F32" s="590"/>
      <c r="G32" t="str" s="586" cm="1">
        <f t="array" ref="G32">IF(F32="","Aguardando",IF(F32&lt;=TODAY(),"Atrasado",IF(F32&gt;TODAY(),"Em Execução","Aguardando")))</f>
        <v>Aguardando</v>
      </c>
      <c r="H32" s="588"/>
      <c r="I32" s="591"/>
      <c r="J32" s="591"/>
      <c r="K32" s="591"/>
      <c r="L32" s="591"/>
      <c r="M32" s="591"/>
      <c r="N32" s="178"/>
      <c r="O32" s="50"/>
      <c r="P32" s="50"/>
      <c r="Q32" s="50"/>
      <c r="R32" s="50"/>
      <c r="S32" s="50"/>
      <c r="T32" s="53"/>
    </row>
    <row r="33" ht="16" customHeight="1">
      <c r="A33" s="116"/>
      <c r="B33" s="588"/>
      <c r="C33" s="589"/>
      <c r="D33" s="589"/>
      <c r="E33" s="591"/>
      <c r="F33" s="590"/>
      <c r="G33" t="str" s="586" cm="1">
        <f t="array" ref="G33">IF(F33="","Aguardando",IF(F33&lt;=TODAY(),"Atrasado",IF(F33&gt;TODAY(),"Em Execução","Aguardando")))</f>
        <v>Aguardando</v>
      </c>
      <c r="H33" s="588"/>
      <c r="I33" s="591"/>
      <c r="J33" s="591"/>
      <c r="K33" s="591"/>
      <c r="L33" s="591"/>
      <c r="M33" s="591"/>
      <c r="N33" s="178"/>
      <c r="O33" s="50"/>
      <c r="P33" s="50"/>
      <c r="Q33" s="50"/>
      <c r="R33" s="50"/>
      <c r="S33" s="50"/>
      <c r="T33" s="53"/>
    </row>
    <row r="34" ht="16" customHeight="1">
      <c r="A34" s="116"/>
      <c r="B34" s="588"/>
      <c r="C34" s="589"/>
      <c r="D34" s="589"/>
      <c r="E34" s="591"/>
      <c r="F34" s="590"/>
      <c r="G34" t="str" s="586" cm="1">
        <f t="array" ref="G34">IF(F34="","Aguardando",IF(F34&lt;=TODAY(),"Atrasado",IF(F34&gt;TODAY(),"Em Execução","Aguardando")))</f>
        <v>Aguardando</v>
      </c>
      <c r="H34" s="588"/>
      <c r="I34" s="591"/>
      <c r="J34" s="591"/>
      <c r="K34" s="591"/>
      <c r="L34" s="591"/>
      <c r="M34" s="591"/>
      <c r="N34" s="178"/>
      <c r="O34" s="50"/>
      <c r="P34" s="50"/>
      <c r="Q34" s="50"/>
      <c r="R34" s="50"/>
      <c r="S34" s="50"/>
      <c r="T34" s="53"/>
    </row>
    <row r="35" ht="16" customHeight="1">
      <c r="A35" s="116"/>
      <c r="B35" s="588"/>
      <c r="C35" s="589"/>
      <c r="D35" s="589"/>
      <c r="E35" s="591"/>
      <c r="F35" s="590"/>
      <c r="G35" t="str" s="586" cm="1">
        <f t="array" ref="G35">IF(F35="","Aguardando",IF(F35&lt;=TODAY(),"Atrasado",IF(F35&gt;TODAY(),"Em Execução","Aguardando")))</f>
        <v>Aguardando</v>
      </c>
      <c r="H35" s="588"/>
      <c r="I35" s="591"/>
      <c r="J35" s="591"/>
      <c r="K35" s="591"/>
      <c r="L35" s="591"/>
      <c r="M35" s="591"/>
      <c r="N35" s="178"/>
      <c r="O35" s="50"/>
      <c r="P35" s="50"/>
      <c r="Q35" s="50"/>
      <c r="R35" s="50"/>
      <c r="S35" s="50"/>
      <c r="T35" s="53"/>
    </row>
    <row r="36" ht="16" customHeight="1">
      <c r="A36" s="116"/>
      <c r="B36" s="588"/>
      <c r="C36" s="589"/>
      <c r="D36" s="589"/>
      <c r="E36" s="591"/>
      <c r="F36" s="590"/>
      <c r="G36" t="str" s="586" cm="1">
        <f t="array" ref="G36">IF(F36="","Aguardando",IF(F36&lt;=TODAY(),"Atrasado",IF(F36&gt;TODAY(),"Em Execução","Aguardando")))</f>
        <v>Aguardando</v>
      </c>
      <c r="H36" s="588"/>
      <c r="I36" s="591"/>
      <c r="J36" s="591"/>
      <c r="K36" s="591"/>
      <c r="L36" s="591"/>
      <c r="M36" s="591"/>
      <c r="N36" s="178"/>
      <c r="O36" s="50"/>
      <c r="P36" s="50"/>
      <c r="Q36" s="50"/>
      <c r="R36" s="50"/>
      <c r="S36" s="50"/>
      <c r="T36" s="53"/>
    </row>
    <row r="37" ht="15" customHeight="1">
      <c r="A37" s="47"/>
      <c r="B37" s="293"/>
      <c r="C37" s="173"/>
      <c r="D37" s="173"/>
      <c r="E37" s="173"/>
      <c r="F37" s="173"/>
      <c r="G37" s="173"/>
      <c r="H37" s="293"/>
      <c r="I37" s="173"/>
      <c r="J37" s="173"/>
      <c r="K37" s="173"/>
      <c r="L37" s="173"/>
      <c r="M37" s="173"/>
      <c r="N37" s="50"/>
      <c r="O37" s="50"/>
      <c r="P37" s="50"/>
      <c r="Q37" s="50"/>
      <c r="R37" s="50"/>
      <c r="S37" s="50"/>
      <c r="T37" s="53"/>
    </row>
    <row r="38" ht="15" customHeight="1">
      <c r="A38" s="47"/>
      <c r="B38" s="95"/>
      <c r="C38" s="50"/>
      <c r="D38" s="50"/>
      <c r="E38" s="50"/>
      <c r="F38" s="50"/>
      <c r="G38" s="50"/>
      <c r="H38" s="95"/>
      <c r="I38" s="50"/>
      <c r="J38" s="50"/>
      <c r="K38" s="50"/>
      <c r="L38" s="50"/>
      <c r="M38" s="50"/>
      <c r="N38" s="50"/>
      <c r="O38" s="50"/>
      <c r="P38" s="50"/>
      <c r="Q38" s="50"/>
      <c r="R38" s="50"/>
      <c r="S38" s="50"/>
      <c r="T38" s="53"/>
    </row>
    <row r="39" ht="15" customHeight="1">
      <c r="A39" s="47"/>
      <c r="B39" s="95"/>
      <c r="C39" s="50"/>
      <c r="D39" s="50"/>
      <c r="E39" s="50"/>
      <c r="F39" s="50"/>
      <c r="G39" s="50"/>
      <c r="H39" s="95"/>
      <c r="I39" s="50"/>
      <c r="J39" s="50"/>
      <c r="K39" s="50"/>
      <c r="L39" s="50"/>
      <c r="M39" s="50"/>
      <c r="N39" s="50"/>
      <c r="O39" s="50"/>
      <c r="P39" s="50"/>
      <c r="Q39" s="50"/>
      <c r="R39" s="50"/>
      <c r="S39" s="50"/>
      <c r="T39" s="53"/>
    </row>
    <row r="40" ht="15" customHeight="1">
      <c r="A40" s="47"/>
      <c r="B40" s="95"/>
      <c r="C40" s="50"/>
      <c r="D40" s="50"/>
      <c r="E40" s="50"/>
      <c r="F40" s="50"/>
      <c r="G40" s="50"/>
      <c r="H40" s="95"/>
      <c r="I40" s="50"/>
      <c r="J40" s="50"/>
      <c r="K40" s="50"/>
      <c r="L40" s="50"/>
      <c r="M40" s="50"/>
      <c r="N40" s="50"/>
      <c r="O40" s="50"/>
      <c r="P40" s="50"/>
      <c r="Q40" s="50"/>
      <c r="R40" s="50"/>
      <c r="S40" s="50"/>
      <c r="T40" s="53"/>
    </row>
    <row r="41" ht="15" customHeight="1">
      <c r="A41" s="47"/>
      <c r="B41" s="95"/>
      <c r="C41" s="50"/>
      <c r="D41" s="50"/>
      <c r="E41" s="50"/>
      <c r="F41" s="50"/>
      <c r="G41" s="50"/>
      <c r="H41" s="95"/>
      <c r="I41" s="50"/>
      <c r="J41" s="50"/>
      <c r="K41" s="50"/>
      <c r="L41" s="50"/>
      <c r="M41" s="50"/>
      <c r="N41" s="50"/>
      <c r="O41" s="50"/>
      <c r="P41" s="50"/>
      <c r="Q41" s="50"/>
      <c r="R41" s="50"/>
      <c r="S41" s="50"/>
      <c r="T41" s="53"/>
    </row>
    <row r="42" ht="15" customHeight="1">
      <c r="A42" s="47"/>
      <c r="B42" s="95"/>
      <c r="C42" s="50"/>
      <c r="D42" s="50"/>
      <c r="E42" s="50"/>
      <c r="F42" s="50"/>
      <c r="G42" s="50"/>
      <c r="H42" s="95"/>
      <c r="I42" s="50"/>
      <c r="J42" s="50"/>
      <c r="K42" s="50"/>
      <c r="L42" s="50"/>
      <c r="M42" s="50"/>
      <c r="N42" s="50"/>
      <c r="O42" s="50"/>
      <c r="P42" s="50"/>
      <c r="Q42" s="50"/>
      <c r="R42" s="50"/>
      <c r="S42" s="50"/>
      <c r="T42" s="53"/>
    </row>
    <row r="43" ht="15" customHeight="1">
      <c r="A43" s="47"/>
      <c r="B43" s="95"/>
      <c r="C43" s="50"/>
      <c r="D43" s="50"/>
      <c r="E43" s="50"/>
      <c r="F43" s="50"/>
      <c r="G43" s="50"/>
      <c r="H43" s="95"/>
      <c r="I43" s="50"/>
      <c r="J43" s="50"/>
      <c r="K43" s="50"/>
      <c r="L43" s="50"/>
      <c r="M43" s="50"/>
      <c r="N43" s="50"/>
      <c r="O43" s="50"/>
      <c r="P43" s="50"/>
      <c r="Q43" s="50"/>
      <c r="R43" s="50"/>
      <c r="S43" s="50"/>
      <c r="T43" s="53"/>
    </row>
    <row r="44" ht="15" customHeight="1">
      <c r="A44" s="47"/>
      <c r="B44" s="95"/>
      <c r="C44" s="50"/>
      <c r="D44" s="50"/>
      <c r="E44" s="50"/>
      <c r="F44" s="50"/>
      <c r="G44" s="50"/>
      <c r="H44" s="95"/>
      <c r="I44" s="50"/>
      <c r="J44" s="50"/>
      <c r="K44" s="50"/>
      <c r="L44" s="50"/>
      <c r="M44" s="50"/>
      <c r="N44" s="50"/>
      <c r="O44" s="50"/>
      <c r="P44" s="50"/>
      <c r="Q44" s="50"/>
      <c r="R44" s="50"/>
      <c r="S44" s="50"/>
      <c r="T44" s="53"/>
    </row>
    <row r="45" ht="15" customHeight="1">
      <c r="A45" s="47"/>
      <c r="B45" s="95"/>
      <c r="C45" s="50"/>
      <c r="D45" s="50"/>
      <c r="E45" s="50"/>
      <c r="F45" s="50"/>
      <c r="G45" s="50"/>
      <c r="H45" s="95"/>
      <c r="I45" s="50"/>
      <c r="J45" s="50"/>
      <c r="K45" s="50"/>
      <c r="L45" s="50"/>
      <c r="M45" s="50"/>
      <c r="N45" s="50"/>
      <c r="O45" s="50"/>
      <c r="P45" s="50"/>
      <c r="Q45" s="50"/>
      <c r="R45" s="50"/>
      <c r="S45" s="50"/>
      <c r="T45" s="53"/>
    </row>
    <row r="46" ht="15" customHeight="1">
      <c r="A46" s="47"/>
      <c r="B46" s="95"/>
      <c r="C46" s="50"/>
      <c r="D46" s="50"/>
      <c r="E46" s="50"/>
      <c r="F46" s="50"/>
      <c r="G46" s="50"/>
      <c r="H46" s="95"/>
      <c r="I46" s="50"/>
      <c r="J46" s="50"/>
      <c r="K46" s="50"/>
      <c r="L46" s="50"/>
      <c r="M46" s="50"/>
      <c r="N46" s="50"/>
      <c r="O46" s="50"/>
      <c r="P46" s="50"/>
      <c r="Q46" s="50"/>
      <c r="R46" s="50"/>
      <c r="S46" s="50"/>
      <c r="T46" s="53"/>
    </row>
    <row r="47" ht="15" customHeight="1">
      <c r="A47" s="96"/>
      <c r="B47" s="98"/>
      <c r="C47" s="97"/>
      <c r="D47" s="97"/>
      <c r="E47" s="97"/>
      <c r="F47" s="97"/>
      <c r="G47" s="97"/>
      <c r="H47" s="98"/>
      <c r="I47" s="97"/>
      <c r="J47" s="97"/>
      <c r="K47" s="97"/>
      <c r="L47" s="97"/>
      <c r="M47" s="97"/>
      <c r="N47" s="97"/>
      <c r="O47" s="97"/>
      <c r="P47" s="97"/>
      <c r="Q47" s="97"/>
      <c r="R47" s="97"/>
      <c r="S47" s="97"/>
      <c r="T47" s="100"/>
    </row>
  </sheetData>
  <mergeCells count="28">
    <mergeCell ref="H35:M35"/>
    <mergeCell ref="H36:M36"/>
    <mergeCell ref="H29:M29"/>
    <mergeCell ref="H30:M30"/>
    <mergeCell ref="H31:M31"/>
    <mergeCell ref="H32:M32"/>
    <mergeCell ref="H33:M33"/>
    <mergeCell ref="H34:M34"/>
    <mergeCell ref="H28:M28"/>
    <mergeCell ref="B12:B14"/>
    <mergeCell ref="C12:C14"/>
    <mergeCell ref="D12:D14"/>
    <mergeCell ref="B15:B17"/>
    <mergeCell ref="C15:C17"/>
    <mergeCell ref="D15:D17"/>
    <mergeCell ref="B21:I21"/>
    <mergeCell ref="H24:M24"/>
    <mergeCell ref="H25:M25"/>
    <mergeCell ref="H26:M26"/>
    <mergeCell ref="H27:M27"/>
    <mergeCell ref="H23:M23"/>
    <mergeCell ref="B2:I2"/>
    <mergeCell ref="B6:B8"/>
    <mergeCell ref="C6:C8"/>
    <mergeCell ref="D6:D8"/>
    <mergeCell ref="B9:B11"/>
    <mergeCell ref="C9:C11"/>
    <mergeCell ref="D9:D11"/>
  </mergeCells>
  <conditionalFormatting sqref="F8:R8 F11:R11 F14:R14 F17:R17">
    <cfRule type="cellIs" dxfId="30" priority="1" operator="greaterThanOrEqual" stopIfTrue="1">
      <formula>1</formula>
    </cfRule>
    <cfRule type="cellIs" dxfId="31" priority="2" operator="between" stopIfTrue="1">
      <formula>0.8</formula>
      <formula>1</formula>
    </cfRule>
    <cfRule type="cellIs" dxfId="32" priority="3" operator="between" stopIfTrue="1">
      <formula>0.5</formula>
      <formula>0.8</formula>
    </cfRule>
    <cfRule type="cellIs" dxfId="33" priority="4" operator="equal" stopIfTrue="1">
      <formula>""""""</formula>
    </cfRule>
    <cfRule type="cellIs" dxfId="34" priority="5" operator="between" stopIfTrue="1">
      <formula>0</formula>
      <formula>0.5</formula>
    </cfRule>
  </conditionalFormatting>
  <dataValidations count="1">
    <dataValidation type="list" allowBlank="1" showInputMessage="1" showErrorMessage="1" sqref="B6:B17">
      <formula1>"AUMENTAR,REDUZIR"</formula1>
    </dataValidation>
  </dataValidations>
  <pageMargins left="0.511811" right="0.511811" top="0.787402" bottom="0.787402" header="0.314961" footer="0.314961"/>
  <pageSetup firstPageNumber="1" fitToHeight="1" fitToWidth="1" scale="100" useFirstPageNumber="0" orientation="portrait" pageOrder="downThenOver"/>
  <headerFooter>
    <oddHeader>&amp;L&amp;"Calibri,Regular"&amp;10&amp;K0000FF Uso Interno CPFL&amp;1#
</oddHeader>
    <oddFooter>&amp;C&amp;"Helvetica Neue,Regular"&amp;12&amp;K000000&amp;P</oddFooter>
  </headerFooter>
  <drawing r:id="rId1"/>
</worksheet>
</file>

<file path=xl/worksheets/sheet20.xml><?xml version="1.0" encoding="utf-8"?>
<worksheet xmlns:r="http://schemas.openxmlformats.org/officeDocument/2006/relationships" xmlns="http://schemas.openxmlformats.org/spreadsheetml/2006/main">
  <sheetPr>
    <pageSetUpPr fitToPage="1"/>
  </sheetPr>
  <dimension ref="A1:T47"/>
  <sheetViews>
    <sheetView workbookViewId="0" showGridLines="0" defaultGridColor="1"/>
  </sheetViews>
  <sheetFormatPr defaultColWidth="8.83333" defaultRowHeight="15" customHeight="1" outlineLevelRow="0" outlineLevelCol="0"/>
  <cols>
    <col min="1" max="1" width="4" style="598" customWidth="1"/>
    <col min="2" max="2" width="10.6719" style="598" customWidth="1"/>
    <col min="3" max="4" width="24.8516" style="598" customWidth="1"/>
    <col min="5" max="5" width="23.8516" style="598" customWidth="1"/>
    <col min="6" max="6" width="17.3516" style="598" customWidth="1"/>
    <col min="7" max="7" width="14.5" style="598" customWidth="1"/>
    <col min="8" max="17" width="12.5" style="598" customWidth="1"/>
    <col min="18" max="18" width="20.8516" style="598" customWidth="1"/>
    <col min="19" max="19" width="16.1719" style="598" customWidth="1"/>
    <col min="20" max="20" width="11" style="598" customWidth="1"/>
    <col min="21" max="16384" width="8.85156" style="598" customWidth="1"/>
  </cols>
  <sheetData>
    <row r="1" ht="15" customHeight="1">
      <c r="A1" s="43"/>
      <c r="B1" s="304"/>
      <c r="C1" s="302"/>
      <c r="D1" s="302"/>
      <c r="E1" s="302"/>
      <c r="F1" s="302"/>
      <c r="G1" s="302"/>
      <c r="H1" s="547"/>
      <c r="I1" s="302"/>
      <c r="J1" s="44"/>
      <c r="K1" s="44"/>
      <c r="L1" s="548"/>
      <c r="M1" s="548"/>
      <c r="N1" s="548"/>
      <c r="O1" s="548"/>
      <c r="P1" s="548"/>
      <c r="Q1" s="548"/>
      <c r="R1" s="548"/>
      <c r="S1" s="44"/>
      <c r="T1" s="46"/>
    </row>
    <row r="2" ht="46.75" customHeight="1">
      <c r="A2" s="116"/>
      <c r="B2" t="s" s="549">
        <v>850</v>
      </c>
      <c r="C2" s="550"/>
      <c r="D2" s="550"/>
      <c r="E2" s="550"/>
      <c r="F2" s="550"/>
      <c r="G2" s="550"/>
      <c r="H2" s="550"/>
      <c r="I2" s="550"/>
      <c r="J2" s="178"/>
      <c r="K2" s="50"/>
      <c r="L2" s="11"/>
      <c r="M2" s="11"/>
      <c r="N2" s="11"/>
      <c r="O2" s="11"/>
      <c r="P2" s="11"/>
      <c r="Q2" s="11"/>
      <c r="R2" s="11"/>
      <c r="S2" s="50"/>
      <c r="T2" s="53"/>
    </row>
    <row r="3" ht="15" customHeight="1">
      <c r="A3" s="47"/>
      <c r="B3" s="293"/>
      <c r="C3" s="173"/>
      <c r="D3" s="173"/>
      <c r="E3" s="173"/>
      <c r="F3" s="173"/>
      <c r="G3" s="173"/>
      <c r="H3" s="551"/>
      <c r="I3" s="173"/>
      <c r="J3" s="50"/>
      <c r="K3" s="50"/>
      <c r="L3" s="11"/>
      <c r="M3" s="11"/>
      <c r="N3" s="11"/>
      <c r="O3" s="11"/>
      <c r="P3" s="11"/>
      <c r="Q3" s="11"/>
      <c r="R3" s="11"/>
      <c r="S3" s="50"/>
      <c r="T3" s="53"/>
    </row>
    <row r="4" ht="15" customHeight="1">
      <c r="A4" s="47"/>
      <c r="B4" s="266"/>
      <c r="C4" s="168"/>
      <c r="D4" s="168"/>
      <c r="E4" s="168"/>
      <c r="F4" s="168"/>
      <c r="G4" s="168"/>
      <c r="H4" s="350"/>
      <c r="I4" s="168"/>
      <c r="J4" s="168"/>
      <c r="K4" s="168"/>
      <c r="L4" s="168"/>
      <c r="M4" s="168"/>
      <c r="N4" s="168"/>
      <c r="O4" s="168"/>
      <c r="P4" s="168"/>
      <c r="Q4" s="168"/>
      <c r="R4" s="168"/>
      <c r="S4" s="50"/>
      <c r="T4" s="552"/>
    </row>
    <row r="5" ht="18" customHeight="1">
      <c r="A5" s="116"/>
      <c r="B5" t="s" s="553">
        <v>817</v>
      </c>
      <c r="C5" t="s" s="553">
        <v>818</v>
      </c>
      <c r="D5" t="s" s="554">
        <v>819</v>
      </c>
      <c r="E5" t="s" s="553">
        <v>820</v>
      </c>
      <c r="F5" t="s" s="553">
        <v>821</v>
      </c>
      <c r="G5" t="s" s="553">
        <v>822</v>
      </c>
      <c r="H5" t="s" s="553">
        <v>823</v>
      </c>
      <c r="I5" t="s" s="553">
        <v>824</v>
      </c>
      <c r="J5" t="s" s="553">
        <v>825</v>
      </c>
      <c r="K5" t="s" s="553">
        <v>826</v>
      </c>
      <c r="L5" t="s" s="553">
        <v>827</v>
      </c>
      <c r="M5" t="s" s="553">
        <v>828</v>
      </c>
      <c r="N5" t="s" s="553">
        <v>829</v>
      </c>
      <c r="O5" t="s" s="553">
        <v>830</v>
      </c>
      <c r="P5" t="s" s="553">
        <v>831</v>
      </c>
      <c r="Q5" t="s" s="553">
        <v>832</v>
      </c>
      <c r="R5" t="s" s="555">
        <v>833</v>
      </c>
      <c r="S5" s="276"/>
      <c r="T5" t="s" s="288">
        <v>834</v>
      </c>
    </row>
    <row r="6" ht="16" customHeight="1">
      <c r="A6" s="324"/>
      <c r="B6" t="s" s="556">
        <v>834</v>
      </c>
      <c r="C6" s="557"/>
      <c r="D6" t="s" s="558">
        <v>836</v>
      </c>
      <c r="E6" t="s" s="559">
        <v>837</v>
      </c>
      <c r="F6" s="560"/>
      <c r="G6" s="560"/>
      <c r="H6" s="560"/>
      <c r="I6" s="560"/>
      <c r="J6" s="560"/>
      <c r="K6" s="560"/>
      <c r="L6" s="560"/>
      <c r="M6" s="560"/>
      <c r="N6" s="560"/>
      <c r="O6" s="560"/>
      <c r="P6" s="560"/>
      <c r="Q6" s="560"/>
      <c r="R6" s="561" cm="1">
        <f t="array" ref="R6">SUM(F6:Q6)</f>
        <v>0</v>
      </c>
      <c r="S6" s="562"/>
      <c r="T6" t="s" s="288">
        <v>835</v>
      </c>
    </row>
    <row r="7" ht="16" customHeight="1">
      <c r="A7" s="324"/>
      <c r="B7" s="563"/>
      <c r="C7" s="564"/>
      <c r="D7" s="564"/>
      <c r="E7" t="s" s="565">
        <v>838</v>
      </c>
      <c r="F7" s="566"/>
      <c r="G7" s="566"/>
      <c r="H7" s="566"/>
      <c r="I7" s="566"/>
      <c r="J7" s="566"/>
      <c r="K7" s="566"/>
      <c r="L7" s="566"/>
      <c r="M7" s="566"/>
      <c r="N7" s="566"/>
      <c r="O7" s="566"/>
      <c r="P7" s="566"/>
      <c r="Q7" s="566"/>
      <c r="R7" s="561" cm="1">
        <f t="array" ref="R7">SUM(F7:Q7)</f>
        <v>0</v>
      </c>
      <c r="S7" s="71"/>
      <c r="T7" s="294"/>
    </row>
    <row r="8" ht="17" customHeight="1">
      <c r="A8" s="324"/>
      <c r="B8" s="567"/>
      <c r="C8" s="568"/>
      <c r="D8" s="568"/>
      <c r="E8" t="s" s="569">
        <v>67</v>
      </c>
      <c r="F8" t="str" s="570" cm="1">
        <f t="array" ref="F8">_xlfn.IFERROR((IF($B6="AUMENTAR",(F7/F6),IF($B6="REDUZIR",F6/F7,"0"))),"")</f>
      </c>
      <c r="G8" t="str" s="570" cm="1">
        <f t="array" ref="G8">_xlfn.IFERROR((IF($B6="AUMENTAR",(G7/G6),IF($B6="REDUZIR",G6/G7,"0"))),"")</f>
      </c>
      <c r="H8" t="str" s="570" cm="1">
        <f t="array" ref="H8">_xlfn.IFERROR((IF($B6="AUMENTAR",(H7/H6),IF($B6="REDUZIR",H6/H7,"0"))),"")</f>
      </c>
      <c r="I8" t="str" s="570" cm="1">
        <f t="array" ref="I8">_xlfn.IFERROR((IF($B6="AUMENTAR",(I7/I6),IF($B6="REDUZIR",I6/I7,"0"))),"")</f>
      </c>
      <c r="J8" t="str" s="570" cm="1">
        <f t="array" ref="J8">_xlfn.IFERROR((IF($B6="AUMENTAR",(J7/J6),IF($B6="REDUZIR",J6/J7,"0"))),"")</f>
      </c>
      <c r="K8" t="str" s="570" cm="1">
        <f t="array" ref="K8">_xlfn.IFERROR((IF($B6="AUMENTAR",(K7/K6),IF($B6="REDUZIR",K6/K7,"0"))),"")</f>
      </c>
      <c r="L8" t="str" s="570" cm="1">
        <f t="array" ref="L8">_xlfn.IFERROR((IF($B6="AUMENTAR",(L7/L6),IF($B6="REDUZIR",L6/L7,"0"))),"")</f>
      </c>
      <c r="M8" t="str" s="570" cm="1">
        <f t="array" ref="M8">_xlfn.IFERROR((IF($B6="AUMENTAR",(M7/M6),IF($B6="REDUZIR",M6/M7,"0"))),"")</f>
      </c>
      <c r="N8" t="str" s="570" cm="1">
        <f t="array" ref="N8">_xlfn.IFERROR((IF($B6="AUMENTAR",(N7/N6),IF($B6="REDUZIR",N6/N7,"0"))),"")</f>
      </c>
      <c r="O8" t="str" s="570" cm="1">
        <f t="array" ref="O8">_xlfn.IFERROR((IF($B6="AUMENTAR",(O7/O6),IF($B6="REDUZIR",O6/O7,"0"))),"")</f>
      </c>
      <c r="P8" t="str" s="570" cm="1">
        <f t="array" ref="P8">_xlfn.IFERROR((IF($B6="AUMENTAR",(P7/P6),IF($B6="REDUZIR",P6/P7,"0"))),"")</f>
      </c>
      <c r="Q8" t="str" s="570" cm="1">
        <f t="array" ref="Q8">_xlfn.IFERROR((IF($B6="AUMENTAR",(Q7/Q6),IF($B6="REDUZIR",Q6/Q7,"0"))),"")</f>
      </c>
      <c r="R8" t="str" s="571" cm="1">
        <f t="array" ref="R8">_xlfn.IFERROR((IF($B6="AUMENTAR",(R7/R6),IF($B6="REDUZIR",R6/R7,"0"))),"")</f>
      </c>
      <c r="S8" s="178"/>
      <c r="T8" s="53"/>
    </row>
    <row r="9" ht="15.5" customHeight="1">
      <c r="A9" s="324"/>
      <c r="B9" t="s" s="556">
        <v>835</v>
      </c>
      <c r="C9" s="557"/>
      <c r="D9" t="s" s="558">
        <v>839</v>
      </c>
      <c r="E9" t="s" s="559">
        <v>837</v>
      </c>
      <c r="F9" s="560"/>
      <c r="G9" s="560"/>
      <c r="H9" s="560"/>
      <c r="I9" s="573"/>
      <c r="J9" s="573"/>
      <c r="K9" s="573"/>
      <c r="L9" s="573"/>
      <c r="M9" s="573"/>
      <c r="N9" s="573"/>
      <c r="O9" s="573"/>
      <c r="P9" s="573"/>
      <c r="Q9" s="573"/>
      <c r="R9" s="561" cm="1">
        <f t="array" ref="R9">SUM(F9:Q9)</f>
        <v>0</v>
      </c>
      <c r="S9" s="71"/>
      <c r="T9" s="53"/>
    </row>
    <row r="10" ht="16" customHeight="1">
      <c r="A10" s="324"/>
      <c r="B10" s="563"/>
      <c r="C10" s="564"/>
      <c r="D10" s="564"/>
      <c r="E10" t="s" s="565">
        <v>838</v>
      </c>
      <c r="F10" s="566"/>
      <c r="G10" s="566"/>
      <c r="H10" s="566"/>
      <c r="I10" s="575"/>
      <c r="J10" s="575"/>
      <c r="K10" s="575"/>
      <c r="L10" s="575"/>
      <c r="M10" s="575"/>
      <c r="N10" s="575"/>
      <c r="O10" s="575"/>
      <c r="P10" s="575"/>
      <c r="Q10" s="575"/>
      <c r="R10" s="561" cm="1">
        <f t="array" ref="R10">SUM(F10:Q10)</f>
        <v>0</v>
      </c>
      <c r="S10" s="71"/>
      <c r="T10" s="53"/>
    </row>
    <row r="11" ht="17" customHeight="1">
      <c r="A11" s="324"/>
      <c r="B11" s="567"/>
      <c r="C11" s="568"/>
      <c r="D11" s="568"/>
      <c r="E11" t="s" s="569">
        <v>67</v>
      </c>
      <c r="F11" t="str" s="570" cm="1">
        <f t="array" ref="F11">_xlfn.IFERROR((IF($B9="AUMENTAR",(F10/F9),IF($B9="REDUZIR",F9/F10,"0"))),"")</f>
      </c>
      <c r="G11" t="str" s="570" cm="1">
        <f t="array" ref="G11">_xlfn.IFERROR((IF($B9="AUMENTAR",(G10/G9),IF($B9="REDUZIR",G9/G10,"0"))),"")</f>
      </c>
      <c r="H11" t="str" s="570" cm="1">
        <f t="array" ref="H11">_xlfn.IFERROR((IF($B9="AUMENTAR",(H10/H9),IF($B9="REDUZIR",H9/H10,"0"))),"")</f>
      </c>
      <c r="I11" t="str" s="570" cm="1">
        <f t="array" ref="I11">_xlfn.IFERROR((IF($B9="AUMENTAR",(I10/I9),IF($B9="REDUZIR",I9/I10,"0"))),"")</f>
      </c>
      <c r="J11" t="str" s="570" cm="1">
        <f t="array" ref="J11">_xlfn.IFERROR((IF($B9="AUMENTAR",(J10/J9),IF($B9="REDUZIR",J9/J10,"0"))),"")</f>
      </c>
      <c r="K11" t="str" s="570" cm="1">
        <f t="array" ref="K11">_xlfn.IFERROR((IF($B9="AUMENTAR",(K10/K9),IF($B9="REDUZIR",K9/K10,"0"))),"")</f>
      </c>
      <c r="L11" t="str" s="570" cm="1">
        <f t="array" ref="L11">_xlfn.IFERROR((IF($B9="AUMENTAR",(L10/L9),IF($B9="REDUZIR",L9/L10,"0"))),"")</f>
      </c>
      <c r="M11" t="str" s="570" cm="1">
        <f t="array" ref="M11">_xlfn.IFERROR((IF($B9="AUMENTAR",(M10/M9),IF($B9="REDUZIR",M9/M10,"0"))),"")</f>
      </c>
      <c r="N11" t="str" s="570" cm="1">
        <f t="array" ref="N11">_xlfn.IFERROR((IF($B9="AUMENTAR",(N10/N9),IF($B9="REDUZIR",N9/N10,"0"))),"")</f>
      </c>
      <c r="O11" t="str" s="570" cm="1">
        <f t="array" ref="O11">_xlfn.IFERROR((IF($B9="AUMENTAR",(O10/O9),IF($B9="REDUZIR",O9/O10,"0"))),"")</f>
      </c>
      <c r="P11" t="str" s="570" cm="1">
        <f t="array" ref="P11">_xlfn.IFERROR((IF($B9="AUMENTAR",(P10/P9),IF($B9="REDUZIR",P9/P10,"0"))),"")</f>
      </c>
      <c r="Q11" t="str" s="570" cm="1">
        <f t="array" ref="Q11">_xlfn.IFERROR((IF($B9="AUMENTAR",(Q10/Q9),IF($B9="REDUZIR",Q9/Q10,"0"))),"")</f>
      </c>
      <c r="R11" t="str" s="571" cm="1">
        <f t="array" ref="R11">_xlfn.IFERROR((IF($B9="AUMENTAR",(R10/R9),IF($B9="REDUZIR",R9/R10,"0"))),"")</f>
      </c>
      <c r="S11" s="178"/>
      <c r="T11" s="53"/>
    </row>
    <row r="12" ht="16" customHeight="1">
      <c r="A12" s="324"/>
      <c r="B12" t="s" s="556">
        <v>835</v>
      </c>
      <c r="C12" s="557"/>
      <c r="D12" t="s" s="558">
        <v>840</v>
      </c>
      <c r="E12" t="s" s="559">
        <v>837</v>
      </c>
      <c r="F12" s="560"/>
      <c r="G12" s="560"/>
      <c r="H12" s="573"/>
      <c r="I12" s="573"/>
      <c r="J12" s="573"/>
      <c r="K12" s="573"/>
      <c r="L12" s="573"/>
      <c r="M12" s="573"/>
      <c r="N12" s="573"/>
      <c r="O12" s="573"/>
      <c r="P12" s="573"/>
      <c r="Q12" s="573"/>
      <c r="R12" s="561" cm="1">
        <f t="array" ref="R12">SUM(F12:Q12)</f>
        <v>0</v>
      </c>
      <c r="S12" s="71"/>
      <c r="T12" s="53"/>
    </row>
    <row r="13" ht="16" customHeight="1">
      <c r="A13" s="324"/>
      <c r="B13" s="563"/>
      <c r="C13" s="564"/>
      <c r="D13" s="564"/>
      <c r="E13" t="s" s="565">
        <v>838</v>
      </c>
      <c r="F13" s="566"/>
      <c r="G13" s="566"/>
      <c r="H13" s="577"/>
      <c r="I13" s="577"/>
      <c r="J13" s="577"/>
      <c r="K13" s="577"/>
      <c r="L13" s="577"/>
      <c r="M13" s="577"/>
      <c r="N13" s="577"/>
      <c r="O13" s="577"/>
      <c r="P13" s="577"/>
      <c r="Q13" s="577"/>
      <c r="R13" s="561" cm="1">
        <f t="array" ref="R13">SUM(F13:Q13)</f>
        <v>0</v>
      </c>
      <c r="S13" s="71"/>
      <c r="T13" s="53"/>
    </row>
    <row r="14" ht="17" customHeight="1">
      <c r="A14" s="324"/>
      <c r="B14" s="567"/>
      <c r="C14" s="599"/>
      <c r="D14" s="599"/>
      <c r="E14" t="s" s="569">
        <v>67</v>
      </c>
      <c r="F14" t="str" s="570" cm="1">
        <f t="array" ref="F14">_xlfn.IFERROR((IF($B12="AUMENTAR",(F13/F12),IF($B12="REDUZIR",F12/F13,"0"))),"")</f>
      </c>
      <c r="G14" t="str" s="570" cm="1">
        <f t="array" ref="G14">_xlfn.IFERROR((IF($B12="AUMENTAR",(G13/G12),IF($B12="REDUZIR",G12/G13,"0"))),"")</f>
      </c>
      <c r="H14" t="str" s="570" cm="1">
        <f t="array" ref="H14">_xlfn.IFERROR((IF($B12="AUMENTAR",(H13/H12),IF($B12="REDUZIR",H12/H13,"0"))),"")</f>
      </c>
      <c r="I14" t="str" s="570" cm="1">
        <f t="array" ref="I14">_xlfn.IFERROR((IF($B12="AUMENTAR",(I13/I12),IF($B12="REDUZIR",I12/I13,"0"))),"")</f>
      </c>
      <c r="J14" t="str" s="570" cm="1">
        <f t="array" ref="J14">_xlfn.IFERROR((IF($B12="AUMENTAR",(J13/J12),IF($B12="REDUZIR",J12/J13,"0"))),"")</f>
      </c>
      <c r="K14" t="str" s="570" cm="1">
        <f t="array" ref="K14">_xlfn.IFERROR((IF($B12="AUMENTAR",(K13/K12),IF($B12="REDUZIR",K12/K13,"0"))),"")</f>
      </c>
      <c r="L14" t="str" s="570" cm="1">
        <f t="array" ref="L14">_xlfn.IFERROR((IF($B12="AUMENTAR",(L13/L12),IF($B12="REDUZIR",L12/L13,"0"))),"")</f>
      </c>
      <c r="M14" t="str" s="570" cm="1">
        <f t="array" ref="M14">_xlfn.IFERROR((IF($B12="AUMENTAR",(M13/M12),IF($B12="REDUZIR",M12/M13,"0"))),"")</f>
      </c>
      <c r="N14" t="str" s="570" cm="1">
        <f t="array" ref="N14">_xlfn.IFERROR((IF($B12="AUMENTAR",(N13/N12),IF($B12="REDUZIR",N12/N13,"0"))),"")</f>
      </c>
      <c r="O14" t="str" s="570" cm="1">
        <f t="array" ref="O14">_xlfn.IFERROR((IF($B12="AUMENTAR",(O13/O12),IF($B12="REDUZIR",O12/O13,"0"))),"")</f>
      </c>
      <c r="P14" t="str" s="570" cm="1">
        <f t="array" ref="P14">_xlfn.IFERROR((IF($B12="AUMENTAR",(P13/P12),IF($B12="REDUZIR",P12/P13,"0"))),"")</f>
      </c>
      <c r="Q14" t="str" s="570" cm="1">
        <f t="array" ref="Q14">_xlfn.IFERROR((IF($B12="AUMENTAR",(Q13/Q12),IF($B12="REDUZIR",Q12/Q13,"0"))),"")</f>
      </c>
      <c r="R14" t="str" s="571" cm="1">
        <f t="array" ref="R14">_xlfn.IFERROR((IF($B12="AUMENTAR",(R13/R12),IF($B12="REDUZIR",R12/R13,"0"))),"")</f>
      </c>
      <c r="S14" s="178"/>
      <c r="T14" s="53"/>
    </row>
    <row r="15" ht="16" customHeight="1">
      <c r="A15" s="324"/>
      <c r="B15" t="s" s="556">
        <v>835</v>
      </c>
      <c r="C15" s="600"/>
      <c r="D15" t="s" s="601">
        <v>841</v>
      </c>
      <c r="E15" t="s" s="559">
        <v>837</v>
      </c>
      <c r="F15" s="560"/>
      <c r="G15" s="560"/>
      <c r="H15" s="573"/>
      <c r="I15" s="573"/>
      <c r="J15" s="573"/>
      <c r="K15" s="573"/>
      <c r="L15" s="573"/>
      <c r="M15" s="573"/>
      <c r="N15" s="573"/>
      <c r="O15" s="573"/>
      <c r="P15" s="573"/>
      <c r="Q15" s="573"/>
      <c r="R15" s="561" cm="1">
        <f t="array" ref="R15">SUM(F15:Q15)</f>
        <v>0</v>
      </c>
      <c r="S15" s="71"/>
      <c r="T15" s="53"/>
    </row>
    <row r="16" ht="16" customHeight="1">
      <c r="A16" s="324"/>
      <c r="B16" s="563"/>
      <c r="C16" s="564"/>
      <c r="D16" s="564"/>
      <c r="E16" t="s" s="565">
        <v>838</v>
      </c>
      <c r="F16" s="566"/>
      <c r="G16" s="566"/>
      <c r="H16" s="577">
        <v>0</v>
      </c>
      <c r="I16" s="577">
        <v>0</v>
      </c>
      <c r="J16" s="577">
        <v>0</v>
      </c>
      <c r="K16" s="577">
        <v>0</v>
      </c>
      <c r="L16" s="577">
        <v>0</v>
      </c>
      <c r="M16" s="577">
        <v>0</v>
      </c>
      <c r="N16" s="577">
        <v>0</v>
      </c>
      <c r="O16" s="577">
        <v>0</v>
      </c>
      <c r="P16" s="577">
        <v>0</v>
      </c>
      <c r="Q16" s="577">
        <v>0</v>
      </c>
      <c r="R16" s="561" cm="1">
        <f t="array" ref="R16">SUM(F16:Q16)</f>
        <v>0</v>
      </c>
      <c r="S16" s="71"/>
      <c r="T16" s="53"/>
    </row>
    <row r="17" ht="17" customHeight="1">
      <c r="A17" s="324"/>
      <c r="B17" s="567"/>
      <c r="C17" s="599"/>
      <c r="D17" s="599"/>
      <c r="E17" t="s" s="565">
        <v>67</v>
      </c>
      <c r="F17" t="str" s="570" cm="1">
        <f t="array" ref="F17">_xlfn.IFERROR((IF($B15="AUMENTAR",(F16/F15),IF($B15="REDUZIR",F15/F16,"0"))),"")</f>
      </c>
      <c r="G17" t="str" s="570" cm="1">
        <f t="array" ref="G17">_xlfn.IFERROR((IF($B15="AUMENTAR",(G16/G15),IF($B15="REDUZIR",G15/G16,"0"))),"")</f>
      </c>
      <c r="H17" t="str" s="570" cm="1">
        <f t="array" ref="H17">_xlfn.IFERROR((IF($B15="AUMENTAR",(H16/H15),IF($B15="REDUZIR",H15/H16,"0"))),"")</f>
      </c>
      <c r="I17" t="str" s="570" cm="1">
        <f t="array" ref="I17">_xlfn.IFERROR((IF($B15="AUMENTAR",(I16/I15),IF($B15="REDUZIR",I15/I16,"0"))),"")</f>
      </c>
      <c r="J17" t="str" s="570" cm="1">
        <f t="array" ref="J17">_xlfn.IFERROR((IF($B15="AUMENTAR",(J16/J15),IF($B15="REDUZIR",J15/J16,"0"))),"")</f>
      </c>
      <c r="K17" t="str" s="570" cm="1">
        <f t="array" ref="K17">_xlfn.IFERROR((IF($B15="AUMENTAR",(K16/K15),IF($B15="REDUZIR",K15/K16,"0"))),"")</f>
      </c>
      <c r="L17" t="str" s="570" cm="1">
        <f t="array" ref="L17">_xlfn.IFERROR((IF($B15="AUMENTAR",(L16/L15),IF($B15="REDUZIR",L15/L16,"0"))),"")</f>
      </c>
      <c r="M17" t="str" s="570" cm="1">
        <f t="array" ref="M17">_xlfn.IFERROR((IF($B15="AUMENTAR",(M16/M15),IF($B15="REDUZIR",M15/M16,"0"))),"")</f>
      </c>
      <c r="N17" t="str" s="570" cm="1">
        <f t="array" ref="N17">_xlfn.IFERROR((IF($B15="AUMENTAR",(N16/N15),IF($B15="REDUZIR",N15/N16,"0"))),"")</f>
      </c>
      <c r="O17" t="str" s="570" cm="1">
        <f t="array" ref="O17">_xlfn.IFERROR((IF($B15="AUMENTAR",(O16/O15),IF($B15="REDUZIR",O15/O16,"0"))),"")</f>
      </c>
      <c r="P17" t="str" s="570" cm="1">
        <f t="array" ref="P17">_xlfn.IFERROR((IF($B15="AUMENTAR",(P16/P15),IF($B15="REDUZIR",P15/P16,"0"))),"")</f>
      </c>
      <c r="Q17" t="str" s="570" cm="1">
        <f t="array" ref="Q17">_xlfn.IFERROR((IF($B15="AUMENTAR",(Q16/Q15),IF($B15="REDUZIR",Q15/Q16,"0"))),"")</f>
      </c>
      <c r="R17" t="str" s="570" cm="1">
        <f t="array" ref="R17">_xlfn.IFERROR((IF($B15="AUMENTAR",(R16/R15),IF($B15="REDUZIR",R15/R16,"0"))),"")</f>
      </c>
      <c r="S17" s="178"/>
      <c r="T17" s="53"/>
    </row>
    <row r="18" ht="15" customHeight="1">
      <c r="A18" s="47"/>
      <c r="B18" s="94"/>
      <c r="C18" s="173"/>
      <c r="D18" s="173"/>
      <c r="E18" s="173"/>
      <c r="F18" s="93"/>
      <c r="G18" s="93"/>
      <c r="H18" s="578"/>
      <c r="I18" s="93"/>
      <c r="J18" s="93"/>
      <c r="K18" s="93"/>
      <c r="L18" s="93"/>
      <c r="M18" s="93"/>
      <c r="N18" s="93"/>
      <c r="O18" s="93"/>
      <c r="P18" s="93"/>
      <c r="Q18" s="93"/>
      <c r="R18" s="93"/>
      <c r="S18" s="50"/>
      <c r="T18" s="53"/>
    </row>
    <row r="19" ht="15" customHeight="1">
      <c r="A19" s="47"/>
      <c r="B19" s="95"/>
      <c r="C19" s="50"/>
      <c r="D19" s="50"/>
      <c r="E19" s="50"/>
      <c r="F19" s="50"/>
      <c r="G19" s="50"/>
      <c r="H19" s="431"/>
      <c r="I19" s="50"/>
      <c r="J19" s="50"/>
      <c r="K19" s="50"/>
      <c r="L19" s="50"/>
      <c r="M19" s="50"/>
      <c r="N19" s="50"/>
      <c r="O19" s="50"/>
      <c r="P19" s="50"/>
      <c r="Q19" s="50"/>
      <c r="R19" s="50"/>
      <c r="S19" s="50"/>
      <c r="T19" s="53"/>
    </row>
    <row r="20" ht="15" customHeight="1">
      <c r="A20" s="47"/>
      <c r="B20" s="266"/>
      <c r="C20" s="168"/>
      <c r="D20" s="168"/>
      <c r="E20" s="168"/>
      <c r="F20" s="168"/>
      <c r="G20" s="168"/>
      <c r="H20" s="350"/>
      <c r="I20" s="168"/>
      <c r="J20" s="50"/>
      <c r="K20" s="50"/>
      <c r="L20" s="50"/>
      <c r="M20" s="50"/>
      <c r="N20" s="50"/>
      <c r="O20" s="50"/>
      <c r="P20" s="50"/>
      <c r="Q20" s="50"/>
      <c r="R20" s="50"/>
      <c r="S20" s="50"/>
      <c r="T20" s="53"/>
    </row>
    <row r="21" ht="24" customHeight="1">
      <c r="A21" s="116"/>
      <c r="B21" t="s" s="579">
        <v>8</v>
      </c>
      <c r="C21" s="580"/>
      <c r="D21" s="580"/>
      <c r="E21" s="580"/>
      <c r="F21" s="580"/>
      <c r="G21" s="580"/>
      <c r="H21" s="580"/>
      <c r="I21" s="580"/>
      <c r="J21" s="178"/>
      <c r="K21" s="50"/>
      <c r="L21" s="50"/>
      <c r="M21" s="50"/>
      <c r="N21" s="50"/>
      <c r="O21" s="50"/>
      <c r="P21" s="50"/>
      <c r="Q21" s="50"/>
      <c r="R21" s="50"/>
      <c r="S21" s="50"/>
      <c r="T21" s="53"/>
    </row>
    <row r="22" ht="15" customHeight="1">
      <c r="A22" s="47"/>
      <c r="B22" s="402"/>
      <c r="C22" s="581"/>
      <c r="D22" s="581"/>
      <c r="E22" s="581"/>
      <c r="F22" s="581"/>
      <c r="G22" s="581"/>
      <c r="H22" s="582"/>
      <c r="I22" s="581"/>
      <c r="J22" s="168"/>
      <c r="K22" s="168"/>
      <c r="L22" s="168"/>
      <c r="M22" s="168"/>
      <c r="N22" s="50"/>
      <c r="O22" s="50"/>
      <c r="P22" s="50"/>
      <c r="Q22" s="50"/>
      <c r="R22" s="50"/>
      <c r="S22" s="50"/>
      <c r="T22" s="53"/>
    </row>
    <row r="23" ht="15" customHeight="1">
      <c r="A23" s="116"/>
      <c r="B23" t="s" s="583">
        <v>9</v>
      </c>
      <c r="C23" t="s" s="583">
        <v>842</v>
      </c>
      <c r="D23" t="s" s="583">
        <v>10</v>
      </c>
      <c r="E23" t="s" s="583">
        <v>11</v>
      </c>
      <c r="F23" t="s" s="583">
        <v>843</v>
      </c>
      <c r="G23" t="s" s="583">
        <v>14</v>
      </c>
      <c r="H23" t="s" s="583">
        <v>844</v>
      </c>
      <c r="I23" s="584"/>
      <c r="J23" s="584"/>
      <c r="K23" s="584"/>
      <c r="L23" s="584"/>
      <c r="M23" s="584"/>
      <c r="N23" s="178"/>
      <c r="O23" s="50"/>
      <c r="P23" s="50"/>
      <c r="Q23" s="50"/>
      <c r="R23" s="50"/>
      <c r="S23" s="50"/>
      <c r="T23" s="53"/>
    </row>
    <row r="24" ht="16" customHeight="1">
      <c r="A24" s="116"/>
      <c r="B24" t="s" s="596">
        <v>848</v>
      </c>
      <c r="C24" t="s" s="288">
        <v>848</v>
      </c>
      <c r="D24" t="s" s="288">
        <v>848</v>
      </c>
      <c r="E24" t="s" s="288">
        <v>848</v>
      </c>
      <c r="F24" t="s" s="597">
        <v>848</v>
      </c>
      <c r="G24" t="str" s="586" cm="1">
        <f t="array" ref="G24">IF(F24="","Aguardando",IF(F24&lt;=TODAY(),"Atrasado",IF(F24&gt;TODAY(),"Em Execução","Aguardando")))</f>
        <v>Aguardando</v>
      </c>
      <c r="H24" s="587"/>
      <c r="I24" s="285"/>
      <c r="J24" s="285"/>
      <c r="K24" s="285"/>
      <c r="L24" s="285"/>
      <c r="M24" s="285"/>
      <c r="N24" s="178"/>
      <c r="O24" s="50"/>
      <c r="P24" s="50"/>
      <c r="Q24" s="50"/>
      <c r="R24" s="50"/>
      <c r="S24" s="50"/>
      <c r="T24" s="53"/>
    </row>
    <row r="25" ht="16" customHeight="1">
      <c r="A25" s="116"/>
      <c r="B25" s="284"/>
      <c r="C25" s="286"/>
      <c r="D25" s="286"/>
      <c r="E25" s="286"/>
      <c r="F25" s="585"/>
      <c r="G25" t="str" s="586" cm="1">
        <f t="array" ref="G25">IF(F25="","Aguardando",IF(F25&lt;=TODAY(),"Atrasado",IF(F25&gt;TODAY(),"Em Execução","Aguardando")))</f>
        <v>Aguardando</v>
      </c>
      <c r="H25" s="587"/>
      <c r="I25" s="285"/>
      <c r="J25" s="285"/>
      <c r="K25" s="285"/>
      <c r="L25" s="285"/>
      <c r="M25" s="285"/>
      <c r="N25" s="178"/>
      <c r="O25" s="50"/>
      <c r="P25" s="50"/>
      <c r="Q25" s="50"/>
      <c r="R25" s="50"/>
      <c r="S25" s="50"/>
      <c r="T25" s="53"/>
    </row>
    <row r="26" ht="16" customHeight="1">
      <c r="A26" s="116"/>
      <c r="B26" s="588"/>
      <c r="C26" s="589"/>
      <c r="D26" s="589"/>
      <c r="E26" s="589"/>
      <c r="F26" s="590"/>
      <c r="G26" t="str" s="586" cm="1">
        <f t="array" ref="G26">IF(F26="","Aguardando",IF(F26&lt;=TODAY(),"Atrasado",IF(F26&gt;TODAY(),"Em Execução","Aguardando")))</f>
        <v>Aguardando</v>
      </c>
      <c r="H26" s="588"/>
      <c r="I26" s="591"/>
      <c r="J26" s="591"/>
      <c r="K26" s="591"/>
      <c r="L26" s="591"/>
      <c r="M26" s="591"/>
      <c r="N26" s="178"/>
      <c r="O26" s="50"/>
      <c r="P26" s="50"/>
      <c r="Q26" s="50"/>
      <c r="R26" s="50"/>
      <c r="S26" s="50"/>
      <c r="T26" s="53"/>
    </row>
    <row r="27" ht="16" customHeight="1">
      <c r="A27" s="116"/>
      <c r="B27" s="588"/>
      <c r="C27" s="589"/>
      <c r="D27" s="589"/>
      <c r="E27" s="589"/>
      <c r="F27" s="590"/>
      <c r="G27" t="str" s="586" cm="1">
        <f t="array" ref="G27">IF(F27="","Aguardando",IF(F27&lt;=TODAY(),"Atrasado",IF(F27&gt;TODAY(),"Em Execução","Aguardando")))</f>
        <v>Aguardando</v>
      </c>
      <c r="H27" s="588"/>
      <c r="I27" s="591"/>
      <c r="J27" s="591"/>
      <c r="K27" s="591"/>
      <c r="L27" s="591"/>
      <c r="M27" s="591"/>
      <c r="N27" s="178"/>
      <c r="O27" s="50"/>
      <c r="P27" s="50"/>
      <c r="Q27" s="50"/>
      <c r="R27" s="50"/>
      <c r="S27" s="50"/>
      <c r="T27" s="53"/>
    </row>
    <row r="28" ht="16" customHeight="1">
      <c r="A28" s="116"/>
      <c r="B28" s="588"/>
      <c r="C28" s="589"/>
      <c r="D28" s="589"/>
      <c r="E28" s="589"/>
      <c r="F28" s="590"/>
      <c r="G28" t="str" s="586" cm="1">
        <f t="array" ref="G28">IF(F28="","Aguardando",IF(F28&lt;=TODAY(),"Atrasado",IF(F28&gt;TODAY(),"Em Execução","Aguardando")))</f>
        <v>Aguardando</v>
      </c>
      <c r="H28" s="588"/>
      <c r="I28" s="591"/>
      <c r="J28" s="591"/>
      <c r="K28" s="591"/>
      <c r="L28" s="591"/>
      <c r="M28" s="591"/>
      <c r="N28" s="178"/>
      <c r="O28" s="50"/>
      <c r="P28" s="50"/>
      <c r="Q28" s="50"/>
      <c r="R28" s="50"/>
      <c r="S28" s="50"/>
      <c r="T28" s="53"/>
    </row>
    <row r="29" ht="16" customHeight="1">
      <c r="A29" s="116"/>
      <c r="B29" s="588"/>
      <c r="C29" s="589"/>
      <c r="D29" s="589"/>
      <c r="E29" s="591"/>
      <c r="F29" s="590"/>
      <c r="G29" t="str" s="586" cm="1">
        <f t="array" ref="G29">IF(F29="","Aguardando",IF(F29&lt;=TODAY(),"Atrasado",IF(F29&gt;TODAY(),"Em Execução","Aguardando")))</f>
        <v>Aguardando</v>
      </c>
      <c r="H29" s="588"/>
      <c r="I29" s="591"/>
      <c r="J29" s="591"/>
      <c r="K29" s="591"/>
      <c r="L29" s="591"/>
      <c r="M29" s="591"/>
      <c r="N29" s="178"/>
      <c r="O29" s="50"/>
      <c r="P29" s="50"/>
      <c r="Q29" s="50"/>
      <c r="R29" s="50"/>
      <c r="S29" s="50"/>
      <c r="T29" s="53"/>
    </row>
    <row r="30" ht="16" customHeight="1">
      <c r="A30" s="116"/>
      <c r="B30" s="588"/>
      <c r="C30" s="589"/>
      <c r="D30" s="589"/>
      <c r="E30" s="591"/>
      <c r="F30" s="590"/>
      <c r="G30" t="str" s="586" cm="1">
        <f t="array" ref="G30">IF(F30="","Aguardando",IF(F30&lt;=TODAY(),"Atrasado",IF(F30&gt;TODAY(),"Em Execução","Aguardando")))</f>
        <v>Aguardando</v>
      </c>
      <c r="H30" s="588"/>
      <c r="I30" s="591"/>
      <c r="J30" s="591"/>
      <c r="K30" s="591"/>
      <c r="L30" s="591"/>
      <c r="M30" s="591"/>
      <c r="N30" s="178"/>
      <c r="O30" s="50"/>
      <c r="P30" s="50"/>
      <c r="Q30" s="50"/>
      <c r="R30" s="50"/>
      <c r="S30" s="50"/>
      <c r="T30" s="53"/>
    </row>
    <row r="31" ht="16" customHeight="1">
      <c r="A31" s="116"/>
      <c r="B31" s="588"/>
      <c r="C31" s="589"/>
      <c r="D31" s="589"/>
      <c r="E31" s="591"/>
      <c r="F31" s="590"/>
      <c r="G31" t="str" s="586" cm="1">
        <f t="array" ref="G31">IF(F31="","Aguardando",IF(F31&lt;=TODAY(),"Atrasado",IF(F31&gt;TODAY(),"Em Execução","Aguardando")))</f>
        <v>Aguardando</v>
      </c>
      <c r="H31" s="588"/>
      <c r="I31" s="591"/>
      <c r="J31" s="591"/>
      <c r="K31" s="591"/>
      <c r="L31" s="591"/>
      <c r="M31" s="591"/>
      <c r="N31" s="178"/>
      <c r="O31" s="50"/>
      <c r="P31" s="50"/>
      <c r="Q31" s="50"/>
      <c r="R31" s="50"/>
      <c r="S31" s="50"/>
      <c r="T31" s="53"/>
    </row>
    <row r="32" ht="16" customHeight="1">
      <c r="A32" s="116"/>
      <c r="B32" s="588"/>
      <c r="C32" s="589"/>
      <c r="D32" s="589"/>
      <c r="E32" s="591"/>
      <c r="F32" s="590"/>
      <c r="G32" t="str" s="586" cm="1">
        <f t="array" ref="G32">IF(F32="","Aguardando",IF(F32&lt;=TODAY(),"Atrasado",IF(F32&gt;TODAY(),"Em Execução","Aguardando")))</f>
        <v>Aguardando</v>
      </c>
      <c r="H32" s="588"/>
      <c r="I32" s="591"/>
      <c r="J32" s="591"/>
      <c r="K32" s="591"/>
      <c r="L32" s="591"/>
      <c r="M32" s="591"/>
      <c r="N32" s="178"/>
      <c r="O32" s="50"/>
      <c r="P32" s="50"/>
      <c r="Q32" s="50"/>
      <c r="R32" s="50"/>
      <c r="S32" s="50"/>
      <c r="T32" s="53"/>
    </row>
    <row r="33" ht="16" customHeight="1">
      <c r="A33" s="116"/>
      <c r="B33" s="588"/>
      <c r="C33" s="589"/>
      <c r="D33" s="589"/>
      <c r="E33" s="591"/>
      <c r="F33" s="590"/>
      <c r="G33" t="str" s="586" cm="1">
        <f t="array" ref="G33">IF(F33="","Aguardando",IF(F33&lt;=TODAY(),"Atrasado",IF(F33&gt;TODAY(),"Em Execução","Aguardando")))</f>
        <v>Aguardando</v>
      </c>
      <c r="H33" s="588"/>
      <c r="I33" s="591"/>
      <c r="J33" s="591"/>
      <c r="K33" s="591"/>
      <c r="L33" s="591"/>
      <c r="M33" s="591"/>
      <c r="N33" s="178"/>
      <c r="O33" s="50"/>
      <c r="P33" s="50"/>
      <c r="Q33" s="50"/>
      <c r="R33" s="50"/>
      <c r="S33" s="50"/>
      <c r="T33" s="53"/>
    </row>
    <row r="34" ht="16" customHeight="1">
      <c r="A34" s="116"/>
      <c r="B34" s="588"/>
      <c r="C34" s="589"/>
      <c r="D34" s="589"/>
      <c r="E34" s="591"/>
      <c r="F34" s="590"/>
      <c r="G34" t="str" s="586" cm="1">
        <f t="array" ref="G34">IF(F34="","Aguardando",IF(F34&lt;=TODAY(),"Atrasado",IF(F34&gt;TODAY(),"Em Execução","Aguardando")))</f>
        <v>Aguardando</v>
      </c>
      <c r="H34" s="588"/>
      <c r="I34" s="591"/>
      <c r="J34" s="591"/>
      <c r="K34" s="591"/>
      <c r="L34" s="591"/>
      <c r="M34" s="591"/>
      <c r="N34" s="178"/>
      <c r="O34" s="50"/>
      <c r="P34" s="50"/>
      <c r="Q34" s="50"/>
      <c r="R34" s="50"/>
      <c r="S34" s="50"/>
      <c r="T34" s="53"/>
    </row>
    <row r="35" ht="16" customHeight="1">
      <c r="A35" s="116"/>
      <c r="B35" s="588"/>
      <c r="C35" s="589"/>
      <c r="D35" s="589"/>
      <c r="E35" s="591"/>
      <c r="F35" s="590"/>
      <c r="G35" t="str" s="586" cm="1">
        <f t="array" ref="G35">IF(F35="","Aguardando",IF(F35&lt;=TODAY(),"Atrasado",IF(F35&gt;TODAY(),"Em Execução","Aguardando")))</f>
        <v>Aguardando</v>
      </c>
      <c r="H35" s="588"/>
      <c r="I35" s="591"/>
      <c r="J35" s="591"/>
      <c r="K35" s="591"/>
      <c r="L35" s="591"/>
      <c r="M35" s="591"/>
      <c r="N35" s="178"/>
      <c r="O35" s="50"/>
      <c r="P35" s="50"/>
      <c r="Q35" s="50"/>
      <c r="R35" s="50"/>
      <c r="S35" s="50"/>
      <c r="T35" s="53"/>
    </row>
    <row r="36" ht="16" customHeight="1">
      <c r="A36" s="116"/>
      <c r="B36" s="588"/>
      <c r="C36" s="589"/>
      <c r="D36" s="589"/>
      <c r="E36" s="591"/>
      <c r="F36" s="590"/>
      <c r="G36" t="str" s="586" cm="1">
        <f t="array" ref="G36">IF(F36="","Aguardando",IF(F36&lt;=TODAY(),"Atrasado",IF(F36&gt;TODAY(),"Em Execução","Aguardando")))</f>
        <v>Aguardando</v>
      </c>
      <c r="H36" s="588"/>
      <c r="I36" s="591"/>
      <c r="J36" s="591"/>
      <c r="K36" s="591"/>
      <c r="L36" s="591"/>
      <c r="M36" s="591"/>
      <c r="N36" s="178"/>
      <c r="O36" s="50"/>
      <c r="P36" s="50"/>
      <c r="Q36" s="50"/>
      <c r="R36" s="50"/>
      <c r="S36" s="50"/>
      <c r="T36" s="53"/>
    </row>
    <row r="37" ht="15" customHeight="1">
      <c r="A37" s="47"/>
      <c r="B37" s="293"/>
      <c r="C37" s="173"/>
      <c r="D37" s="173"/>
      <c r="E37" s="173"/>
      <c r="F37" s="173"/>
      <c r="G37" s="173"/>
      <c r="H37" s="293"/>
      <c r="I37" s="173"/>
      <c r="J37" s="173"/>
      <c r="K37" s="173"/>
      <c r="L37" s="173"/>
      <c r="M37" s="173"/>
      <c r="N37" s="50"/>
      <c r="O37" s="50"/>
      <c r="P37" s="50"/>
      <c r="Q37" s="50"/>
      <c r="R37" s="50"/>
      <c r="S37" s="50"/>
      <c r="T37" s="53"/>
    </row>
    <row r="38" ht="15" customHeight="1">
      <c r="A38" s="47"/>
      <c r="B38" s="95"/>
      <c r="C38" s="50"/>
      <c r="D38" s="50"/>
      <c r="E38" s="50"/>
      <c r="F38" s="50"/>
      <c r="G38" s="50"/>
      <c r="H38" s="95"/>
      <c r="I38" s="50"/>
      <c r="J38" s="50"/>
      <c r="K38" s="50"/>
      <c r="L38" s="50"/>
      <c r="M38" s="50"/>
      <c r="N38" s="50"/>
      <c r="O38" s="50"/>
      <c r="P38" s="50"/>
      <c r="Q38" s="50"/>
      <c r="R38" s="50"/>
      <c r="S38" s="50"/>
      <c r="T38" s="53"/>
    </row>
    <row r="39" ht="15" customHeight="1">
      <c r="A39" s="47"/>
      <c r="B39" s="95"/>
      <c r="C39" s="50"/>
      <c r="D39" s="50"/>
      <c r="E39" s="50"/>
      <c r="F39" s="50"/>
      <c r="G39" s="50"/>
      <c r="H39" s="95"/>
      <c r="I39" s="50"/>
      <c r="J39" s="50"/>
      <c r="K39" s="50"/>
      <c r="L39" s="50"/>
      <c r="M39" s="50"/>
      <c r="N39" s="50"/>
      <c r="O39" s="50"/>
      <c r="P39" s="50"/>
      <c r="Q39" s="50"/>
      <c r="R39" s="50"/>
      <c r="S39" s="50"/>
      <c r="T39" s="53"/>
    </row>
    <row r="40" ht="15" customHeight="1">
      <c r="A40" s="47"/>
      <c r="B40" s="95"/>
      <c r="C40" s="50"/>
      <c r="D40" s="50"/>
      <c r="E40" s="50"/>
      <c r="F40" s="50"/>
      <c r="G40" s="50"/>
      <c r="H40" s="95"/>
      <c r="I40" s="50"/>
      <c r="J40" s="50"/>
      <c r="K40" s="50"/>
      <c r="L40" s="50"/>
      <c r="M40" s="50"/>
      <c r="N40" s="50"/>
      <c r="O40" s="50"/>
      <c r="P40" s="50"/>
      <c r="Q40" s="50"/>
      <c r="R40" s="50"/>
      <c r="S40" s="50"/>
      <c r="T40" s="53"/>
    </row>
    <row r="41" ht="15" customHeight="1">
      <c r="A41" s="47"/>
      <c r="B41" s="95"/>
      <c r="C41" s="50"/>
      <c r="D41" s="50"/>
      <c r="E41" s="50"/>
      <c r="F41" s="50"/>
      <c r="G41" s="50"/>
      <c r="H41" s="95"/>
      <c r="I41" s="50"/>
      <c r="J41" s="50"/>
      <c r="K41" s="50"/>
      <c r="L41" s="50"/>
      <c r="M41" s="50"/>
      <c r="N41" s="50"/>
      <c r="O41" s="50"/>
      <c r="P41" s="50"/>
      <c r="Q41" s="50"/>
      <c r="R41" s="50"/>
      <c r="S41" s="50"/>
      <c r="T41" s="53"/>
    </row>
    <row r="42" ht="15" customHeight="1">
      <c r="A42" s="47"/>
      <c r="B42" s="95"/>
      <c r="C42" s="50"/>
      <c r="D42" s="50"/>
      <c r="E42" s="50"/>
      <c r="F42" s="50"/>
      <c r="G42" s="50"/>
      <c r="H42" s="95"/>
      <c r="I42" s="50"/>
      <c r="J42" s="50"/>
      <c r="K42" s="50"/>
      <c r="L42" s="50"/>
      <c r="M42" s="50"/>
      <c r="N42" s="50"/>
      <c r="O42" s="50"/>
      <c r="P42" s="50"/>
      <c r="Q42" s="50"/>
      <c r="R42" s="50"/>
      <c r="S42" s="50"/>
      <c r="T42" s="53"/>
    </row>
    <row r="43" ht="15" customHeight="1">
      <c r="A43" s="47"/>
      <c r="B43" s="95"/>
      <c r="C43" s="50"/>
      <c r="D43" s="50"/>
      <c r="E43" s="50"/>
      <c r="F43" s="50"/>
      <c r="G43" s="50"/>
      <c r="H43" s="95"/>
      <c r="I43" s="50"/>
      <c r="J43" s="50"/>
      <c r="K43" s="50"/>
      <c r="L43" s="50"/>
      <c r="M43" s="50"/>
      <c r="N43" s="50"/>
      <c r="O43" s="50"/>
      <c r="P43" s="50"/>
      <c r="Q43" s="50"/>
      <c r="R43" s="50"/>
      <c r="S43" s="50"/>
      <c r="T43" s="53"/>
    </row>
    <row r="44" ht="15" customHeight="1">
      <c r="A44" s="47"/>
      <c r="B44" s="95"/>
      <c r="C44" s="50"/>
      <c r="D44" s="50"/>
      <c r="E44" s="50"/>
      <c r="F44" s="50"/>
      <c r="G44" s="50"/>
      <c r="H44" s="95"/>
      <c r="I44" s="50"/>
      <c r="J44" s="50"/>
      <c r="K44" s="50"/>
      <c r="L44" s="50"/>
      <c r="M44" s="50"/>
      <c r="N44" s="50"/>
      <c r="O44" s="50"/>
      <c r="P44" s="50"/>
      <c r="Q44" s="50"/>
      <c r="R44" s="50"/>
      <c r="S44" s="50"/>
      <c r="T44" s="53"/>
    </row>
    <row r="45" ht="15" customHeight="1">
      <c r="A45" s="47"/>
      <c r="B45" s="95"/>
      <c r="C45" s="50"/>
      <c r="D45" s="50"/>
      <c r="E45" s="50"/>
      <c r="F45" s="50"/>
      <c r="G45" s="50"/>
      <c r="H45" s="95"/>
      <c r="I45" s="50"/>
      <c r="J45" s="50"/>
      <c r="K45" s="50"/>
      <c r="L45" s="50"/>
      <c r="M45" s="50"/>
      <c r="N45" s="50"/>
      <c r="O45" s="50"/>
      <c r="P45" s="50"/>
      <c r="Q45" s="50"/>
      <c r="R45" s="50"/>
      <c r="S45" s="50"/>
      <c r="T45" s="53"/>
    </row>
    <row r="46" ht="15" customHeight="1">
      <c r="A46" s="47"/>
      <c r="B46" s="95"/>
      <c r="C46" s="50"/>
      <c r="D46" s="50"/>
      <c r="E46" s="50"/>
      <c r="F46" s="50"/>
      <c r="G46" s="50"/>
      <c r="H46" s="95"/>
      <c r="I46" s="50"/>
      <c r="J46" s="50"/>
      <c r="K46" s="50"/>
      <c r="L46" s="50"/>
      <c r="M46" s="50"/>
      <c r="N46" s="50"/>
      <c r="O46" s="50"/>
      <c r="P46" s="50"/>
      <c r="Q46" s="50"/>
      <c r="R46" s="50"/>
      <c r="S46" s="50"/>
      <c r="T46" s="53"/>
    </row>
    <row r="47" ht="15" customHeight="1">
      <c r="A47" s="96"/>
      <c r="B47" s="98"/>
      <c r="C47" s="97"/>
      <c r="D47" s="97"/>
      <c r="E47" s="97"/>
      <c r="F47" s="97"/>
      <c r="G47" s="97"/>
      <c r="H47" s="98"/>
      <c r="I47" s="97"/>
      <c r="J47" s="97"/>
      <c r="K47" s="97"/>
      <c r="L47" s="97"/>
      <c r="M47" s="97"/>
      <c r="N47" s="97"/>
      <c r="O47" s="97"/>
      <c r="P47" s="97"/>
      <c r="Q47" s="97"/>
      <c r="R47" s="97"/>
      <c r="S47" s="97"/>
      <c r="T47" s="100"/>
    </row>
  </sheetData>
  <mergeCells count="28">
    <mergeCell ref="H35:M35"/>
    <mergeCell ref="H36:M36"/>
    <mergeCell ref="H29:M29"/>
    <mergeCell ref="H30:M30"/>
    <mergeCell ref="H31:M31"/>
    <mergeCell ref="H32:M32"/>
    <mergeCell ref="H33:M33"/>
    <mergeCell ref="H34:M34"/>
    <mergeCell ref="H28:M28"/>
    <mergeCell ref="B12:B14"/>
    <mergeCell ref="C12:C14"/>
    <mergeCell ref="D12:D14"/>
    <mergeCell ref="B15:B17"/>
    <mergeCell ref="C15:C17"/>
    <mergeCell ref="D15:D17"/>
    <mergeCell ref="B21:I21"/>
    <mergeCell ref="H24:M24"/>
    <mergeCell ref="H25:M25"/>
    <mergeCell ref="H26:M26"/>
    <mergeCell ref="H27:M27"/>
    <mergeCell ref="H23:M23"/>
    <mergeCell ref="B2:I2"/>
    <mergeCell ref="B6:B8"/>
    <mergeCell ref="C6:C8"/>
    <mergeCell ref="D6:D8"/>
    <mergeCell ref="B9:B11"/>
    <mergeCell ref="C9:C11"/>
    <mergeCell ref="D9:D11"/>
  </mergeCells>
  <conditionalFormatting sqref="F8:R8 F11:R11 F14:R14 F17:R17">
    <cfRule type="cellIs" dxfId="35" priority="1" operator="greaterThanOrEqual" stopIfTrue="1">
      <formula>1</formula>
    </cfRule>
    <cfRule type="cellIs" dxfId="36" priority="2" operator="between" stopIfTrue="1">
      <formula>0.8</formula>
      <formula>1</formula>
    </cfRule>
    <cfRule type="cellIs" dxfId="37" priority="3" operator="between" stopIfTrue="1">
      <formula>0.5</formula>
      <formula>0.8</formula>
    </cfRule>
    <cfRule type="cellIs" dxfId="38" priority="4" operator="equal" stopIfTrue="1">
      <formula>""""""</formula>
    </cfRule>
    <cfRule type="cellIs" dxfId="39" priority="5" operator="between" stopIfTrue="1">
      <formula>0</formula>
      <formula>0.5</formula>
    </cfRule>
  </conditionalFormatting>
  <dataValidations count="1">
    <dataValidation type="list" allowBlank="1" showInputMessage="1" showErrorMessage="1" sqref="B6:B17">
      <formula1>"AUMENTAR,REDUZIR"</formula1>
    </dataValidation>
  </dataValidations>
  <pageMargins left="0.511811" right="0.511811" top="0.787402" bottom="0.787402" header="0.314961" footer="0.314961"/>
  <pageSetup firstPageNumber="1" fitToHeight="1" fitToWidth="1" scale="100" useFirstPageNumber="0" orientation="portrait" pageOrder="downThenOver"/>
  <headerFooter>
    <oddHeader>&amp;L&amp;"Calibri,Regular"&amp;10&amp;K0000FF Uso Interno CPFL&amp;1#
</oddHeader>
    <oddFooter>&amp;C&amp;"Helvetica Neue,Regular"&amp;12&amp;K000000&amp;P</oddFooter>
  </headerFooter>
  <drawing r:id="rId1"/>
</worksheet>
</file>

<file path=xl/worksheets/sheet21.xml><?xml version="1.0" encoding="utf-8"?>
<worksheet xmlns:r="http://schemas.openxmlformats.org/officeDocument/2006/relationships" xmlns="http://schemas.openxmlformats.org/spreadsheetml/2006/main">
  <sheetPr>
    <pageSetUpPr fitToPage="1"/>
  </sheetPr>
  <dimension ref="A1:T47"/>
  <sheetViews>
    <sheetView workbookViewId="0" showGridLines="0" defaultGridColor="1"/>
  </sheetViews>
  <sheetFormatPr defaultColWidth="8.83333" defaultRowHeight="15" customHeight="1" outlineLevelRow="0" outlineLevelCol="0"/>
  <cols>
    <col min="1" max="1" width="4" style="602" customWidth="1"/>
    <col min="2" max="2" width="10.6719" style="602" customWidth="1"/>
    <col min="3" max="3" width="25.6719" style="602" customWidth="1"/>
    <col min="4" max="4" width="24.8516" style="602" customWidth="1"/>
    <col min="5" max="5" width="23.8516" style="602" customWidth="1"/>
    <col min="6" max="6" width="17.3516" style="602" customWidth="1"/>
    <col min="7" max="7" width="14.5" style="602" customWidth="1"/>
    <col min="8" max="17" width="12.5" style="602" customWidth="1"/>
    <col min="18" max="18" width="20.8516" style="602" customWidth="1"/>
    <col min="19" max="19" width="16.1719" style="602" customWidth="1"/>
    <col min="20" max="20" width="11" style="602" customWidth="1"/>
    <col min="21" max="16384" width="8.85156" style="602" customWidth="1"/>
  </cols>
  <sheetData>
    <row r="1" ht="15" customHeight="1">
      <c r="A1" s="43"/>
      <c r="B1" s="304"/>
      <c r="C1" s="302"/>
      <c r="D1" s="302"/>
      <c r="E1" s="302"/>
      <c r="F1" s="302"/>
      <c r="G1" s="302"/>
      <c r="H1" s="547"/>
      <c r="I1" s="302"/>
      <c r="J1" s="44"/>
      <c r="K1" s="44"/>
      <c r="L1" s="548"/>
      <c r="M1" s="548"/>
      <c r="N1" s="548"/>
      <c r="O1" s="548"/>
      <c r="P1" s="548"/>
      <c r="Q1" s="548"/>
      <c r="R1" s="548"/>
      <c r="S1" s="44"/>
      <c r="T1" s="46"/>
    </row>
    <row r="2" ht="46.75" customHeight="1">
      <c r="A2" s="116"/>
      <c r="B2" t="s" s="549">
        <v>852</v>
      </c>
      <c r="C2" s="550"/>
      <c r="D2" s="550"/>
      <c r="E2" s="550"/>
      <c r="F2" s="550"/>
      <c r="G2" s="550"/>
      <c r="H2" s="550"/>
      <c r="I2" s="550"/>
      <c r="J2" s="178"/>
      <c r="K2" s="50"/>
      <c r="L2" s="11"/>
      <c r="M2" s="11"/>
      <c r="N2" s="11"/>
      <c r="O2" s="11"/>
      <c r="P2" s="11"/>
      <c r="Q2" s="11"/>
      <c r="R2" s="11"/>
      <c r="S2" s="50"/>
      <c r="T2" s="53"/>
    </row>
    <row r="3" ht="15" customHeight="1">
      <c r="A3" s="47"/>
      <c r="B3" s="293"/>
      <c r="C3" s="173"/>
      <c r="D3" s="173"/>
      <c r="E3" s="603"/>
      <c r="F3" s="603"/>
      <c r="G3" s="604"/>
      <c r="H3" s="551"/>
      <c r="I3" s="173"/>
      <c r="J3" s="50"/>
      <c r="K3" s="50"/>
      <c r="L3" s="11"/>
      <c r="M3" s="11"/>
      <c r="N3" s="11"/>
      <c r="O3" s="11"/>
      <c r="P3" s="11"/>
      <c r="Q3" s="11"/>
      <c r="R3" s="11"/>
      <c r="S3" s="50"/>
      <c r="T3" s="53"/>
    </row>
    <row r="4" ht="15" customHeight="1">
      <c r="A4" s="47"/>
      <c r="B4" s="266"/>
      <c r="C4" s="168"/>
      <c r="D4" s="168"/>
      <c r="E4" s="605"/>
      <c r="F4" s="605"/>
      <c r="G4" s="168"/>
      <c r="H4" s="350"/>
      <c r="I4" s="168"/>
      <c r="J4" s="168"/>
      <c r="K4" s="168"/>
      <c r="L4" s="168"/>
      <c r="M4" s="168"/>
      <c r="N4" s="168"/>
      <c r="O4" s="168"/>
      <c r="P4" s="168"/>
      <c r="Q4" s="168"/>
      <c r="R4" s="168"/>
      <c r="S4" s="50"/>
      <c r="T4" s="552"/>
    </row>
    <row r="5" ht="18" customHeight="1">
      <c r="A5" s="116"/>
      <c r="B5" t="s" s="553">
        <v>817</v>
      </c>
      <c r="C5" t="s" s="553">
        <v>818</v>
      </c>
      <c r="D5" t="s" s="554">
        <v>819</v>
      </c>
      <c r="E5" t="s" s="553">
        <v>820</v>
      </c>
      <c r="F5" t="s" s="553">
        <v>821</v>
      </c>
      <c r="G5" t="s" s="553">
        <v>822</v>
      </c>
      <c r="H5" t="s" s="553">
        <v>823</v>
      </c>
      <c r="I5" t="s" s="553">
        <v>824</v>
      </c>
      <c r="J5" t="s" s="553">
        <v>825</v>
      </c>
      <c r="K5" t="s" s="553">
        <v>826</v>
      </c>
      <c r="L5" t="s" s="553">
        <v>827</v>
      </c>
      <c r="M5" t="s" s="553">
        <v>828</v>
      </c>
      <c r="N5" t="s" s="553">
        <v>829</v>
      </c>
      <c r="O5" t="s" s="553">
        <v>830</v>
      </c>
      <c r="P5" t="s" s="553">
        <v>831</v>
      </c>
      <c r="Q5" t="s" s="553">
        <v>832</v>
      </c>
      <c r="R5" t="s" s="555">
        <v>833</v>
      </c>
      <c r="S5" s="276"/>
      <c r="T5" t="s" s="288">
        <v>834</v>
      </c>
    </row>
    <row r="6" ht="16" customHeight="1">
      <c r="A6" s="324"/>
      <c r="B6" t="s" s="556">
        <v>835</v>
      </c>
      <c r="C6" s="557"/>
      <c r="D6" t="s" s="558">
        <v>836</v>
      </c>
      <c r="E6" t="s" s="559">
        <v>837</v>
      </c>
      <c r="F6" s="560"/>
      <c r="G6" s="560"/>
      <c r="H6" s="560"/>
      <c r="I6" s="560"/>
      <c r="J6" s="560"/>
      <c r="K6" s="560"/>
      <c r="L6" s="560"/>
      <c r="M6" s="560"/>
      <c r="N6" s="560"/>
      <c r="O6" s="560"/>
      <c r="P6" s="560"/>
      <c r="Q6" s="560"/>
      <c r="R6" s="595" cm="1">
        <f t="array" ref="R6">AVERAGE(F6:Q6)</f>
      </c>
      <c r="S6" s="562"/>
      <c r="T6" t="s" s="288">
        <v>835</v>
      </c>
    </row>
    <row r="7" ht="16" customHeight="1">
      <c r="A7" s="324"/>
      <c r="B7" s="563"/>
      <c r="C7" s="564"/>
      <c r="D7" s="564"/>
      <c r="E7" t="s" s="565">
        <v>838</v>
      </c>
      <c r="F7" s="566"/>
      <c r="G7" s="566"/>
      <c r="H7" s="566"/>
      <c r="I7" s="566"/>
      <c r="J7" s="566"/>
      <c r="K7" s="566"/>
      <c r="L7" s="566"/>
      <c r="M7" s="566"/>
      <c r="N7" s="566"/>
      <c r="O7" s="566"/>
      <c r="P7" s="566"/>
      <c r="Q7" s="566"/>
      <c r="R7" s="595" cm="1">
        <f t="array" ref="R7">SUM(F7:Q7)</f>
        <v>0</v>
      </c>
      <c r="S7" s="71"/>
      <c r="T7" s="294"/>
    </row>
    <row r="8" ht="17" customHeight="1">
      <c r="A8" s="324"/>
      <c r="B8" s="567"/>
      <c r="C8" s="568"/>
      <c r="D8" s="568"/>
      <c r="E8" t="s" s="569">
        <v>67</v>
      </c>
      <c r="F8" t="str" s="570" cm="1">
        <f t="array" ref="F8">_xlfn.IFERROR((IF($B6="AUMENTAR",(F7/F6),IF($B6="REDUZIR",F6/F7,"0"))),"")</f>
      </c>
      <c r="G8" t="str" s="570" cm="1">
        <f t="array" ref="G8">_xlfn.IFERROR((IF($B6="AUMENTAR",(G7/G6),IF($B6="REDUZIR",G6/G7,"0"))),"")</f>
      </c>
      <c r="H8" t="str" s="570" cm="1">
        <f t="array" ref="H8">_xlfn.IFERROR((IF($B6="AUMENTAR",(H7/H6),IF($B6="REDUZIR",H6/H7,"0"))),"")</f>
      </c>
      <c r="I8" t="str" s="570" cm="1">
        <f t="array" ref="I8">_xlfn.IFERROR((IF($B6="AUMENTAR",(I7/I6),IF($B6="REDUZIR",I6/I7,"0"))),"")</f>
      </c>
      <c r="J8" t="str" s="570" cm="1">
        <f t="array" ref="J8">_xlfn.IFERROR((IF($B6="AUMENTAR",(J7/J6),IF($B6="REDUZIR",J6/J7,"0"))),"")</f>
      </c>
      <c r="K8" t="str" s="570" cm="1">
        <f t="array" ref="K8">_xlfn.IFERROR((IF($B6="AUMENTAR",(K7/K6),IF($B6="REDUZIR",K6/K7,"0"))),"")</f>
      </c>
      <c r="L8" t="str" s="570" cm="1">
        <f t="array" ref="L8">_xlfn.IFERROR((IF($B6="AUMENTAR",(L7/L6),IF($B6="REDUZIR",L6/L7,"0"))),"")</f>
      </c>
      <c r="M8" t="str" s="570" cm="1">
        <f t="array" ref="M8">_xlfn.IFERROR((IF($B6="AUMENTAR",(M7/M6),IF($B6="REDUZIR",M6/M7,"0"))),"")</f>
      </c>
      <c r="N8" t="str" s="570" cm="1">
        <f t="array" ref="N8">_xlfn.IFERROR((IF($B6="AUMENTAR",(N7/N6),IF($B6="REDUZIR",N6/N7,"0"))),"")</f>
      </c>
      <c r="O8" t="str" s="570" cm="1">
        <f t="array" ref="O8">_xlfn.IFERROR((IF($B6="AUMENTAR",(O7/O6),IF($B6="REDUZIR",O6/O7,"0"))),"")</f>
      </c>
      <c r="P8" t="str" s="570" cm="1">
        <f t="array" ref="P8">_xlfn.IFERROR((IF($B6="AUMENTAR",(P7/P6),IF($B6="REDUZIR",P6/P7,"0"))),"")</f>
      </c>
      <c r="Q8" t="str" s="570" cm="1">
        <f t="array" ref="Q8">_xlfn.IFERROR((IF($B6="AUMENTAR",(Q7/Q6),IF($B6="REDUZIR",Q6/Q7,"0"))),"")</f>
      </c>
      <c r="R8" t="str" s="571" cm="1">
        <f t="array" ref="R8">_xlfn.IFERROR((IF($B6="AUMENTAR",(R7/R6),IF($B6="REDUZIR",R6/R7,"0"))),"")</f>
      </c>
      <c r="S8" s="178"/>
      <c r="T8" s="53"/>
    </row>
    <row r="9" ht="15.5" customHeight="1">
      <c r="A9" s="324"/>
      <c r="B9" t="s" s="556">
        <v>834</v>
      </c>
      <c r="C9" s="557"/>
      <c r="D9" t="s" s="558">
        <v>839</v>
      </c>
      <c r="E9" t="s" s="559">
        <v>837</v>
      </c>
      <c r="F9" s="560"/>
      <c r="G9" s="560"/>
      <c r="H9" s="560"/>
      <c r="I9" s="560"/>
      <c r="J9" s="560"/>
      <c r="K9" s="560"/>
      <c r="L9" s="560"/>
      <c r="M9" s="560"/>
      <c r="N9" s="560"/>
      <c r="O9" s="560"/>
      <c r="P9" s="560"/>
      <c r="Q9" s="560"/>
      <c r="R9" s="595" cm="1">
        <f t="array" ref="R9">AVERAGE(F9:Q9)</f>
      </c>
      <c r="S9" s="71"/>
      <c r="T9" s="53"/>
    </row>
    <row r="10" ht="16" customHeight="1">
      <c r="A10" s="324"/>
      <c r="B10" s="563"/>
      <c r="C10" s="564"/>
      <c r="D10" s="564"/>
      <c r="E10" t="s" s="565">
        <v>838</v>
      </c>
      <c r="F10" s="566"/>
      <c r="G10" s="566"/>
      <c r="H10" s="566"/>
      <c r="I10" s="575"/>
      <c r="J10" s="575"/>
      <c r="K10" s="575"/>
      <c r="L10" s="575"/>
      <c r="M10" s="575"/>
      <c r="N10" s="575"/>
      <c r="O10" s="575"/>
      <c r="P10" s="575"/>
      <c r="Q10" s="575"/>
      <c r="R10" s="595" cm="1">
        <f t="array" ref="R10">SUM(F10:Q10)</f>
        <v>0</v>
      </c>
      <c r="S10" s="71"/>
      <c r="T10" s="53"/>
    </row>
    <row r="11" ht="17" customHeight="1">
      <c r="A11" s="324"/>
      <c r="B11" s="567"/>
      <c r="C11" s="568"/>
      <c r="D11" s="568"/>
      <c r="E11" t="s" s="569">
        <v>67</v>
      </c>
      <c r="F11" t="str" s="570" cm="1">
        <f t="array" ref="F11">_xlfn.IFERROR((IF($B9="AUMENTAR",(F10/F9),IF($B9="REDUZIR",F9/F10,"0"))),"")</f>
      </c>
      <c r="G11" t="str" s="570" cm="1">
        <f t="array" ref="G11">_xlfn.IFERROR((IF($B9="AUMENTAR",(G10/G9),IF($B9="REDUZIR",G9/G10,"0"))),"")</f>
      </c>
      <c r="H11" t="str" s="570" cm="1">
        <f t="array" ref="H11">_xlfn.IFERROR((IF($B9="AUMENTAR",(H10/H9),IF($B9="REDUZIR",H9/H10,"0"))),"")</f>
      </c>
      <c r="I11" t="str" s="570" cm="1">
        <f t="array" ref="I11">_xlfn.IFERROR((IF($B9="AUMENTAR",(I10/I9),IF($B9="REDUZIR",I9/I10,"0"))),"")</f>
      </c>
      <c r="J11" t="str" s="570" cm="1">
        <f t="array" ref="J11">_xlfn.IFERROR((IF($B9="AUMENTAR",(J10/J9),IF($B9="REDUZIR",J9/J10,"0"))),"")</f>
      </c>
      <c r="K11" t="str" s="570" cm="1">
        <f t="array" ref="K11">_xlfn.IFERROR((IF($B9="AUMENTAR",(K10/K9),IF($B9="REDUZIR",K9/K10,"0"))),"")</f>
      </c>
      <c r="L11" t="str" s="570" cm="1">
        <f t="array" ref="L11">_xlfn.IFERROR((IF($B9="AUMENTAR",(L10/L9),IF($B9="REDUZIR",L9/L10,"0"))),"")</f>
      </c>
      <c r="M11" t="str" s="570" cm="1">
        <f t="array" ref="M11">_xlfn.IFERROR((IF($B9="AUMENTAR",(M10/M9),IF($B9="REDUZIR",M9/M10,"0"))),"")</f>
      </c>
      <c r="N11" t="str" s="570" cm="1">
        <f t="array" ref="N11">_xlfn.IFERROR((IF($B9="AUMENTAR",(N10/N9),IF($B9="REDUZIR",N9/N10,"0"))),"")</f>
      </c>
      <c r="O11" t="str" s="570" cm="1">
        <f t="array" ref="O11">_xlfn.IFERROR((IF($B9="AUMENTAR",(O10/O9),IF($B9="REDUZIR",O9/O10,"0"))),"")</f>
      </c>
      <c r="P11" t="str" s="570" cm="1">
        <f t="array" ref="P11">_xlfn.IFERROR((IF($B9="AUMENTAR",(P10/P9),IF($B9="REDUZIR",P9/P10,"0"))),"")</f>
      </c>
      <c r="Q11" t="str" s="570" cm="1">
        <f t="array" ref="Q11">_xlfn.IFERROR((IF($B9="AUMENTAR",(Q10/Q9),IF($B9="REDUZIR",Q9/Q10,"0"))),"")</f>
      </c>
      <c r="R11" t="str" s="571" cm="1">
        <f t="array" ref="R11">_xlfn.IFERROR((IF($B9="AUMENTAR",(R10/R9),IF($B9="REDUZIR",R9/R10,"0"))),"")</f>
      </c>
      <c r="S11" s="178"/>
      <c r="T11" s="53"/>
    </row>
    <row r="12" ht="16" customHeight="1">
      <c r="A12" s="324"/>
      <c r="B12" t="s" s="556">
        <v>835</v>
      </c>
      <c r="C12" s="557"/>
      <c r="D12" t="s" s="558">
        <v>840</v>
      </c>
      <c r="E12" t="s" s="559">
        <v>837</v>
      </c>
      <c r="F12" s="560"/>
      <c r="G12" s="560"/>
      <c r="H12" s="573"/>
      <c r="I12" s="573"/>
      <c r="J12" s="573"/>
      <c r="K12" s="573"/>
      <c r="L12" s="573"/>
      <c r="M12" s="573"/>
      <c r="N12" s="573"/>
      <c r="O12" s="573"/>
      <c r="P12" s="573"/>
      <c r="Q12" s="573"/>
      <c r="R12" s="595" cm="1">
        <f t="array" ref="R12">SUM(F12:Q12)</f>
        <v>0</v>
      </c>
      <c r="S12" s="71"/>
      <c r="T12" s="53"/>
    </row>
    <row r="13" ht="16" customHeight="1">
      <c r="A13" s="324"/>
      <c r="B13" s="563"/>
      <c r="C13" s="564"/>
      <c r="D13" s="564"/>
      <c r="E13" t="s" s="565">
        <v>838</v>
      </c>
      <c r="F13" s="566"/>
      <c r="G13" s="566"/>
      <c r="H13" s="577"/>
      <c r="I13" s="577"/>
      <c r="J13" s="577"/>
      <c r="K13" s="577"/>
      <c r="L13" s="577"/>
      <c r="M13" s="577"/>
      <c r="N13" s="577"/>
      <c r="O13" s="577"/>
      <c r="P13" s="577"/>
      <c r="Q13" s="577"/>
      <c r="R13" s="595" cm="1">
        <f t="array" ref="R13">SUM(F13:Q13)</f>
        <v>0</v>
      </c>
      <c r="S13" s="71"/>
      <c r="T13" s="53"/>
    </row>
    <row r="14" ht="17" customHeight="1">
      <c r="A14" s="324"/>
      <c r="B14" s="567"/>
      <c r="C14" s="568"/>
      <c r="D14" s="568"/>
      <c r="E14" t="s" s="569">
        <v>67</v>
      </c>
      <c r="F14" t="str" s="570" cm="1">
        <f t="array" ref="F14">_xlfn.IFERROR((IF($B12="AUMENTAR",(F13/F12),IF($B12="REDUZIR",F12/F13,"0"))),"")</f>
      </c>
      <c r="G14" t="str" s="570" cm="1">
        <f t="array" ref="G14">_xlfn.IFERROR((IF($B12="AUMENTAR",(G13/G12),IF($B12="REDUZIR",G12/G13,"0"))),"")</f>
      </c>
      <c r="H14" t="str" s="570" cm="1">
        <f t="array" ref="H14">_xlfn.IFERROR((IF($B12="AUMENTAR",(H13/H12),IF($B12="REDUZIR",H12/H13,"0"))),"")</f>
      </c>
      <c r="I14" t="str" s="570" cm="1">
        <f t="array" ref="I14">_xlfn.IFERROR((IF($B12="AUMENTAR",(I13/I12),IF($B12="REDUZIR",I12/I13,"0"))),"")</f>
      </c>
      <c r="J14" t="str" s="570" cm="1">
        <f t="array" ref="J14">_xlfn.IFERROR((IF($B12="AUMENTAR",(J13/J12),IF($B12="REDUZIR",J12/J13,"0"))),"")</f>
      </c>
      <c r="K14" t="str" s="570" cm="1">
        <f t="array" ref="K14">_xlfn.IFERROR((IF($B12="AUMENTAR",(K13/K12),IF($B12="REDUZIR",K12/K13,"0"))),"")</f>
      </c>
      <c r="L14" t="str" s="570" cm="1">
        <f t="array" ref="L14">_xlfn.IFERROR((IF($B12="AUMENTAR",(L13/L12),IF($B12="REDUZIR",L12/L13,"0"))),"")</f>
      </c>
      <c r="M14" t="str" s="570" cm="1">
        <f t="array" ref="M14">_xlfn.IFERROR((IF($B12="AUMENTAR",(M13/M12),IF($B12="REDUZIR",M12/M13,"0"))),"")</f>
      </c>
      <c r="N14" t="str" s="570" cm="1">
        <f t="array" ref="N14">_xlfn.IFERROR((IF($B12="AUMENTAR",(N13/N12),IF($B12="REDUZIR",N12/N13,"0"))),"")</f>
      </c>
      <c r="O14" t="str" s="570" cm="1">
        <f t="array" ref="O14">_xlfn.IFERROR((IF($B12="AUMENTAR",(O13/O12),IF($B12="REDUZIR",O12/O13,"0"))),"")</f>
      </c>
      <c r="P14" t="str" s="570" cm="1">
        <f t="array" ref="P14">_xlfn.IFERROR((IF($B12="AUMENTAR",(P13/P12),IF($B12="REDUZIR",P12/P13,"0"))),"")</f>
      </c>
      <c r="Q14" t="str" s="570" cm="1">
        <f t="array" ref="Q14">_xlfn.IFERROR((IF($B12="AUMENTAR",(Q13/Q12),IF($B12="REDUZIR",Q12/Q13,"0"))),"")</f>
      </c>
      <c r="R14" t="str" s="571" cm="1">
        <f t="array" ref="R14">_xlfn.IFERROR((IF($B12="AUMENTAR",(R13/R12),IF($B12="REDUZIR",R12/R13,"0"))),"")</f>
      </c>
      <c r="S14" s="178"/>
      <c r="T14" s="53"/>
    </row>
    <row r="15" ht="16" customHeight="1">
      <c r="A15" s="324"/>
      <c r="B15" t="s" s="556">
        <v>835</v>
      </c>
      <c r="C15" s="557"/>
      <c r="D15" t="s" s="558">
        <v>841</v>
      </c>
      <c r="E15" t="s" s="559">
        <v>837</v>
      </c>
      <c r="F15" s="560"/>
      <c r="G15" s="560"/>
      <c r="H15" s="560"/>
      <c r="I15" s="560"/>
      <c r="J15" s="560"/>
      <c r="K15" s="560"/>
      <c r="L15" s="560"/>
      <c r="M15" s="560"/>
      <c r="N15" s="560"/>
      <c r="O15" s="560"/>
      <c r="P15" s="560"/>
      <c r="Q15" s="560"/>
      <c r="R15" s="595" cm="1">
        <f t="array" ref="R15">SUM(F15:Q15)</f>
        <v>0</v>
      </c>
      <c r="S15" s="71"/>
      <c r="T15" s="53"/>
    </row>
    <row r="16" ht="16" customHeight="1">
      <c r="A16" s="324"/>
      <c r="B16" s="563"/>
      <c r="C16" s="564"/>
      <c r="D16" s="564"/>
      <c r="E16" t="s" s="565">
        <v>838</v>
      </c>
      <c r="F16" s="566"/>
      <c r="G16" s="566"/>
      <c r="H16" s="566"/>
      <c r="I16" s="566"/>
      <c r="J16" s="566"/>
      <c r="K16" s="566"/>
      <c r="L16" s="566"/>
      <c r="M16" s="566"/>
      <c r="N16" s="566"/>
      <c r="O16" s="566"/>
      <c r="P16" s="566"/>
      <c r="Q16" s="566"/>
      <c r="R16" s="595" cm="1">
        <f t="array" ref="R16">SUM(F16:Q16)</f>
        <v>0</v>
      </c>
      <c r="S16" s="71"/>
      <c r="T16" s="53"/>
    </row>
    <row r="17" ht="17" customHeight="1">
      <c r="A17" s="324"/>
      <c r="B17" s="567"/>
      <c r="C17" s="568"/>
      <c r="D17" s="568"/>
      <c r="E17" t="s" s="569">
        <v>67</v>
      </c>
      <c r="F17" t="str" s="570" cm="1">
        <f t="array" ref="F17">_xlfn.IFERROR((IF($B15="AUMENTAR",(F16/F15),IF($B15="REDUZIR",F15/F16,"0"))),"")</f>
      </c>
      <c r="G17" t="str" s="570" cm="1">
        <f t="array" ref="G17">_xlfn.IFERROR((IF($B15="AUMENTAR",(G16/G15),IF($B15="REDUZIR",G15/G16,"0"))),"")</f>
      </c>
      <c r="H17" t="str" s="570" cm="1">
        <f t="array" ref="H17">_xlfn.IFERROR((IF($B15="AUMENTAR",(H16/H15),IF($B15="REDUZIR",H15/H16,"0"))),"")</f>
      </c>
      <c r="I17" t="str" s="570" cm="1">
        <f t="array" ref="I17">_xlfn.IFERROR((IF($B15="AUMENTAR",(I16/I15),IF($B15="REDUZIR",I15/I16,"0"))),"")</f>
      </c>
      <c r="J17" t="str" s="570" cm="1">
        <f t="array" ref="J17">_xlfn.IFERROR((IF($B15="AUMENTAR",(J16/J15),IF($B15="REDUZIR",J15/J16,"0"))),"")</f>
      </c>
      <c r="K17" t="str" s="570" cm="1">
        <f t="array" ref="K17">_xlfn.IFERROR((IF($B15="AUMENTAR",(K16/K15),IF($B15="REDUZIR",K15/K16,"0"))),"")</f>
      </c>
      <c r="L17" t="str" s="570" cm="1">
        <f t="array" ref="L17">_xlfn.IFERROR((IF($B15="AUMENTAR",(L16/L15),IF($B15="REDUZIR",L15/L16,"0"))),"")</f>
      </c>
      <c r="M17" t="str" s="570" cm="1">
        <f t="array" ref="M17">_xlfn.IFERROR((IF($B15="AUMENTAR",(M16/M15),IF($B15="REDUZIR",M15/M16,"0"))),"")</f>
      </c>
      <c r="N17" t="str" s="570" cm="1">
        <f t="array" ref="N17">_xlfn.IFERROR((IF($B15="AUMENTAR",(N16/N15),IF($B15="REDUZIR",N15/N16,"0"))),"")</f>
      </c>
      <c r="O17" t="str" s="570" cm="1">
        <f t="array" ref="O17">_xlfn.IFERROR((IF($B15="AUMENTAR",(O16/O15),IF($B15="REDUZIR",O15/O16,"0"))),"")</f>
      </c>
      <c r="P17" t="str" s="570" cm="1">
        <f t="array" ref="P17">_xlfn.IFERROR((IF($B15="AUMENTAR",(P16/P15),IF($B15="REDUZIR",P15/P16,"0"))),"")</f>
      </c>
      <c r="Q17" t="str" s="570" cm="1">
        <f t="array" ref="Q17">_xlfn.IFERROR((IF($B15="AUMENTAR",(Q16/Q15),IF($B15="REDUZIR",Q15/Q16,"0"))),"")</f>
      </c>
      <c r="R17" t="str" s="570" cm="1">
        <f t="array" ref="R17">_xlfn.IFERROR((IF($B15="AUMENTAR",(R16/R15),IF($B15="REDUZIR",R15/R16,"0"))),"")</f>
      </c>
      <c r="S17" s="178"/>
      <c r="T17" s="53"/>
    </row>
    <row r="18" ht="15" customHeight="1">
      <c r="A18" s="47"/>
      <c r="B18" s="94"/>
      <c r="C18" s="93"/>
      <c r="D18" s="93"/>
      <c r="E18" s="93"/>
      <c r="F18" s="93"/>
      <c r="G18" s="93"/>
      <c r="H18" s="578"/>
      <c r="I18" s="93"/>
      <c r="J18" s="93"/>
      <c r="K18" s="93"/>
      <c r="L18" s="93"/>
      <c r="M18" s="93"/>
      <c r="N18" s="93"/>
      <c r="O18" s="93"/>
      <c r="P18" s="93"/>
      <c r="Q18" s="93"/>
      <c r="R18" s="93"/>
      <c r="S18" s="50"/>
      <c r="T18" s="53"/>
    </row>
    <row r="19" ht="15" customHeight="1">
      <c r="A19" s="47"/>
      <c r="B19" s="95"/>
      <c r="C19" s="50"/>
      <c r="D19" s="50"/>
      <c r="E19" s="50"/>
      <c r="F19" s="50"/>
      <c r="G19" s="50"/>
      <c r="H19" s="431"/>
      <c r="I19" s="50"/>
      <c r="J19" s="50"/>
      <c r="K19" s="50"/>
      <c r="L19" s="50"/>
      <c r="M19" s="50"/>
      <c r="N19" s="50"/>
      <c r="O19" s="50"/>
      <c r="P19" s="50"/>
      <c r="Q19" s="50"/>
      <c r="R19" s="50"/>
      <c r="S19" s="50"/>
      <c r="T19" s="53"/>
    </row>
    <row r="20" ht="15" customHeight="1">
      <c r="A20" s="47"/>
      <c r="B20" s="266"/>
      <c r="C20" s="168"/>
      <c r="D20" s="168"/>
      <c r="E20" s="168"/>
      <c r="F20" s="168"/>
      <c r="G20" s="168"/>
      <c r="H20" s="350"/>
      <c r="I20" s="168"/>
      <c r="J20" s="50"/>
      <c r="K20" s="50"/>
      <c r="L20" s="50"/>
      <c r="M20" s="50"/>
      <c r="N20" s="50"/>
      <c r="O20" s="50"/>
      <c r="P20" s="50"/>
      <c r="Q20" s="50"/>
      <c r="R20" s="50"/>
      <c r="S20" s="50"/>
      <c r="T20" s="53"/>
    </row>
    <row r="21" ht="24" customHeight="1">
      <c r="A21" s="116"/>
      <c r="B21" t="s" s="579">
        <v>8</v>
      </c>
      <c r="C21" s="580"/>
      <c r="D21" s="580"/>
      <c r="E21" s="580"/>
      <c r="F21" s="580"/>
      <c r="G21" s="580"/>
      <c r="H21" s="580"/>
      <c r="I21" s="580"/>
      <c r="J21" s="178"/>
      <c r="K21" s="50"/>
      <c r="L21" s="50"/>
      <c r="M21" s="50"/>
      <c r="N21" s="50"/>
      <c r="O21" s="50"/>
      <c r="P21" s="50"/>
      <c r="Q21" s="50"/>
      <c r="R21" s="50"/>
      <c r="S21" s="50"/>
      <c r="T21" s="53"/>
    </row>
    <row r="22" ht="15" customHeight="1">
      <c r="A22" s="47"/>
      <c r="B22" s="402"/>
      <c r="C22" s="581"/>
      <c r="D22" s="581"/>
      <c r="E22" s="581"/>
      <c r="F22" s="581"/>
      <c r="G22" s="581"/>
      <c r="H22" s="582"/>
      <c r="I22" s="581"/>
      <c r="J22" s="168"/>
      <c r="K22" s="168"/>
      <c r="L22" s="168"/>
      <c r="M22" s="168"/>
      <c r="N22" s="50"/>
      <c r="O22" s="50"/>
      <c r="P22" s="50"/>
      <c r="Q22" s="50"/>
      <c r="R22" s="50"/>
      <c r="S22" s="50"/>
      <c r="T22" s="53"/>
    </row>
    <row r="23" ht="15" customHeight="1">
      <c r="A23" s="116"/>
      <c r="B23" t="s" s="583">
        <v>9</v>
      </c>
      <c r="C23" t="s" s="583">
        <v>842</v>
      </c>
      <c r="D23" t="s" s="583">
        <v>10</v>
      </c>
      <c r="E23" t="s" s="583">
        <v>11</v>
      </c>
      <c r="F23" t="s" s="583">
        <v>843</v>
      </c>
      <c r="G23" t="s" s="583">
        <v>14</v>
      </c>
      <c r="H23" t="s" s="583">
        <v>844</v>
      </c>
      <c r="I23" s="584"/>
      <c r="J23" s="584"/>
      <c r="K23" s="584"/>
      <c r="L23" s="584"/>
      <c r="M23" s="584"/>
      <c r="N23" s="178"/>
      <c r="O23" s="50"/>
      <c r="P23" s="50"/>
      <c r="Q23" s="50"/>
      <c r="R23" s="50"/>
      <c r="S23" s="50"/>
      <c r="T23" s="53"/>
    </row>
    <row r="24" ht="16" customHeight="1">
      <c r="A24" s="116"/>
      <c r="B24" t="s" s="596">
        <v>848</v>
      </c>
      <c r="C24" t="s" s="288">
        <v>848</v>
      </c>
      <c r="D24" t="s" s="288">
        <v>848</v>
      </c>
      <c r="E24" t="s" s="288">
        <v>848</v>
      </c>
      <c r="F24" t="s" s="597">
        <v>848</v>
      </c>
      <c r="G24" t="str" s="586" cm="1">
        <f t="array" ref="G24">IF(F24="","Aguardando",IF(F24&lt;=TODAY(),"Atrasado",IF(F24&gt;TODAY(),"Em Execução","Aguardando")))</f>
        <v>Aguardando</v>
      </c>
      <c r="H24" s="587"/>
      <c r="I24" s="285"/>
      <c r="J24" s="285"/>
      <c r="K24" s="285"/>
      <c r="L24" s="285"/>
      <c r="M24" s="285"/>
      <c r="N24" s="178"/>
      <c r="O24" s="50"/>
      <c r="P24" s="50"/>
      <c r="Q24" s="50"/>
      <c r="R24" s="50"/>
      <c r="S24" s="50"/>
      <c r="T24" s="53"/>
    </row>
    <row r="25" ht="16" customHeight="1">
      <c r="A25" s="116"/>
      <c r="B25" s="284"/>
      <c r="C25" s="286"/>
      <c r="D25" s="286"/>
      <c r="E25" s="286"/>
      <c r="F25" s="585"/>
      <c r="G25" t="str" s="586" cm="1">
        <f t="array" ref="G25">IF(F25="","Aguardando",IF(F25&lt;=TODAY(),"Atrasado",IF(F25&gt;TODAY(),"Em Execução","Aguardando")))</f>
        <v>Aguardando</v>
      </c>
      <c r="H25" s="587"/>
      <c r="I25" s="285"/>
      <c r="J25" s="285"/>
      <c r="K25" s="285"/>
      <c r="L25" s="285"/>
      <c r="M25" s="285"/>
      <c r="N25" s="178"/>
      <c r="O25" s="50"/>
      <c r="P25" s="50"/>
      <c r="Q25" s="50"/>
      <c r="R25" s="50"/>
      <c r="S25" s="50"/>
      <c r="T25" s="53"/>
    </row>
    <row r="26" ht="16" customHeight="1">
      <c r="A26" s="116"/>
      <c r="B26" s="588"/>
      <c r="C26" s="589"/>
      <c r="D26" s="589"/>
      <c r="E26" s="589"/>
      <c r="F26" s="590"/>
      <c r="G26" t="str" s="586" cm="1">
        <f t="array" ref="G26">IF(F26="","Aguardando",IF(F26&lt;=TODAY(),"Atrasado",IF(F26&gt;TODAY(),"Em Execução","Aguardando")))</f>
        <v>Aguardando</v>
      </c>
      <c r="H26" s="588"/>
      <c r="I26" s="591"/>
      <c r="J26" s="591"/>
      <c r="K26" s="591"/>
      <c r="L26" s="591"/>
      <c r="M26" s="591"/>
      <c r="N26" s="178"/>
      <c r="O26" s="50"/>
      <c r="P26" s="50"/>
      <c r="Q26" s="50"/>
      <c r="R26" s="50"/>
      <c r="S26" s="50"/>
      <c r="T26" s="53"/>
    </row>
    <row r="27" ht="16" customHeight="1">
      <c r="A27" s="116"/>
      <c r="B27" s="588"/>
      <c r="C27" s="589"/>
      <c r="D27" s="589"/>
      <c r="E27" s="589"/>
      <c r="F27" s="590"/>
      <c r="G27" t="str" s="586" cm="1">
        <f t="array" ref="G27">IF(F27="","Aguardando",IF(F27&lt;=TODAY(),"Atrasado",IF(F27&gt;TODAY(),"Em Execução","Aguardando")))</f>
        <v>Aguardando</v>
      </c>
      <c r="H27" s="588"/>
      <c r="I27" s="591"/>
      <c r="J27" s="591"/>
      <c r="K27" s="591"/>
      <c r="L27" s="591"/>
      <c r="M27" s="591"/>
      <c r="N27" s="178"/>
      <c r="O27" s="50"/>
      <c r="P27" s="50"/>
      <c r="Q27" s="50"/>
      <c r="R27" s="50"/>
      <c r="S27" s="50"/>
      <c r="T27" s="53"/>
    </row>
    <row r="28" ht="16" customHeight="1">
      <c r="A28" s="116"/>
      <c r="B28" s="588"/>
      <c r="C28" s="589"/>
      <c r="D28" s="589"/>
      <c r="E28" s="589"/>
      <c r="F28" s="590"/>
      <c r="G28" t="str" s="586" cm="1">
        <f t="array" ref="G28">IF(F28="","Aguardando",IF(F28&lt;=TODAY(),"Atrasado",IF(F28&gt;TODAY(),"Em Execução","Aguardando")))</f>
        <v>Aguardando</v>
      </c>
      <c r="H28" s="588"/>
      <c r="I28" s="591"/>
      <c r="J28" s="591"/>
      <c r="K28" s="591"/>
      <c r="L28" s="591"/>
      <c r="M28" s="591"/>
      <c r="N28" s="178"/>
      <c r="O28" s="50"/>
      <c r="P28" s="50"/>
      <c r="Q28" s="50"/>
      <c r="R28" s="50"/>
      <c r="S28" s="50"/>
      <c r="T28" s="53"/>
    </row>
    <row r="29" ht="16" customHeight="1">
      <c r="A29" s="116"/>
      <c r="B29" s="588"/>
      <c r="C29" s="589"/>
      <c r="D29" s="589"/>
      <c r="E29" s="591"/>
      <c r="F29" s="590"/>
      <c r="G29" t="str" s="586" cm="1">
        <f t="array" ref="G29">IF(F29="","Aguardando",IF(F29&lt;=TODAY(),"Atrasado",IF(F29&gt;TODAY(),"Em Execução","Aguardando")))</f>
        <v>Aguardando</v>
      </c>
      <c r="H29" s="588"/>
      <c r="I29" s="591"/>
      <c r="J29" s="591"/>
      <c r="K29" s="591"/>
      <c r="L29" s="591"/>
      <c r="M29" s="591"/>
      <c r="N29" s="178"/>
      <c r="O29" s="50"/>
      <c r="P29" s="50"/>
      <c r="Q29" s="50"/>
      <c r="R29" s="50"/>
      <c r="S29" s="50"/>
      <c r="T29" s="53"/>
    </row>
    <row r="30" ht="16" customHeight="1">
      <c r="A30" s="116"/>
      <c r="B30" s="588"/>
      <c r="C30" s="589"/>
      <c r="D30" s="589"/>
      <c r="E30" s="591"/>
      <c r="F30" s="590"/>
      <c r="G30" t="str" s="586" cm="1">
        <f t="array" ref="G30">IF(F30="","Aguardando",IF(F30&lt;=TODAY(),"Atrasado",IF(F30&gt;TODAY(),"Em Execução","Aguardando")))</f>
        <v>Aguardando</v>
      </c>
      <c r="H30" s="588"/>
      <c r="I30" s="591"/>
      <c r="J30" s="591"/>
      <c r="K30" s="591"/>
      <c r="L30" s="591"/>
      <c r="M30" s="591"/>
      <c r="N30" s="178"/>
      <c r="O30" s="50"/>
      <c r="P30" s="50"/>
      <c r="Q30" s="50"/>
      <c r="R30" s="50"/>
      <c r="S30" s="50"/>
      <c r="T30" s="53"/>
    </row>
    <row r="31" ht="16" customHeight="1">
      <c r="A31" s="116"/>
      <c r="B31" s="588"/>
      <c r="C31" s="589"/>
      <c r="D31" s="589"/>
      <c r="E31" s="591"/>
      <c r="F31" s="590"/>
      <c r="G31" t="str" s="586" cm="1">
        <f t="array" ref="G31">IF(F31="","Aguardando",IF(F31&lt;=TODAY(),"Atrasado",IF(F31&gt;TODAY(),"Em Execução","Aguardando")))</f>
        <v>Aguardando</v>
      </c>
      <c r="H31" s="588"/>
      <c r="I31" s="591"/>
      <c r="J31" s="591"/>
      <c r="K31" s="591"/>
      <c r="L31" s="591"/>
      <c r="M31" s="591"/>
      <c r="N31" s="178"/>
      <c r="O31" s="50"/>
      <c r="P31" s="50"/>
      <c r="Q31" s="50"/>
      <c r="R31" s="50"/>
      <c r="S31" s="50"/>
      <c r="T31" s="53"/>
    </row>
    <row r="32" ht="16" customHeight="1">
      <c r="A32" s="116"/>
      <c r="B32" s="588"/>
      <c r="C32" s="589"/>
      <c r="D32" s="589"/>
      <c r="E32" s="591"/>
      <c r="F32" s="590"/>
      <c r="G32" t="str" s="586" cm="1">
        <f t="array" ref="G32">IF(F32="","Aguardando",IF(F32&lt;=TODAY(),"Atrasado",IF(F32&gt;TODAY(),"Em Execução","Aguardando")))</f>
        <v>Aguardando</v>
      </c>
      <c r="H32" s="588"/>
      <c r="I32" s="591"/>
      <c r="J32" s="591"/>
      <c r="K32" s="591"/>
      <c r="L32" s="591"/>
      <c r="M32" s="591"/>
      <c r="N32" s="178"/>
      <c r="O32" s="50"/>
      <c r="P32" s="50"/>
      <c r="Q32" s="50"/>
      <c r="R32" s="50"/>
      <c r="S32" s="50"/>
      <c r="T32" s="53"/>
    </row>
    <row r="33" ht="16" customHeight="1">
      <c r="A33" s="116"/>
      <c r="B33" s="588"/>
      <c r="C33" s="589"/>
      <c r="D33" s="589"/>
      <c r="E33" s="591"/>
      <c r="F33" s="590"/>
      <c r="G33" t="str" s="586" cm="1">
        <f t="array" ref="G33">IF(F33="","Aguardando",IF(F33&lt;=TODAY(),"Atrasado",IF(F33&gt;TODAY(),"Em Execução","Aguardando")))</f>
        <v>Aguardando</v>
      </c>
      <c r="H33" s="588"/>
      <c r="I33" s="591"/>
      <c r="J33" s="591"/>
      <c r="K33" s="591"/>
      <c r="L33" s="591"/>
      <c r="M33" s="591"/>
      <c r="N33" s="178"/>
      <c r="O33" s="50"/>
      <c r="P33" s="50"/>
      <c r="Q33" s="50"/>
      <c r="R33" s="50"/>
      <c r="S33" s="50"/>
      <c r="T33" s="53"/>
    </row>
    <row r="34" ht="16" customHeight="1">
      <c r="A34" s="116"/>
      <c r="B34" s="588"/>
      <c r="C34" s="589"/>
      <c r="D34" s="589"/>
      <c r="E34" s="591"/>
      <c r="F34" s="590"/>
      <c r="G34" t="str" s="586" cm="1">
        <f t="array" ref="G34">IF(F34="","Aguardando",IF(F34&lt;=TODAY(),"Atrasado",IF(F34&gt;TODAY(),"Em Execução","Aguardando")))</f>
        <v>Aguardando</v>
      </c>
      <c r="H34" s="588"/>
      <c r="I34" s="591"/>
      <c r="J34" s="591"/>
      <c r="K34" s="591"/>
      <c r="L34" s="591"/>
      <c r="M34" s="591"/>
      <c r="N34" s="178"/>
      <c r="O34" s="50"/>
      <c r="P34" s="50"/>
      <c r="Q34" s="50"/>
      <c r="R34" s="50"/>
      <c r="S34" s="50"/>
      <c r="T34" s="53"/>
    </row>
    <row r="35" ht="16" customHeight="1">
      <c r="A35" s="116"/>
      <c r="B35" s="588"/>
      <c r="C35" s="589"/>
      <c r="D35" s="589"/>
      <c r="E35" s="591"/>
      <c r="F35" s="590"/>
      <c r="G35" t="str" s="586" cm="1">
        <f t="array" ref="G35">IF(F35="","Aguardando",IF(F35&lt;=TODAY(),"Atrasado",IF(F35&gt;TODAY(),"Em Execução","Aguardando")))</f>
        <v>Aguardando</v>
      </c>
      <c r="H35" s="588"/>
      <c r="I35" s="591"/>
      <c r="J35" s="591"/>
      <c r="K35" s="591"/>
      <c r="L35" s="591"/>
      <c r="M35" s="591"/>
      <c r="N35" s="178"/>
      <c r="O35" s="50"/>
      <c r="P35" s="50"/>
      <c r="Q35" s="50"/>
      <c r="R35" s="50"/>
      <c r="S35" s="50"/>
      <c r="T35" s="53"/>
    </row>
    <row r="36" ht="16" customHeight="1">
      <c r="A36" s="116"/>
      <c r="B36" s="588"/>
      <c r="C36" s="589"/>
      <c r="D36" s="589"/>
      <c r="E36" s="591"/>
      <c r="F36" s="590"/>
      <c r="G36" t="str" s="586" cm="1">
        <f t="array" ref="G36">IF(F36="","Aguardando",IF(F36&lt;=TODAY(),"Atrasado",IF(F36&gt;TODAY(),"Em Execução","Aguardando")))</f>
        <v>Aguardando</v>
      </c>
      <c r="H36" s="588"/>
      <c r="I36" s="591"/>
      <c r="J36" s="591"/>
      <c r="K36" s="591"/>
      <c r="L36" s="591"/>
      <c r="M36" s="591"/>
      <c r="N36" s="178"/>
      <c r="O36" s="50"/>
      <c r="P36" s="50"/>
      <c r="Q36" s="50"/>
      <c r="R36" s="50"/>
      <c r="S36" s="50"/>
      <c r="T36" s="53"/>
    </row>
    <row r="37" ht="15" customHeight="1">
      <c r="A37" s="47"/>
      <c r="B37" s="293"/>
      <c r="C37" s="173"/>
      <c r="D37" s="173"/>
      <c r="E37" s="173"/>
      <c r="F37" s="173"/>
      <c r="G37" s="173"/>
      <c r="H37" s="293"/>
      <c r="I37" s="173"/>
      <c r="J37" s="173"/>
      <c r="K37" s="173"/>
      <c r="L37" s="173"/>
      <c r="M37" s="173"/>
      <c r="N37" s="50"/>
      <c r="O37" s="50"/>
      <c r="P37" s="50"/>
      <c r="Q37" s="50"/>
      <c r="R37" s="50"/>
      <c r="S37" s="50"/>
      <c r="T37" s="53"/>
    </row>
    <row r="38" ht="15" customHeight="1">
      <c r="A38" s="47"/>
      <c r="B38" s="95"/>
      <c r="C38" s="50"/>
      <c r="D38" s="50"/>
      <c r="E38" s="50"/>
      <c r="F38" s="50"/>
      <c r="G38" s="50"/>
      <c r="H38" s="95"/>
      <c r="I38" s="50"/>
      <c r="J38" s="50"/>
      <c r="K38" s="50"/>
      <c r="L38" s="50"/>
      <c r="M38" s="50"/>
      <c r="N38" s="50"/>
      <c r="O38" s="50"/>
      <c r="P38" s="50"/>
      <c r="Q38" s="50"/>
      <c r="R38" s="50"/>
      <c r="S38" s="50"/>
      <c r="T38" s="53"/>
    </row>
    <row r="39" ht="15" customHeight="1">
      <c r="A39" s="47"/>
      <c r="B39" s="95"/>
      <c r="C39" s="50"/>
      <c r="D39" s="50"/>
      <c r="E39" s="50"/>
      <c r="F39" s="50"/>
      <c r="G39" s="50"/>
      <c r="H39" s="95"/>
      <c r="I39" s="50"/>
      <c r="J39" s="50"/>
      <c r="K39" s="50"/>
      <c r="L39" s="50"/>
      <c r="M39" s="50"/>
      <c r="N39" s="50"/>
      <c r="O39" s="50"/>
      <c r="P39" s="50"/>
      <c r="Q39" s="50"/>
      <c r="R39" s="50"/>
      <c r="S39" s="50"/>
      <c r="T39" s="53"/>
    </row>
    <row r="40" ht="15" customHeight="1">
      <c r="A40" s="47"/>
      <c r="B40" s="95"/>
      <c r="C40" s="50"/>
      <c r="D40" s="50"/>
      <c r="E40" s="50"/>
      <c r="F40" s="50"/>
      <c r="G40" s="50"/>
      <c r="H40" s="95"/>
      <c r="I40" s="50"/>
      <c r="J40" s="50"/>
      <c r="K40" s="50"/>
      <c r="L40" s="50"/>
      <c r="M40" s="50"/>
      <c r="N40" s="50"/>
      <c r="O40" s="50"/>
      <c r="P40" s="50"/>
      <c r="Q40" s="50"/>
      <c r="R40" s="50"/>
      <c r="S40" s="50"/>
      <c r="T40" s="53"/>
    </row>
    <row r="41" ht="15" customHeight="1">
      <c r="A41" s="47"/>
      <c r="B41" s="95"/>
      <c r="C41" s="50"/>
      <c r="D41" s="50"/>
      <c r="E41" s="50"/>
      <c r="F41" s="50"/>
      <c r="G41" s="50"/>
      <c r="H41" s="95"/>
      <c r="I41" s="50"/>
      <c r="J41" s="50"/>
      <c r="K41" s="50"/>
      <c r="L41" s="50"/>
      <c r="M41" s="50"/>
      <c r="N41" s="50"/>
      <c r="O41" s="50"/>
      <c r="P41" s="50"/>
      <c r="Q41" s="50"/>
      <c r="R41" s="50"/>
      <c r="S41" s="50"/>
      <c r="T41" s="53"/>
    </row>
    <row r="42" ht="15" customHeight="1">
      <c r="A42" s="47"/>
      <c r="B42" s="95"/>
      <c r="C42" s="50"/>
      <c r="D42" s="50"/>
      <c r="E42" s="50"/>
      <c r="F42" s="50"/>
      <c r="G42" s="50"/>
      <c r="H42" s="95"/>
      <c r="I42" s="50"/>
      <c r="J42" s="50"/>
      <c r="K42" s="50"/>
      <c r="L42" s="50"/>
      <c r="M42" s="50"/>
      <c r="N42" s="50"/>
      <c r="O42" s="50"/>
      <c r="P42" s="50"/>
      <c r="Q42" s="50"/>
      <c r="R42" s="50"/>
      <c r="S42" s="50"/>
      <c r="T42" s="53"/>
    </row>
    <row r="43" ht="15" customHeight="1">
      <c r="A43" s="47"/>
      <c r="B43" s="95"/>
      <c r="C43" s="50"/>
      <c r="D43" s="50"/>
      <c r="E43" s="50"/>
      <c r="F43" s="50"/>
      <c r="G43" s="50"/>
      <c r="H43" s="95"/>
      <c r="I43" s="50"/>
      <c r="J43" s="50"/>
      <c r="K43" s="50"/>
      <c r="L43" s="50"/>
      <c r="M43" s="50"/>
      <c r="N43" s="50"/>
      <c r="O43" s="50"/>
      <c r="P43" s="50"/>
      <c r="Q43" s="50"/>
      <c r="R43" s="50"/>
      <c r="S43" s="50"/>
      <c r="T43" s="53"/>
    </row>
    <row r="44" ht="15" customHeight="1">
      <c r="A44" s="47"/>
      <c r="B44" s="95"/>
      <c r="C44" s="50"/>
      <c r="D44" s="50"/>
      <c r="E44" s="50"/>
      <c r="F44" s="50"/>
      <c r="G44" s="50"/>
      <c r="H44" s="95"/>
      <c r="I44" s="50"/>
      <c r="J44" s="50"/>
      <c r="K44" s="50"/>
      <c r="L44" s="50"/>
      <c r="M44" s="50"/>
      <c r="N44" s="50"/>
      <c r="O44" s="50"/>
      <c r="P44" s="50"/>
      <c r="Q44" s="50"/>
      <c r="R44" s="50"/>
      <c r="S44" s="50"/>
      <c r="T44" s="53"/>
    </row>
    <row r="45" ht="15" customHeight="1">
      <c r="A45" s="47"/>
      <c r="B45" s="95"/>
      <c r="C45" s="50"/>
      <c r="D45" s="50"/>
      <c r="E45" s="50"/>
      <c r="F45" s="50"/>
      <c r="G45" s="50"/>
      <c r="H45" s="95"/>
      <c r="I45" s="50"/>
      <c r="J45" s="50"/>
      <c r="K45" s="50"/>
      <c r="L45" s="50"/>
      <c r="M45" s="50"/>
      <c r="N45" s="50"/>
      <c r="O45" s="50"/>
      <c r="P45" s="50"/>
      <c r="Q45" s="50"/>
      <c r="R45" s="50"/>
      <c r="S45" s="50"/>
      <c r="T45" s="53"/>
    </row>
    <row r="46" ht="15" customHeight="1">
      <c r="A46" s="47"/>
      <c r="B46" s="95"/>
      <c r="C46" s="50"/>
      <c r="D46" s="50"/>
      <c r="E46" s="50"/>
      <c r="F46" s="50"/>
      <c r="G46" s="50"/>
      <c r="H46" s="95"/>
      <c r="I46" s="50"/>
      <c r="J46" s="50"/>
      <c r="K46" s="50"/>
      <c r="L46" s="50"/>
      <c r="M46" s="50"/>
      <c r="N46" s="50"/>
      <c r="O46" s="50"/>
      <c r="P46" s="50"/>
      <c r="Q46" s="50"/>
      <c r="R46" s="50"/>
      <c r="S46" s="50"/>
      <c r="T46" s="53"/>
    </row>
    <row r="47" ht="15" customHeight="1">
      <c r="A47" s="96"/>
      <c r="B47" s="98"/>
      <c r="C47" s="97"/>
      <c r="D47" s="97"/>
      <c r="E47" s="97"/>
      <c r="F47" s="97"/>
      <c r="G47" s="97"/>
      <c r="H47" s="98"/>
      <c r="I47" s="97"/>
      <c r="J47" s="97"/>
      <c r="K47" s="97"/>
      <c r="L47" s="97"/>
      <c r="M47" s="97"/>
      <c r="N47" s="97"/>
      <c r="O47" s="97"/>
      <c r="P47" s="97"/>
      <c r="Q47" s="97"/>
      <c r="R47" s="97"/>
      <c r="S47" s="97"/>
      <c r="T47" s="100"/>
    </row>
  </sheetData>
  <mergeCells count="28">
    <mergeCell ref="H35:M35"/>
    <mergeCell ref="H36:M36"/>
    <mergeCell ref="H29:M29"/>
    <mergeCell ref="H30:M30"/>
    <mergeCell ref="H31:M31"/>
    <mergeCell ref="H32:M32"/>
    <mergeCell ref="H33:M33"/>
    <mergeCell ref="H34:M34"/>
    <mergeCell ref="H28:M28"/>
    <mergeCell ref="B12:B14"/>
    <mergeCell ref="C12:C14"/>
    <mergeCell ref="D12:D14"/>
    <mergeCell ref="B15:B17"/>
    <mergeCell ref="C15:C17"/>
    <mergeCell ref="D15:D17"/>
    <mergeCell ref="B21:I21"/>
    <mergeCell ref="H24:M24"/>
    <mergeCell ref="H25:M25"/>
    <mergeCell ref="H26:M26"/>
    <mergeCell ref="H27:M27"/>
    <mergeCell ref="H23:M23"/>
    <mergeCell ref="B2:I2"/>
    <mergeCell ref="B6:B8"/>
    <mergeCell ref="C6:C8"/>
    <mergeCell ref="D6:D8"/>
    <mergeCell ref="B9:B11"/>
    <mergeCell ref="C9:C11"/>
    <mergeCell ref="D9:D11"/>
  </mergeCells>
  <conditionalFormatting sqref="F8:R8 F11:R11 F14:R14 F17:R17">
    <cfRule type="cellIs" dxfId="40" priority="1" operator="greaterThanOrEqual" stopIfTrue="1">
      <formula>1</formula>
    </cfRule>
    <cfRule type="cellIs" dxfId="41" priority="2" operator="between" stopIfTrue="1">
      <formula>0.8</formula>
      <formula>1</formula>
    </cfRule>
    <cfRule type="cellIs" dxfId="42" priority="3" operator="between" stopIfTrue="1">
      <formula>0.5</formula>
      <formula>0.8</formula>
    </cfRule>
    <cfRule type="cellIs" dxfId="43" priority="4" operator="equal" stopIfTrue="1">
      <formula>""""""</formula>
    </cfRule>
    <cfRule type="cellIs" dxfId="44" priority="5" operator="between" stopIfTrue="1">
      <formula>0</formula>
      <formula>0.5</formula>
    </cfRule>
  </conditionalFormatting>
  <dataValidations count="1">
    <dataValidation type="list" allowBlank="1" showInputMessage="1" showErrorMessage="1" sqref="B6:B17">
      <formula1>"AUMENTAR,REDUZIR"</formula1>
    </dataValidation>
  </dataValidations>
  <pageMargins left="0.511811" right="0.511811" top="0.787402" bottom="0.787402" header="0.314961" footer="0.314961"/>
  <pageSetup firstPageNumber="1" fitToHeight="1" fitToWidth="1" scale="100" useFirstPageNumber="0" orientation="portrait" pageOrder="downThenOver"/>
  <headerFooter>
    <oddHeader>&amp;L&amp;"Calibri,Regular"&amp;10&amp;K0000FF Uso Interno CPFL&amp;1#
</oddHeader>
    <oddFooter>&amp;C&amp;"Helvetica Neue,Regular"&amp;12&amp;K000000&amp;P</oddFooter>
  </headerFooter>
  <drawing r:id="rId1"/>
</worksheet>
</file>

<file path=xl/worksheets/sheet22.xml><?xml version="1.0" encoding="utf-8"?>
<worksheet xmlns:r="http://schemas.openxmlformats.org/officeDocument/2006/relationships" xmlns="http://schemas.openxmlformats.org/spreadsheetml/2006/main">
  <dimension ref="A1:Y21"/>
  <sheetViews>
    <sheetView workbookViewId="0" showGridLines="0" defaultGridColor="1"/>
  </sheetViews>
  <sheetFormatPr defaultColWidth="10.8333" defaultRowHeight="15" customHeight="1" outlineLevelRow="0" outlineLevelCol="0"/>
  <cols>
    <col min="1" max="1" width="7.35156" style="606" customWidth="1"/>
    <col min="2" max="2" width="18" style="606" customWidth="1"/>
    <col min="3" max="15" width="10.8516" style="606" customWidth="1"/>
    <col min="16" max="16" width="5.35156" style="606" customWidth="1"/>
    <col min="17" max="25" width="10.8516" style="606" customWidth="1"/>
    <col min="26" max="16384" width="10.8516" style="606" customWidth="1"/>
  </cols>
  <sheetData>
    <row r="1" ht="15" customHeight="1">
      <c r="A1" s="43"/>
      <c r="B1" s="607"/>
      <c r="C1" s="302"/>
      <c r="D1" s="302"/>
      <c r="E1" s="302"/>
      <c r="F1" s="302"/>
      <c r="G1" s="302"/>
      <c r="H1" s="608"/>
      <c r="I1" s="302"/>
      <c r="J1" s="44"/>
      <c r="K1" s="44"/>
      <c r="L1" s="548"/>
      <c r="M1" s="548"/>
      <c r="N1" s="548"/>
      <c r="O1" s="548"/>
      <c r="P1" s="548"/>
      <c r="Q1" s="548"/>
      <c r="R1" s="548"/>
      <c r="S1" s="548"/>
      <c r="T1" s="548"/>
      <c r="U1" s="548"/>
      <c r="V1" s="548"/>
      <c r="W1" s="548"/>
      <c r="X1" s="548"/>
      <c r="Y1" s="609"/>
    </row>
    <row r="2" ht="46.75" customHeight="1">
      <c r="A2" s="116"/>
      <c r="B2" t="s" s="610">
        <v>854</v>
      </c>
      <c r="C2" s="611"/>
      <c r="D2" s="611"/>
      <c r="E2" s="611"/>
      <c r="F2" s="611"/>
      <c r="G2" s="611"/>
      <c r="H2" s="611"/>
      <c r="I2" s="611"/>
      <c r="J2" s="178"/>
      <c r="K2" s="50"/>
      <c r="L2" s="11"/>
      <c r="M2" s="11"/>
      <c r="N2" s="11"/>
      <c r="O2" s="11"/>
      <c r="P2" s="11"/>
      <c r="Q2" s="11"/>
      <c r="R2" s="11"/>
      <c r="S2" s="11"/>
      <c r="T2" s="11"/>
      <c r="U2" s="11"/>
      <c r="V2" s="11"/>
      <c r="W2" s="11"/>
      <c r="X2" s="11"/>
      <c r="Y2" s="612"/>
    </row>
    <row r="3" ht="15" customHeight="1">
      <c r="A3" s="47"/>
      <c r="B3" s="603"/>
      <c r="C3" s="173"/>
      <c r="D3" s="173"/>
      <c r="E3" s="603"/>
      <c r="F3" s="603"/>
      <c r="G3" s="604"/>
      <c r="H3" s="613"/>
      <c r="I3" s="173"/>
      <c r="J3" s="50"/>
      <c r="K3" s="50"/>
      <c r="L3" s="11"/>
      <c r="M3" s="11"/>
      <c r="N3" s="11"/>
      <c r="O3" s="11"/>
      <c r="P3" s="11"/>
      <c r="Q3" s="11"/>
      <c r="R3" s="11"/>
      <c r="S3" s="11"/>
      <c r="T3" s="11"/>
      <c r="U3" s="11"/>
      <c r="V3" s="11"/>
      <c r="W3" s="11"/>
      <c r="X3" s="11"/>
      <c r="Y3" s="612"/>
    </row>
    <row r="4" ht="15" customHeight="1">
      <c r="A4" s="47"/>
      <c r="B4" s="50"/>
      <c r="C4" s="50"/>
      <c r="D4" s="50"/>
      <c r="E4" s="50"/>
      <c r="F4" s="50"/>
      <c r="G4" s="50"/>
      <c r="H4" s="50"/>
      <c r="I4" s="50"/>
      <c r="J4" s="50"/>
      <c r="K4" s="50"/>
      <c r="L4" s="50"/>
      <c r="M4" s="50"/>
      <c r="N4" s="50"/>
      <c r="O4" s="50"/>
      <c r="P4" s="50"/>
      <c r="Q4" s="50"/>
      <c r="R4" s="50"/>
      <c r="S4" s="50"/>
      <c r="T4" s="50"/>
      <c r="U4" s="50"/>
      <c r="V4" s="50"/>
      <c r="W4" s="50"/>
      <c r="X4" s="50"/>
      <c r="Y4" s="53"/>
    </row>
    <row r="5" ht="30" customHeight="1">
      <c r="A5" s="47"/>
      <c r="B5" s="168"/>
      <c r="C5" s="168"/>
      <c r="D5" s="168"/>
      <c r="E5" s="168"/>
      <c r="F5" s="168"/>
      <c r="G5" s="168"/>
      <c r="H5" s="168"/>
      <c r="I5" s="168"/>
      <c r="J5" s="168"/>
      <c r="K5" s="168"/>
      <c r="L5" s="168"/>
      <c r="M5" s="168"/>
      <c r="N5" s="168"/>
      <c r="O5" s="168"/>
      <c r="P5" s="50"/>
      <c r="Q5" s="50"/>
      <c r="R5" s="50"/>
      <c r="S5" s="50"/>
      <c r="T5" s="50"/>
      <c r="U5" s="50"/>
      <c r="V5" s="50"/>
      <c r="W5" s="50"/>
      <c r="X5" s="50"/>
      <c r="Y5" s="53"/>
    </row>
    <row r="6" ht="15" customHeight="1">
      <c r="A6" s="116"/>
      <c r="B6" t="s" s="614">
        <v>855</v>
      </c>
      <c r="C6" t="s" s="615">
        <v>856</v>
      </c>
      <c r="D6" t="s" s="615">
        <v>317</v>
      </c>
      <c r="E6" t="s" s="615">
        <v>524</v>
      </c>
      <c r="F6" t="s" s="615">
        <v>857</v>
      </c>
      <c r="G6" t="s" s="615">
        <v>858</v>
      </c>
      <c r="H6" t="s" s="615">
        <v>859</v>
      </c>
      <c r="I6" t="s" s="615">
        <v>860</v>
      </c>
      <c r="J6" t="s" s="615">
        <v>861</v>
      </c>
      <c r="K6" t="s" s="615">
        <v>862</v>
      </c>
      <c r="L6" t="s" s="615">
        <v>863</v>
      </c>
      <c r="M6" t="s" s="615">
        <v>864</v>
      </c>
      <c r="N6" t="s" s="615">
        <v>865</v>
      </c>
      <c r="O6" t="s" s="615">
        <v>866</v>
      </c>
      <c r="P6" s="178"/>
      <c r="Q6" s="50"/>
      <c r="R6" s="50"/>
      <c r="S6" s="50"/>
      <c r="T6" s="50"/>
      <c r="U6" s="50"/>
      <c r="V6" s="50"/>
      <c r="W6" s="50"/>
      <c r="X6" s="50"/>
      <c r="Y6" s="53"/>
    </row>
    <row r="7" ht="15" customHeight="1">
      <c r="A7" s="116"/>
      <c r="B7" t="s" s="616">
        <v>171</v>
      </c>
      <c r="C7" s="285"/>
      <c r="D7" s="285"/>
      <c r="E7" s="285"/>
      <c r="F7" s="285"/>
      <c r="G7" s="285"/>
      <c r="H7" s="285"/>
      <c r="I7" s="285"/>
      <c r="J7" s="285"/>
      <c r="K7" s="285"/>
      <c r="L7" s="285"/>
      <c r="M7" s="285"/>
      <c r="N7" s="285"/>
      <c r="O7" s="593"/>
      <c r="P7" s="178"/>
      <c r="Q7" s="50"/>
      <c r="R7" s="50"/>
      <c r="S7" s="50"/>
      <c r="T7" s="50"/>
      <c r="U7" s="50"/>
      <c r="V7" s="50"/>
      <c r="W7" s="50"/>
      <c r="X7" s="50"/>
      <c r="Y7" s="53"/>
    </row>
    <row r="8" ht="15" customHeight="1">
      <c r="A8" s="116"/>
      <c r="B8" t="s" s="616">
        <v>171</v>
      </c>
      <c r="C8" s="593"/>
      <c r="D8" s="593"/>
      <c r="E8" s="593"/>
      <c r="F8" s="593"/>
      <c r="G8" s="593"/>
      <c r="H8" s="593"/>
      <c r="I8" s="593"/>
      <c r="J8" s="593"/>
      <c r="K8" s="593"/>
      <c r="L8" s="593"/>
      <c r="M8" s="593"/>
      <c r="N8" s="593"/>
      <c r="O8" s="593"/>
      <c r="P8" s="178"/>
      <c r="Q8" s="50"/>
      <c r="R8" s="50"/>
      <c r="S8" s="50"/>
      <c r="T8" s="50"/>
      <c r="U8" s="50"/>
      <c r="V8" s="50"/>
      <c r="W8" s="50"/>
      <c r="X8" s="50"/>
      <c r="Y8" s="53"/>
    </row>
    <row r="9" ht="15" customHeight="1">
      <c r="A9" s="116"/>
      <c r="B9" t="s" s="616">
        <v>171</v>
      </c>
      <c r="C9" s="593"/>
      <c r="D9" s="593"/>
      <c r="E9" s="593"/>
      <c r="F9" s="593"/>
      <c r="G9" s="593"/>
      <c r="H9" s="593"/>
      <c r="I9" s="593"/>
      <c r="J9" s="593"/>
      <c r="K9" s="593"/>
      <c r="L9" s="593"/>
      <c r="M9" s="593"/>
      <c r="N9" s="593"/>
      <c r="O9" s="593"/>
      <c r="P9" s="178"/>
      <c r="Q9" s="50"/>
      <c r="R9" s="50"/>
      <c r="S9" s="50"/>
      <c r="T9" s="50"/>
      <c r="U9" s="50"/>
      <c r="V9" s="50"/>
      <c r="W9" s="50"/>
      <c r="X9" s="50"/>
      <c r="Y9" s="53"/>
    </row>
    <row r="10" ht="15" customHeight="1">
      <c r="A10" s="116"/>
      <c r="B10" t="s" s="616">
        <v>171</v>
      </c>
      <c r="C10" s="593"/>
      <c r="D10" s="593"/>
      <c r="E10" s="593"/>
      <c r="F10" s="593"/>
      <c r="G10" s="593"/>
      <c r="H10" s="593"/>
      <c r="I10" s="593"/>
      <c r="J10" s="593"/>
      <c r="K10" s="593"/>
      <c r="L10" s="593"/>
      <c r="M10" s="593"/>
      <c r="N10" s="593"/>
      <c r="O10" s="593"/>
      <c r="P10" s="178"/>
      <c r="Q10" s="50"/>
      <c r="R10" s="50"/>
      <c r="S10" s="50"/>
      <c r="T10" s="50"/>
      <c r="U10" s="50"/>
      <c r="V10" s="50"/>
      <c r="W10" s="50"/>
      <c r="X10" s="50"/>
      <c r="Y10" s="53"/>
    </row>
    <row r="11" ht="15" customHeight="1">
      <c r="A11" s="116"/>
      <c r="B11" t="s" s="616">
        <v>171</v>
      </c>
      <c r="C11" s="593"/>
      <c r="D11" s="593"/>
      <c r="E11" s="593"/>
      <c r="F11" s="593"/>
      <c r="G11" s="593"/>
      <c r="H11" s="593"/>
      <c r="I11" s="593"/>
      <c r="J11" s="593"/>
      <c r="K11" s="593"/>
      <c r="L11" s="593"/>
      <c r="M11" s="593"/>
      <c r="N11" s="593"/>
      <c r="O11" s="593"/>
      <c r="P11" s="178"/>
      <c r="Q11" s="50"/>
      <c r="R11" s="50"/>
      <c r="S11" s="50"/>
      <c r="T11" s="50"/>
      <c r="U11" s="50"/>
      <c r="V11" s="50"/>
      <c r="W11" s="50"/>
      <c r="X11" s="50"/>
      <c r="Y11" s="53"/>
    </row>
    <row r="12" ht="15" customHeight="1">
      <c r="A12" s="116"/>
      <c r="B12" t="s" s="616">
        <v>171</v>
      </c>
      <c r="C12" s="593"/>
      <c r="D12" s="593"/>
      <c r="E12" s="593"/>
      <c r="F12" s="593"/>
      <c r="G12" s="593"/>
      <c r="H12" s="593"/>
      <c r="I12" s="593"/>
      <c r="J12" s="593"/>
      <c r="K12" s="593"/>
      <c r="L12" s="593"/>
      <c r="M12" s="593"/>
      <c r="N12" s="593"/>
      <c r="O12" s="593"/>
      <c r="P12" s="178"/>
      <c r="Q12" s="50"/>
      <c r="R12" s="50"/>
      <c r="S12" s="50"/>
      <c r="T12" s="50"/>
      <c r="U12" s="50"/>
      <c r="V12" s="50"/>
      <c r="W12" s="50"/>
      <c r="X12" s="50"/>
      <c r="Y12" s="53"/>
    </row>
    <row r="13" ht="15" customHeight="1">
      <c r="A13" s="47"/>
      <c r="B13" s="173"/>
      <c r="C13" s="173"/>
      <c r="D13" s="173"/>
      <c r="E13" s="173"/>
      <c r="F13" s="173"/>
      <c r="G13" s="173"/>
      <c r="H13" s="173"/>
      <c r="I13" s="173"/>
      <c r="J13" s="173"/>
      <c r="K13" s="173"/>
      <c r="L13" s="173"/>
      <c r="M13" s="173"/>
      <c r="N13" s="173"/>
      <c r="O13" s="173"/>
      <c r="P13" s="50"/>
      <c r="Q13" s="50"/>
      <c r="R13" s="50"/>
      <c r="S13" s="50"/>
      <c r="T13" s="50"/>
      <c r="U13" s="50"/>
      <c r="V13" s="50"/>
      <c r="W13" s="50"/>
      <c r="X13" s="50"/>
      <c r="Y13" s="53"/>
    </row>
    <row r="14" ht="15" customHeight="1">
      <c r="A14" s="47"/>
      <c r="B14" s="168"/>
      <c r="C14" s="168"/>
      <c r="D14" s="168"/>
      <c r="E14" s="168"/>
      <c r="F14" s="168"/>
      <c r="G14" s="168"/>
      <c r="H14" s="168"/>
      <c r="I14" s="168"/>
      <c r="J14" s="168"/>
      <c r="K14" s="168"/>
      <c r="L14" s="168"/>
      <c r="M14" s="168"/>
      <c r="N14" s="168"/>
      <c r="O14" s="168"/>
      <c r="P14" s="50"/>
      <c r="Q14" s="50"/>
      <c r="R14" s="50"/>
      <c r="S14" s="50"/>
      <c r="T14" s="50"/>
      <c r="U14" s="50"/>
      <c r="V14" s="50"/>
      <c r="W14" s="50"/>
      <c r="X14" s="50"/>
      <c r="Y14" s="53"/>
    </row>
    <row r="15" ht="15" customHeight="1">
      <c r="A15" s="116"/>
      <c r="B15" t="s" s="615">
        <v>867</v>
      </c>
      <c r="C15" t="s" s="615">
        <v>856</v>
      </c>
      <c r="D15" t="s" s="615">
        <v>317</v>
      </c>
      <c r="E15" t="s" s="615">
        <v>524</v>
      </c>
      <c r="F15" t="s" s="615">
        <v>857</v>
      </c>
      <c r="G15" t="s" s="615">
        <v>858</v>
      </c>
      <c r="H15" t="s" s="615">
        <v>859</v>
      </c>
      <c r="I15" t="s" s="615">
        <v>860</v>
      </c>
      <c r="J15" t="s" s="615">
        <v>861</v>
      </c>
      <c r="K15" t="s" s="615">
        <v>862</v>
      </c>
      <c r="L15" t="s" s="615">
        <v>863</v>
      </c>
      <c r="M15" t="s" s="615">
        <v>864</v>
      </c>
      <c r="N15" t="s" s="615">
        <v>865</v>
      </c>
      <c r="O15" t="s" s="615">
        <v>866</v>
      </c>
      <c r="P15" s="178"/>
      <c r="Q15" s="50"/>
      <c r="R15" s="50"/>
      <c r="S15" s="50"/>
      <c r="T15" s="50"/>
      <c r="U15" s="50"/>
      <c r="V15" s="50"/>
      <c r="W15" s="50"/>
      <c r="X15" s="50"/>
      <c r="Y15" s="53"/>
    </row>
    <row r="16" ht="15" customHeight="1">
      <c r="A16" s="116"/>
      <c r="B16" t="s" s="616">
        <v>171</v>
      </c>
      <c r="C16" s="593"/>
      <c r="D16" s="593"/>
      <c r="E16" s="593"/>
      <c r="F16" s="593"/>
      <c r="G16" s="593"/>
      <c r="H16" s="593"/>
      <c r="I16" s="593"/>
      <c r="J16" s="593"/>
      <c r="K16" s="593"/>
      <c r="L16" s="593"/>
      <c r="M16" s="593"/>
      <c r="N16" s="593"/>
      <c r="O16" s="593"/>
      <c r="P16" s="178"/>
      <c r="Q16" s="50"/>
      <c r="R16" s="50"/>
      <c r="S16" s="50"/>
      <c r="T16" s="50"/>
      <c r="U16" s="50"/>
      <c r="V16" s="50"/>
      <c r="W16" s="50"/>
      <c r="X16" s="50"/>
      <c r="Y16" s="53"/>
    </row>
    <row r="17" ht="15" customHeight="1">
      <c r="A17" s="116"/>
      <c r="B17" t="s" s="616">
        <v>171</v>
      </c>
      <c r="C17" s="593"/>
      <c r="D17" s="593"/>
      <c r="E17" s="593"/>
      <c r="F17" s="593"/>
      <c r="G17" s="593"/>
      <c r="H17" s="593"/>
      <c r="I17" s="593"/>
      <c r="J17" s="593"/>
      <c r="K17" s="593"/>
      <c r="L17" s="593"/>
      <c r="M17" s="593"/>
      <c r="N17" s="593"/>
      <c r="O17" s="593"/>
      <c r="P17" s="178"/>
      <c r="Q17" s="50"/>
      <c r="R17" s="50"/>
      <c r="S17" s="50"/>
      <c r="T17" s="50"/>
      <c r="U17" s="50"/>
      <c r="V17" s="50"/>
      <c r="W17" s="50"/>
      <c r="X17" s="50"/>
      <c r="Y17" s="53"/>
    </row>
    <row r="18" ht="15" customHeight="1">
      <c r="A18" s="116"/>
      <c r="B18" t="s" s="616">
        <v>171</v>
      </c>
      <c r="C18" s="593"/>
      <c r="D18" s="593"/>
      <c r="E18" s="593"/>
      <c r="F18" s="593"/>
      <c r="G18" s="593"/>
      <c r="H18" s="593"/>
      <c r="I18" s="593"/>
      <c r="J18" s="593"/>
      <c r="K18" s="593"/>
      <c r="L18" s="593"/>
      <c r="M18" s="593"/>
      <c r="N18" s="593"/>
      <c r="O18" s="593"/>
      <c r="P18" s="178"/>
      <c r="Q18" s="50"/>
      <c r="R18" s="50"/>
      <c r="S18" s="50"/>
      <c r="T18" s="50"/>
      <c r="U18" s="50"/>
      <c r="V18" s="50"/>
      <c r="W18" s="50"/>
      <c r="X18" s="50"/>
      <c r="Y18" s="53"/>
    </row>
    <row r="19" ht="15" customHeight="1">
      <c r="A19" s="116"/>
      <c r="B19" t="s" s="616">
        <v>171</v>
      </c>
      <c r="C19" s="593"/>
      <c r="D19" s="593"/>
      <c r="E19" s="593"/>
      <c r="F19" s="593"/>
      <c r="G19" s="593"/>
      <c r="H19" s="593"/>
      <c r="I19" s="593"/>
      <c r="J19" s="593"/>
      <c r="K19" s="593"/>
      <c r="L19" s="593"/>
      <c r="M19" s="593"/>
      <c r="N19" s="593"/>
      <c r="O19" s="593"/>
      <c r="P19" s="178"/>
      <c r="Q19" s="50"/>
      <c r="R19" s="50"/>
      <c r="S19" s="50"/>
      <c r="T19" s="50"/>
      <c r="U19" s="50"/>
      <c r="V19" s="50"/>
      <c r="W19" s="50"/>
      <c r="X19" s="50"/>
      <c r="Y19" s="53"/>
    </row>
    <row r="20" ht="15" customHeight="1">
      <c r="A20" s="116"/>
      <c r="B20" t="s" s="616">
        <v>171</v>
      </c>
      <c r="C20" s="593"/>
      <c r="D20" s="593"/>
      <c r="E20" s="593"/>
      <c r="F20" s="593"/>
      <c r="G20" s="593"/>
      <c r="H20" s="593"/>
      <c r="I20" s="593"/>
      <c r="J20" s="593"/>
      <c r="K20" s="593"/>
      <c r="L20" s="593"/>
      <c r="M20" s="593"/>
      <c r="N20" s="593"/>
      <c r="O20" s="593"/>
      <c r="P20" s="178"/>
      <c r="Q20" s="50"/>
      <c r="R20" s="50"/>
      <c r="S20" s="50"/>
      <c r="T20" s="50"/>
      <c r="U20" s="50"/>
      <c r="V20" s="50"/>
      <c r="W20" s="50"/>
      <c r="X20" s="50"/>
      <c r="Y20" s="53"/>
    </row>
    <row r="21" ht="15" customHeight="1">
      <c r="A21" s="130"/>
      <c r="B21" t="s" s="616">
        <v>171</v>
      </c>
      <c r="C21" s="593"/>
      <c r="D21" s="593"/>
      <c r="E21" s="593"/>
      <c r="F21" s="593"/>
      <c r="G21" s="593"/>
      <c r="H21" s="593"/>
      <c r="I21" s="593"/>
      <c r="J21" s="593"/>
      <c r="K21" s="593"/>
      <c r="L21" s="593"/>
      <c r="M21" s="593"/>
      <c r="N21" s="593"/>
      <c r="O21" s="593"/>
      <c r="P21" s="299"/>
      <c r="Q21" s="97"/>
      <c r="R21" s="97"/>
      <c r="S21" s="97"/>
      <c r="T21" s="97"/>
      <c r="U21" s="97"/>
      <c r="V21" s="97"/>
      <c r="W21" s="97"/>
      <c r="X21" s="97"/>
      <c r="Y21" s="100"/>
    </row>
  </sheetData>
  <mergeCells count="1">
    <mergeCell ref="B2:I2"/>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23.xml><?xml version="1.0" encoding="utf-8"?>
<worksheet xmlns:r="http://schemas.openxmlformats.org/officeDocument/2006/relationships" xmlns="http://schemas.openxmlformats.org/spreadsheetml/2006/main">
  <sheetPr>
    <pageSetUpPr fitToPage="1"/>
  </sheetPr>
  <dimension ref="A1:T47"/>
  <sheetViews>
    <sheetView workbookViewId="0" showGridLines="0" defaultGridColor="1"/>
  </sheetViews>
  <sheetFormatPr defaultColWidth="8.83333" defaultRowHeight="15" customHeight="1" outlineLevelRow="0" outlineLevelCol="0"/>
  <cols>
    <col min="1" max="1" width="4" style="617" customWidth="1"/>
    <col min="2" max="2" width="10.6719" style="617" customWidth="1"/>
    <col min="3" max="4" width="24.8516" style="617" customWidth="1"/>
    <col min="5" max="5" width="23.8516" style="617" customWidth="1"/>
    <col min="6" max="6" width="17.3516" style="617" customWidth="1"/>
    <col min="7" max="7" width="14.5" style="617" customWidth="1"/>
    <col min="8" max="17" width="12.5" style="617" customWidth="1"/>
    <col min="18" max="18" width="20.8516" style="617" customWidth="1"/>
    <col min="19" max="19" width="16.1719" style="617" customWidth="1"/>
    <col min="20" max="20" width="11" style="617" customWidth="1"/>
    <col min="21" max="16384" width="8.85156" style="617" customWidth="1"/>
  </cols>
  <sheetData>
    <row r="1" ht="15" customHeight="1">
      <c r="A1" s="43"/>
      <c r="B1" s="304"/>
      <c r="C1" s="302"/>
      <c r="D1" s="302"/>
      <c r="E1" s="302"/>
      <c r="F1" s="302"/>
      <c r="G1" s="302"/>
      <c r="H1" s="547"/>
      <c r="I1" s="302"/>
      <c r="J1" s="44"/>
      <c r="K1" s="44"/>
      <c r="L1" s="548"/>
      <c r="M1" s="548"/>
      <c r="N1" s="548"/>
      <c r="O1" s="548"/>
      <c r="P1" s="548"/>
      <c r="Q1" s="548"/>
      <c r="R1" s="548"/>
      <c r="S1" s="44"/>
      <c r="T1" s="46"/>
    </row>
    <row r="2" ht="46.75" customHeight="1">
      <c r="A2" s="116"/>
      <c r="B2" t="s" s="549">
        <v>869</v>
      </c>
      <c r="C2" s="550"/>
      <c r="D2" s="550"/>
      <c r="E2" s="550"/>
      <c r="F2" s="550"/>
      <c r="G2" s="550"/>
      <c r="H2" s="550"/>
      <c r="I2" s="550"/>
      <c r="J2" s="178"/>
      <c r="K2" s="50"/>
      <c r="L2" s="11"/>
      <c r="M2" s="11"/>
      <c r="N2" s="11"/>
      <c r="O2" s="11"/>
      <c r="P2" s="11"/>
      <c r="Q2" s="11"/>
      <c r="R2" s="11"/>
      <c r="S2" s="50"/>
      <c r="T2" s="53"/>
    </row>
    <row r="3" ht="15" customHeight="1">
      <c r="A3" s="47"/>
      <c r="B3" s="293"/>
      <c r="C3" s="173"/>
      <c r="D3" s="173"/>
      <c r="E3" s="173"/>
      <c r="F3" s="173"/>
      <c r="G3" s="173"/>
      <c r="H3" s="551"/>
      <c r="I3" s="173"/>
      <c r="J3" s="50"/>
      <c r="K3" s="50"/>
      <c r="L3" s="11"/>
      <c r="M3" s="11"/>
      <c r="N3" s="11"/>
      <c r="O3" s="11"/>
      <c r="P3" s="11"/>
      <c r="Q3" s="11"/>
      <c r="R3" s="11"/>
      <c r="S3" s="50"/>
      <c r="T3" s="53"/>
    </row>
    <row r="4" ht="15" customHeight="1">
      <c r="A4" s="47"/>
      <c r="B4" s="266"/>
      <c r="C4" s="168"/>
      <c r="D4" s="168"/>
      <c r="E4" s="168"/>
      <c r="F4" s="168"/>
      <c r="G4" s="168"/>
      <c r="H4" s="350"/>
      <c r="I4" s="168"/>
      <c r="J4" s="168"/>
      <c r="K4" s="168"/>
      <c r="L4" s="168"/>
      <c r="M4" s="168"/>
      <c r="N4" s="168"/>
      <c r="O4" s="168"/>
      <c r="P4" s="168"/>
      <c r="Q4" s="168"/>
      <c r="R4" s="168"/>
      <c r="S4" s="50"/>
      <c r="T4" s="552"/>
    </row>
    <row r="5" ht="18" customHeight="1">
      <c r="A5" s="116"/>
      <c r="B5" t="s" s="553">
        <v>817</v>
      </c>
      <c r="C5" t="s" s="553">
        <v>818</v>
      </c>
      <c r="D5" t="s" s="554">
        <v>819</v>
      </c>
      <c r="E5" t="s" s="553">
        <v>820</v>
      </c>
      <c r="F5" t="s" s="553">
        <v>821</v>
      </c>
      <c r="G5" t="s" s="553">
        <v>822</v>
      </c>
      <c r="H5" t="s" s="553">
        <v>823</v>
      </c>
      <c r="I5" t="s" s="553">
        <v>824</v>
      </c>
      <c r="J5" t="s" s="553">
        <v>825</v>
      </c>
      <c r="K5" t="s" s="553">
        <v>826</v>
      </c>
      <c r="L5" t="s" s="553">
        <v>827</v>
      </c>
      <c r="M5" t="s" s="553">
        <v>828</v>
      </c>
      <c r="N5" t="s" s="553">
        <v>829</v>
      </c>
      <c r="O5" t="s" s="553">
        <v>830</v>
      </c>
      <c r="P5" t="s" s="553">
        <v>831</v>
      </c>
      <c r="Q5" t="s" s="553">
        <v>832</v>
      </c>
      <c r="R5" t="s" s="555">
        <v>833</v>
      </c>
      <c r="S5" s="276"/>
      <c r="T5" t="s" s="288">
        <v>834</v>
      </c>
    </row>
    <row r="6" ht="16" customHeight="1">
      <c r="A6" s="324"/>
      <c r="B6" t="s" s="556">
        <v>834</v>
      </c>
      <c r="C6" s="557"/>
      <c r="D6" t="s" s="558">
        <v>836</v>
      </c>
      <c r="E6" t="s" s="559">
        <v>837</v>
      </c>
      <c r="F6" s="560"/>
      <c r="G6" s="560"/>
      <c r="H6" s="560"/>
      <c r="I6" s="560"/>
      <c r="J6" s="560"/>
      <c r="K6" s="560"/>
      <c r="L6" s="560"/>
      <c r="M6" s="560"/>
      <c r="N6" s="560"/>
      <c r="O6" s="560"/>
      <c r="P6" s="560"/>
      <c r="Q6" s="560"/>
      <c r="R6" s="561" cm="1">
        <f t="array" ref="R6">SUM(F6:Q6)</f>
        <v>0</v>
      </c>
      <c r="S6" s="562"/>
      <c r="T6" t="s" s="288">
        <v>835</v>
      </c>
    </row>
    <row r="7" ht="16" customHeight="1">
      <c r="A7" s="324"/>
      <c r="B7" s="563"/>
      <c r="C7" s="564"/>
      <c r="D7" s="564"/>
      <c r="E7" t="s" s="565">
        <v>838</v>
      </c>
      <c r="F7" s="566"/>
      <c r="G7" s="566"/>
      <c r="H7" s="566"/>
      <c r="I7" s="566"/>
      <c r="J7" s="566"/>
      <c r="K7" s="566"/>
      <c r="L7" s="566"/>
      <c r="M7" s="566"/>
      <c r="N7" s="566"/>
      <c r="O7" s="566"/>
      <c r="P7" s="566"/>
      <c r="Q7" s="566"/>
      <c r="R7" s="561" cm="1">
        <f t="array" ref="R7">SUM(F7:Q7)</f>
        <v>0</v>
      </c>
      <c r="S7" s="71"/>
      <c r="T7" s="294"/>
    </row>
    <row r="8" ht="17" customHeight="1">
      <c r="A8" s="324"/>
      <c r="B8" s="567"/>
      <c r="C8" s="568"/>
      <c r="D8" s="568"/>
      <c r="E8" t="s" s="569">
        <v>67</v>
      </c>
      <c r="F8" t="str" s="570" cm="1">
        <f t="array" ref="F8">_xlfn.IFERROR((IF($B6="AUMENTAR",(F7/F6),IF($B6="REDUZIR",F6/F7,"0"))),"")</f>
      </c>
      <c r="G8" t="str" s="570" cm="1">
        <f t="array" ref="G8">_xlfn.IFERROR((IF($B6="AUMENTAR",(G7/G6),IF($B6="REDUZIR",G6/G7,"0"))),"")</f>
      </c>
      <c r="H8" t="str" s="570" cm="1">
        <f t="array" ref="H8">_xlfn.IFERROR((IF($B6="AUMENTAR",(H7/H6),IF($B6="REDUZIR",H6/H7,"0"))),"")</f>
      </c>
      <c r="I8" t="str" s="570" cm="1">
        <f t="array" ref="I8">_xlfn.IFERROR((IF($B6="AUMENTAR",(I7/I6),IF($B6="REDUZIR",I6/I7,"0"))),"")</f>
      </c>
      <c r="J8" t="str" s="570" cm="1">
        <f t="array" ref="J8">_xlfn.IFERROR((IF($B6="AUMENTAR",(J7/J6),IF($B6="REDUZIR",J6/J7,"0"))),"")</f>
      </c>
      <c r="K8" t="str" s="570" cm="1">
        <f t="array" ref="K8">_xlfn.IFERROR((IF($B6="AUMENTAR",(K7/K6),IF($B6="REDUZIR",K6/K7,"0"))),"")</f>
      </c>
      <c r="L8" t="str" s="570" cm="1">
        <f t="array" ref="L8">_xlfn.IFERROR((IF($B6="AUMENTAR",(L7/L6),IF($B6="REDUZIR",L6/L7,"0"))),"")</f>
      </c>
      <c r="M8" t="str" s="570" cm="1">
        <f t="array" ref="M8">_xlfn.IFERROR((IF($B6="AUMENTAR",(M7/M6),IF($B6="REDUZIR",M6/M7,"0"))),"")</f>
      </c>
      <c r="N8" t="str" s="570" cm="1">
        <f t="array" ref="N8">_xlfn.IFERROR((IF($B6="AUMENTAR",(N7/N6),IF($B6="REDUZIR",N6/N7,"0"))),"")</f>
      </c>
      <c r="O8" t="str" s="570" cm="1">
        <f t="array" ref="O8">_xlfn.IFERROR((IF($B6="AUMENTAR",(O7/O6),IF($B6="REDUZIR",O6/O7,"0"))),"")</f>
      </c>
      <c r="P8" t="str" s="570" cm="1">
        <f t="array" ref="P8">_xlfn.IFERROR((IF($B6="AUMENTAR",(P7/P6),IF($B6="REDUZIR",P6/P7,"0"))),"")</f>
      </c>
      <c r="Q8" t="str" s="570" cm="1">
        <f t="array" ref="Q8">_xlfn.IFERROR((IF($B6="AUMENTAR",(Q7/Q6),IF($B6="REDUZIR",Q6/Q7,"0"))),"")</f>
      </c>
      <c r="R8" t="str" s="571" cm="1">
        <f t="array" ref="R8">_xlfn.IFERROR((IF($B6="AUMENTAR",(R7/R6),IF($B6="REDUZIR",R6/R7,"0"))),"")</f>
      </c>
      <c r="S8" s="178"/>
      <c r="T8" s="53"/>
    </row>
    <row r="9" ht="15.5" customHeight="1">
      <c r="A9" s="324"/>
      <c r="B9" t="s" s="556">
        <v>835</v>
      </c>
      <c r="C9" s="557"/>
      <c r="D9" t="s" s="558">
        <v>839</v>
      </c>
      <c r="E9" t="s" s="559">
        <v>837</v>
      </c>
      <c r="F9" s="560"/>
      <c r="G9" s="560"/>
      <c r="H9" s="560"/>
      <c r="I9" s="573"/>
      <c r="J9" s="573"/>
      <c r="K9" s="573"/>
      <c r="L9" s="573"/>
      <c r="M9" s="573"/>
      <c r="N9" s="573"/>
      <c r="O9" s="573"/>
      <c r="P9" s="573"/>
      <c r="Q9" s="573"/>
      <c r="R9" s="561" cm="1">
        <f t="array" ref="R9">SUM(F9:Q9)</f>
        <v>0</v>
      </c>
      <c r="S9" s="71"/>
      <c r="T9" s="53"/>
    </row>
    <row r="10" ht="16" customHeight="1">
      <c r="A10" s="324"/>
      <c r="B10" s="563"/>
      <c r="C10" s="564"/>
      <c r="D10" s="564"/>
      <c r="E10" t="s" s="565">
        <v>838</v>
      </c>
      <c r="F10" s="566"/>
      <c r="G10" s="566"/>
      <c r="H10" s="566"/>
      <c r="I10" s="575"/>
      <c r="J10" s="575"/>
      <c r="K10" s="575"/>
      <c r="L10" s="575"/>
      <c r="M10" s="575"/>
      <c r="N10" s="575"/>
      <c r="O10" s="575"/>
      <c r="P10" s="575"/>
      <c r="Q10" s="575"/>
      <c r="R10" s="561" cm="1">
        <f t="array" ref="R10">SUM(F10:Q10)</f>
        <v>0</v>
      </c>
      <c r="S10" s="71"/>
      <c r="T10" s="53"/>
    </row>
    <row r="11" ht="17" customHeight="1">
      <c r="A11" s="324"/>
      <c r="B11" s="567"/>
      <c r="C11" s="568"/>
      <c r="D11" s="568"/>
      <c r="E11" t="s" s="569">
        <v>67</v>
      </c>
      <c r="F11" t="str" s="570" cm="1">
        <f t="array" ref="F11">_xlfn.IFERROR((IF($B9="AUMENTAR",(F10/F9),IF($B9="REDUZIR",F9/F10,"0"))),"")</f>
      </c>
      <c r="G11" t="str" s="570" cm="1">
        <f t="array" ref="G11">_xlfn.IFERROR((IF($B9="AUMENTAR",(G10/G9),IF($B9="REDUZIR",G9/G10,"0"))),"")</f>
      </c>
      <c r="H11" t="str" s="570" cm="1">
        <f t="array" ref="H11">_xlfn.IFERROR((IF($B9="AUMENTAR",(H10/H9),IF($B9="REDUZIR",H9/H10,"0"))),"")</f>
      </c>
      <c r="I11" t="str" s="570" cm="1">
        <f t="array" ref="I11">_xlfn.IFERROR((IF($B9="AUMENTAR",(I10/I9),IF($B9="REDUZIR",I9/I10,"0"))),"")</f>
      </c>
      <c r="J11" t="str" s="570" cm="1">
        <f t="array" ref="J11">_xlfn.IFERROR((IF($B9="AUMENTAR",(J10/J9),IF($B9="REDUZIR",J9/J10,"0"))),"")</f>
      </c>
      <c r="K11" t="str" s="570" cm="1">
        <f t="array" ref="K11">_xlfn.IFERROR((IF($B9="AUMENTAR",(K10/K9),IF($B9="REDUZIR",K9/K10,"0"))),"")</f>
      </c>
      <c r="L11" t="str" s="570" cm="1">
        <f t="array" ref="L11">_xlfn.IFERROR((IF($B9="AUMENTAR",(L10/L9),IF($B9="REDUZIR",L9/L10,"0"))),"")</f>
      </c>
      <c r="M11" t="str" s="570" cm="1">
        <f t="array" ref="M11">_xlfn.IFERROR((IF($B9="AUMENTAR",(M10/M9),IF($B9="REDUZIR",M9/M10,"0"))),"")</f>
      </c>
      <c r="N11" t="str" s="570" cm="1">
        <f t="array" ref="N11">_xlfn.IFERROR((IF($B9="AUMENTAR",(N10/N9),IF($B9="REDUZIR",N9/N10,"0"))),"")</f>
      </c>
      <c r="O11" t="str" s="570" cm="1">
        <f t="array" ref="O11">_xlfn.IFERROR((IF($B9="AUMENTAR",(O10/O9),IF($B9="REDUZIR",O9/O10,"0"))),"")</f>
      </c>
      <c r="P11" t="str" s="570" cm="1">
        <f t="array" ref="P11">_xlfn.IFERROR((IF($B9="AUMENTAR",(P10/P9),IF($B9="REDUZIR",P9/P10,"0"))),"")</f>
      </c>
      <c r="Q11" t="str" s="570" cm="1">
        <f t="array" ref="Q11">_xlfn.IFERROR((IF($B9="AUMENTAR",(Q10/Q9),IF($B9="REDUZIR",Q9/Q10,"0"))),"")</f>
      </c>
      <c r="R11" t="str" s="571" cm="1">
        <f t="array" ref="R11">_xlfn.IFERROR((IF($B9="AUMENTAR",(R10/R9),IF($B9="REDUZIR",R9/R10,"0"))),"")</f>
      </c>
      <c r="S11" s="178"/>
      <c r="T11" s="53"/>
    </row>
    <row r="12" ht="16" customHeight="1">
      <c r="A12" s="324"/>
      <c r="B12" t="s" s="556">
        <v>835</v>
      </c>
      <c r="C12" s="557"/>
      <c r="D12" t="s" s="558">
        <v>840</v>
      </c>
      <c r="E12" t="s" s="559">
        <v>837</v>
      </c>
      <c r="F12" s="560"/>
      <c r="G12" s="560"/>
      <c r="H12" s="573"/>
      <c r="I12" s="573"/>
      <c r="J12" s="573"/>
      <c r="K12" s="573"/>
      <c r="L12" s="573"/>
      <c r="M12" s="573"/>
      <c r="N12" s="573"/>
      <c r="O12" s="573"/>
      <c r="P12" s="573"/>
      <c r="Q12" s="573"/>
      <c r="R12" s="561" cm="1">
        <f t="array" ref="R12">SUM(F12:Q12)</f>
        <v>0</v>
      </c>
      <c r="S12" s="71"/>
      <c r="T12" s="53"/>
    </row>
    <row r="13" ht="16" customHeight="1">
      <c r="A13" s="324"/>
      <c r="B13" s="563"/>
      <c r="C13" s="564"/>
      <c r="D13" s="564"/>
      <c r="E13" t="s" s="565">
        <v>838</v>
      </c>
      <c r="F13" s="566"/>
      <c r="G13" s="566"/>
      <c r="H13" s="577"/>
      <c r="I13" s="577"/>
      <c r="J13" s="577"/>
      <c r="K13" s="577"/>
      <c r="L13" s="577"/>
      <c r="M13" s="577"/>
      <c r="N13" s="577"/>
      <c r="O13" s="577"/>
      <c r="P13" s="577"/>
      <c r="Q13" s="577"/>
      <c r="R13" s="561" cm="1">
        <f t="array" ref="R13">SUM(F13:Q13)</f>
        <v>0</v>
      </c>
      <c r="S13" s="71"/>
      <c r="T13" s="53"/>
    </row>
    <row r="14" ht="17" customHeight="1">
      <c r="A14" s="324"/>
      <c r="B14" s="567"/>
      <c r="C14" s="568"/>
      <c r="D14" s="568"/>
      <c r="E14" t="s" s="569">
        <v>67</v>
      </c>
      <c r="F14" t="str" s="570" cm="1">
        <f t="array" ref="F14">_xlfn.IFERROR((IF($B12="AUMENTAR",(F13/F12),IF($B12="REDUZIR",F12/F13,"0"))),"")</f>
      </c>
      <c r="G14" t="str" s="570" cm="1">
        <f t="array" ref="G14">_xlfn.IFERROR((IF($B12="AUMENTAR",(G13/G12),IF($B12="REDUZIR",G12/G13,"0"))),"")</f>
      </c>
      <c r="H14" t="str" s="570" cm="1">
        <f t="array" ref="H14">_xlfn.IFERROR((IF($B12="AUMENTAR",(H13/H12),IF($B12="REDUZIR",H12/H13,"0"))),"")</f>
      </c>
      <c r="I14" t="str" s="570" cm="1">
        <f t="array" ref="I14">_xlfn.IFERROR((IF($B12="AUMENTAR",(I13/I12),IF($B12="REDUZIR",I12/I13,"0"))),"")</f>
      </c>
      <c r="J14" t="str" s="570" cm="1">
        <f t="array" ref="J14">_xlfn.IFERROR((IF($B12="AUMENTAR",(J13/J12),IF($B12="REDUZIR",J12/J13,"0"))),"")</f>
      </c>
      <c r="K14" t="str" s="570" cm="1">
        <f t="array" ref="K14">_xlfn.IFERROR((IF($B12="AUMENTAR",(K13/K12),IF($B12="REDUZIR",K12/K13,"0"))),"")</f>
      </c>
      <c r="L14" t="str" s="570" cm="1">
        <f t="array" ref="L14">_xlfn.IFERROR((IF($B12="AUMENTAR",(L13/L12),IF($B12="REDUZIR",L12/L13,"0"))),"")</f>
      </c>
      <c r="M14" t="str" s="570" cm="1">
        <f t="array" ref="M14">_xlfn.IFERROR((IF($B12="AUMENTAR",(M13/M12),IF($B12="REDUZIR",M12/M13,"0"))),"")</f>
      </c>
      <c r="N14" t="str" s="570" cm="1">
        <f t="array" ref="N14">_xlfn.IFERROR((IF($B12="AUMENTAR",(N13/N12),IF($B12="REDUZIR",N12/N13,"0"))),"")</f>
      </c>
      <c r="O14" t="str" s="570" cm="1">
        <f t="array" ref="O14">_xlfn.IFERROR((IF($B12="AUMENTAR",(O13/O12),IF($B12="REDUZIR",O12/O13,"0"))),"")</f>
      </c>
      <c r="P14" t="str" s="570" cm="1">
        <f t="array" ref="P14">_xlfn.IFERROR((IF($B12="AUMENTAR",(P13/P12),IF($B12="REDUZIR",P12/P13,"0"))),"")</f>
      </c>
      <c r="Q14" t="str" s="570" cm="1">
        <f t="array" ref="Q14">_xlfn.IFERROR((IF($B12="AUMENTAR",(Q13/Q12),IF($B12="REDUZIR",Q12/Q13,"0"))),"")</f>
      </c>
      <c r="R14" t="str" s="571" cm="1">
        <f t="array" ref="R14">_xlfn.IFERROR((IF($B12="AUMENTAR",(R13/R12),IF($B12="REDUZIR",R12/R13,"0"))),"")</f>
      </c>
      <c r="S14" s="178"/>
      <c r="T14" s="53"/>
    </row>
    <row r="15" ht="16" customHeight="1">
      <c r="A15" s="324"/>
      <c r="B15" t="s" s="556">
        <v>835</v>
      </c>
      <c r="C15" s="557"/>
      <c r="D15" t="s" s="558">
        <v>841</v>
      </c>
      <c r="E15" t="s" s="559">
        <v>837</v>
      </c>
      <c r="F15" s="560"/>
      <c r="G15" s="560"/>
      <c r="H15" s="573"/>
      <c r="I15" s="573"/>
      <c r="J15" s="573"/>
      <c r="K15" s="573"/>
      <c r="L15" s="573"/>
      <c r="M15" s="573"/>
      <c r="N15" s="573"/>
      <c r="O15" s="573"/>
      <c r="P15" s="573"/>
      <c r="Q15" s="573"/>
      <c r="R15" s="561" cm="1">
        <f t="array" ref="R15">SUM(F15:Q15)</f>
        <v>0</v>
      </c>
      <c r="S15" s="71"/>
      <c r="T15" s="53"/>
    </row>
    <row r="16" ht="16" customHeight="1">
      <c r="A16" s="324"/>
      <c r="B16" s="563"/>
      <c r="C16" s="564"/>
      <c r="D16" s="564"/>
      <c r="E16" t="s" s="565">
        <v>838</v>
      </c>
      <c r="F16" s="566"/>
      <c r="G16" s="566"/>
      <c r="H16" s="577">
        <v>0</v>
      </c>
      <c r="I16" s="577">
        <v>0</v>
      </c>
      <c r="J16" s="577">
        <v>0</v>
      </c>
      <c r="K16" s="577">
        <v>0</v>
      </c>
      <c r="L16" s="577">
        <v>0</v>
      </c>
      <c r="M16" s="577">
        <v>0</v>
      </c>
      <c r="N16" s="577">
        <v>0</v>
      </c>
      <c r="O16" s="577">
        <v>0</v>
      </c>
      <c r="P16" s="577">
        <v>0</v>
      </c>
      <c r="Q16" s="577">
        <v>0</v>
      </c>
      <c r="R16" s="561" cm="1">
        <f t="array" ref="R16">SUM(F16:Q16)</f>
        <v>0</v>
      </c>
      <c r="S16" s="71"/>
      <c r="T16" s="53"/>
    </row>
    <row r="17" ht="17" customHeight="1">
      <c r="A17" s="324"/>
      <c r="B17" s="567"/>
      <c r="C17" s="568"/>
      <c r="D17" s="568"/>
      <c r="E17" t="s" s="569">
        <v>67</v>
      </c>
      <c r="F17" t="str" s="570" cm="1">
        <f t="array" ref="F17">_xlfn.IFERROR((IF($B15="AUMENTAR",(F16/F15),IF($B15="REDUZIR",F15/F16,"0"))),"")</f>
      </c>
      <c r="G17" t="str" s="570" cm="1">
        <f t="array" ref="G17">_xlfn.IFERROR((IF($B15="AUMENTAR",(G16/G15),IF($B15="REDUZIR",G15/G16,"0"))),"")</f>
      </c>
      <c r="H17" t="str" s="570" cm="1">
        <f t="array" ref="H17">_xlfn.IFERROR((IF($B15="AUMENTAR",(H16/H15),IF($B15="REDUZIR",H15/H16,"0"))),"")</f>
      </c>
      <c r="I17" t="str" s="570" cm="1">
        <f t="array" ref="I17">_xlfn.IFERROR((IF($B15="AUMENTAR",(I16/I15),IF($B15="REDUZIR",I15/I16,"0"))),"")</f>
      </c>
      <c r="J17" t="str" s="570" cm="1">
        <f t="array" ref="J17">_xlfn.IFERROR((IF($B15="AUMENTAR",(J16/J15),IF($B15="REDUZIR",J15/J16,"0"))),"")</f>
      </c>
      <c r="K17" t="str" s="570" cm="1">
        <f t="array" ref="K17">_xlfn.IFERROR((IF($B15="AUMENTAR",(K16/K15),IF($B15="REDUZIR",K15/K16,"0"))),"")</f>
      </c>
      <c r="L17" t="str" s="570" cm="1">
        <f t="array" ref="L17">_xlfn.IFERROR((IF($B15="AUMENTAR",(L16/L15),IF($B15="REDUZIR",L15/L16,"0"))),"")</f>
      </c>
      <c r="M17" t="str" s="570" cm="1">
        <f t="array" ref="M17">_xlfn.IFERROR((IF($B15="AUMENTAR",(M16/M15),IF($B15="REDUZIR",M15/M16,"0"))),"")</f>
      </c>
      <c r="N17" t="str" s="570" cm="1">
        <f t="array" ref="N17">_xlfn.IFERROR((IF($B15="AUMENTAR",(N16/N15),IF($B15="REDUZIR",N15/N16,"0"))),"")</f>
      </c>
      <c r="O17" t="str" s="570" cm="1">
        <f t="array" ref="O17">_xlfn.IFERROR((IF($B15="AUMENTAR",(O16/O15),IF($B15="REDUZIR",O15/O16,"0"))),"")</f>
      </c>
      <c r="P17" t="str" s="570" cm="1">
        <f t="array" ref="P17">_xlfn.IFERROR((IF($B15="AUMENTAR",(P16/P15),IF($B15="REDUZIR",P15/P16,"0"))),"")</f>
      </c>
      <c r="Q17" t="str" s="570" cm="1">
        <f t="array" ref="Q17">_xlfn.IFERROR((IF($B15="AUMENTAR",(Q16/Q15),IF($B15="REDUZIR",Q15/Q16,"0"))),"")</f>
      </c>
      <c r="R17" t="str" s="570" cm="1">
        <f t="array" ref="R17">_xlfn.IFERROR((IF($B15="AUMENTAR",(R16/R15),IF($B15="REDUZIR",R15/R16,"0"))),"")</f>
      </c>
      <c r="S17" s="178"/>
      <c r="T17" s="53"/>
    </row>
    <row r="18" ht="15" customHeight="1">
      <c r="A18" s="47"/>
      <c r="B18" s="94"/>
      <c r="C18" s="93"/>
      <c r="D18" s="93"/>
      <c r="E18" s="93"/>
      <c r="F18" s="93"/>
      <c r="G18" s="93"/>
      <c r="H18" s="578"/>
      <c r="I18" s="93"/>
      <c r="J18" s="93"/>
      <c r="K18" s="93"/>
      <c r="L18" s="93"/>
      <c r="M18" s="93"/>
      <c r="N18" s="93"/>
      <c r="O18" s="93"/>
      <c r="P18" s="93"/>
      <c r="Q18" s="93"/>
      <c r="R18" s="93"/>
      <c r="S18" s="50"/>
      <c r="T18" s="53"/>
    </row>
    <row r="19" ht="15" customHeight="1">
      <c r="A19" s="47"/>
      <c r="B19" s="95"/>
      <c r="C19" s="50"/>
      <c r="D19" s="50"/>
      <c r="E19" s="50"/>
      <c r="F19" s="50"/>
      <c r="G19" s="50"/>
      <c r="H19" s="431"/>
      <c r="I19" s="50"/>
      <c r="J19" s="50"/>
      <c r="K19" s="50"/>
      <c r="L19" s="50"/>
      <c r="M19" s="50"/>
      <c r="N19" s="50"/>
      <c r="O19" s="50"/>
      <c r="P19" s="50"/>
      <c r="Q19" s="50"/>
      <c r="R19" s="50"/>
      <c r="S19" s="50"/>
      <c r="T19" s="53"/>
    </row>
    <row r="20" ht="15" customHeight="1">
      <c r="A20" s="47"/>
      <c r="B20" s="266"/>
      <c r="C20" s="168"/>
      <c r="D20" s="168"/>
      <c r="E20" s="168"/>
      <c r="F20" s="168"/>
      <c r="G20" s="168"/>
      <c r="H20" s="350"/>
      <c r="I20" s="168"/>
      <c r="J20" s="50"/>
      <c r="K20" s="50"/>
      <c r="L20" s="50"/>
      <c r="M20" s="50"/>
      <c r="N20" s="50"/>
      <c r="O20" s="50"/>
      <c r="P20" s="50"/>
      <c r="Q20" s="50"/>
      <c r="R20" s="50"/>
      <c r="S20" s="50"/>
      <c r="T20" s="53"/>
    </row>
    <row r="21" ht="24" customHeight="1">
      <c r="A21" s="116"/>
      <c r="B21" t="s" s="579">
        <v>8</v>
      </c>
      <c r="C21" s="580"/>
      <c r="D21" s="580"/>
      <c r="E21" s="580"/>
      <c r="F21" s="580"/>
      <c r="G21" s="580"/>
      <c r="H21" s="580"/>
      <c r="I21" s="580"/>
      <c r="J21" s="178"/>
      <c r="K21" s="50"/>
      <c r="L21" s="50"/>
      <c r="M21" s="50"/>
      <c r="N21" s="50"/>
      <c r="O21" s="50"/>
      <c r="P21" s="50"/>
      <c r="Q21" s="50"/>
      <c r="R21" s="50"/>
      <c r="S21" s="50"/>
      <c r="T21" s="53"/>
    </row>
    <row r="22" ht="15" customHeight="1">
      <c r="A22" s="47"/>
      <c r="B22" s="402"/>
      <c r="C22" s="581"/>
      <c r="D22" s="581"/>
      <c r="E22" s="581"/>
      <c r="F22" s="581"/>
      <c r="G22" s="581"/>
      <c r="H22" s="582"/>
      <c r="I22" s="581"/>
      <c r="J22" s="168"/>
      <c r="K22" s="168"/>
      <c r="L22" s="168"/>
      <c r="M22" s="168"/>
      <c r="N22" s="50"/>
      <c r="O22" s="50"/>
      <c r="P22" s="50"/>
      <c r="Q22" s="50"/>
      <c r="R22" s="50"/>
      <c r="S22" s="50"/>
      <c r="T22" s="53"/>
    </row>
    <row r="23" ht="15" customHeight="1">
      <c r="A23" s="116"/>
      <c r="B23" t="s" s="583">
        <v>9</v>
      </c>
      <c r="C23" t="s" s="583">
        <v>842</v>
      </c>
      <c r="D23" t="s" s="583">
        <v>10</v>
      </c>
      <c r="E23" t="s" s="583">
        <v>11</v>
      </c>
      <c r="F23" t="s" s="583">
        <v>843</v>
      </c>
      <c r="G23" t="s" s="583">
        <v>14</v>
      </c>
      <c r="H23" t="s" s="583">
        <v>844</v>
      </c>
      <c r="I23" s="584"/>
      <c r="J23" s="584"/>
      <c r="K23" s="584"/>
      <c r="L23" s="584"/>
      <c r="M23" s="584"/>
      <c r="N23" s="178"/>
      <c r="O23" s="50"/>
      <c r="P23" s="50"/>
      <c r="Q23" s="50"/>
      <c r="R23" s="50"/>
      <c r="S23" s="50"/>
      <c r="T23" s="53"/>
    </row>
    <row r="24" ht="16" customHeight="1">
      <c r="A24" s="116"/>
      <c r="B24" t="s" s="596">
        <v>848</v>
      </c>
      <c r="C24" t="s" s="288">
        <v>848</v>
      </c>
      <c r="D24" t="s" s="288">
        <v>848</v>
      </c>
      <c r="E24" t="s" s="288">
        <v>848</v>
      </c>
      <c r="F24" t="s" s="597">
        <v>848</v>
      </c>
      <c r="G24" t="str" s="586" cm="1">
        <f t="array" ref="G24">IF(F24="","Aguardando",IF(F24&lt;=TODAY(),"Atrasado",IF(F24&gt;TODAY(),"Em Execução","Aguardando")))</f>
        <v>Aguardando</v>
      </c>
      <c r="H24" s="587"/>
      <c r="I24" s="285"/>
      <c r="J24" s="285"/>
      <c r="K24" s="285"/>
      <c r="L24" s="285"/>
      <c r="M24" s="285"/>
      <c r="N24" s="178"/>
      <c r="O24" s="50"/>
      <c r="P24" s="50"/>
      <c r="Q24" s="50"/>
      <c r="R24" s="50"/>
      <c r="S24" s="50"/>
      <c r="T24" s="53"/>
    </row>
    <row r="25" ht="16" customHeight="1">
      <c r="A25" s="116"/>
      <c r="B25" s="284"/>
      <c r="C25" s="286"/>
      <c r="D25" s="286"/>
      <c r="E25" s="286"/>
      <c r="F25" s="585"/>
      <c r="G25" t="str" s="586" cm="1">
        <f t="array" ref="G25">IF(F25="","Aguardando",IF(F25&lt;=TODAY(),"Atrasado",IF(F25&gt;TODAY(),"Em Execução","Aguardando")))</f>
        <v>Aguardando</v>
      </c>
      <c r="H25" s="587"/>
      <c r="I25" s="285"/>
      <c r="J25" s="285"/>
      <c r="K25" s="285"/>
      <c r="L25" s="285"/>
      <c r="M25" s="285"/>
      <c r="N25" s="178"/>
      <c r="O25" s="50"/>
      <c r="P25" s="50"/>
      <c r="Q25" s="50"/>
      <c r="R25" s="50"/>
      <c r="S25" s="50"/>
      <c r="T25" s="53"/>
    </row>
    <row r="26" ht="16" customHeight="1">
      <c r="A26" s="116"/>
      <c r="B26" s="588"/>
      <c r="C26" s="589"/>
      <c r="D26" s="589"/>
      <c r="E26" s="589"/>
      <c r="F26" s="590"/>
      <c r="G26" t="str" s="586" cm="1">
        <f t="array" ref="G26">IF(F26="","Aguardando",IF(F26&lt;=TODAY(),"Atrasado",IF(F26&gt;TODAY(),"Em Execução","Aguardando")))</f>
        <v>Aguardando</v>
      </c>
      <c r="H26" s="588"/>
      <c r="I26" s="591"/>
      <c r="J26" s="591"/>
      <c r="K26" s="591"/>
      <c r="L26" s="591"/>
      <c r="M26" s="591"/>
      <c r="N26" s="178"/>
      <c r="O26" s="50"/>
      <c r="P26" s="50"/>
      <c r="Q26" s="50"/>
      <c r="R26" s="50"/>
      <c r="S26" s="50"/>
      <c r="T26" s="53"/>
    </row>
    <row r="27" ht="16" customHeight="1">
      <c r="A27" s="116"/>
      <c r="B27" s="588"/>
      <c r="C27" s="589"/>
      <c r="D27" s="589"/>
      <c r="E27" s="589"/>
      <c r="F27" s="590"/>
      <c r="G27" t="str" s="586" cm="1">
        <f t="array" ref="G27">IF(F27="","Aguardando",IF(F27&lt;=TODAY(),"Atrasado",IF(F27&gt;TODAY(),"Em Execução","Aguardando")))</f>
        <v>Aguardando</v>
      </c>
      <c r="H27" s="588"/>
      <c r="I27" s="591"/>
      <c r="J27" s="591"/>
      <c r="K27" s="591"/>
      <c r="L27" s="591"/>
      <c r="M27" s="591"/>
      <c r="N27" s="178"/>
      <c r="O27" s="50"/>
      <c r="P27" s="50"/>
      <c r="Q27" s="50"/>
      <c r="R27" s="50"/>
      <c r="S27" s="50"/>
      <c r="T27" s="53"/>
    </row>
    <row r="28" ht="16" customHeight="1">
      <c r="A28" s="116"/>
      <c r="B28" s="588"/>
      <c r="C28" s="589"/>
      <c r="D28" s="589"/>
      <c r="E28" s="589"/>
      <c r="F28" s="590"/>
      <c r="G28" t="str" s="586" cm="1">
        <f t="array" ref="G28">IF(F28="","Aguardando",IF(F28&lt;=TODAY(),"Atrasado",IF(F28&gt;TODAY(),"Em Execução","Aguardando")))</f>
        <v>Aguardando</v>
      </c>
      <c r="H28" s="588"/>
      <c r="I28" s="591"/>
      <c r="J28" s="591"/>
      <c r="K28" s="591"/>
      <c r="L28" s="591"/>
      <c r="M28" s="591"/>
      <c r="N28" s="178"/>
      <c r="O28" s="50"/>
      <c r="P28" s="50"/>
      <c r="Q28" s="50"/>
      <c r="R28" s="50"/>
      <c r="S28" s="50"/>
      <c r="T28" s="53"/>
    </row>
    <row r="29" ht="16" customHeight="1">
      <c r="A29" s="116"/>
      <c r="B29" s="588"/>
      <c r="C29" s="589"/>
      <c r="D29" s="589"/>
      <c r="E29" s="591"/>
      <c r="F29" s="590"/>
      <c r="G29" t="str" s="586" cm="1">
        <f t="array" ref="G29">IF(F29="","Aguardando",IF(F29&lt;=TODAY(),"Atrasado",IF(F29&gt;TODAY(),"Em Execução","Aguardando")))</f>
        <v>Aguardando</v>
      </c>
      <c r="H29" s="588"/>
      <c r="I29" s="591"/>
      <c r="J29" s="591"/>
      <c r="K29" s="591"/>
      <c r="L29" s="591"/>
      <c r="M29" s="591"/>
      <c r="N29" s="178"/>
      <c r="O29" s="50"/>
      <c r="P29" s="50"/>
      <c r="Q29" s="50"/>
      <c r="R29" s="50"/>
      <c r="S29" s="50"/>
      <c r="T29" s="53"/>
    </row>
    <row r="30" ht="16" customHeight="1">
      <c r="A30" s="116"/>
      <c r="B30" s="588"/>
      <c r="C30" s="589"/>
      <c r="D30" s="589"/>
      <c r="E30" s="591"/>
      <c r="F30" s="590"/>
      <c r="G30" t="str" s="586" cm="1">
        <f t="array" ref="G30">IF(F30="","Aguardando",IF(F30&lt;=TODAY(),"Atrasado",IF(F30&gt;TODAY(),"Em Execução","Aguardando")))</f>
        <v>Aguardando</v>
      </c>
      <c r="H30" s="588"/>
      <c r="I30" s="591"/>
      <c r="J30" s="591"/>
      <c r="K30" s="591"/>
      <c r="L30" s="591"/>
      <c r="M30" s="591"/>
      <c r="N30" s="178"/>
      <c r="O30" s="50"/>
      <c r="P30" s="50"/>
      <c r="Q30" s="50"/>
      <c r="R30" s="50"/>
      <c r="S30" s="50"/>
      <c r="T30" s="53"/>
    </row>
    <row r="31" ht="16" customHeight="1">
      <c r="A31" s="116"/>
      <c r="B31" s="588"/>
      <c r="C31" s="589"/>
      <c r="D31" s="589"/>
      <c r="E31" s="591"/>
      <c r="F31" s="590"/>
      <c r="G31" t="str" s="586" cm="1">
        <f t="array" ref="G31">IF(F31="","Aguardando",IF(F31&lt;=TODAY(),"Atrasado",IF(F31&gt;TODAY(),"Em Execução","Aguardando")))</f>
        <v>Aguardando</v>
      </c>
      <c r="H31" s="588"/>
      <c r="I31" s="591"/>
      <c r="J31" s="591"/>
      <c r="K31" s="591"/>
      <c r="L31" s="591"/>
      <c r="M31" s="591"/>
      <c r="N31" s="178"/>
      <c r="O31" s="50"/>
      <c r="P31" s="50"/>
      <c r="Q31" s="50"/>
      <c r="R31" s="50"/>
      <c r="S31" s="50"/>
      <c r="T31" s="53"/>
    </row>
    <row r="32" ht="16" customHeight="1">
      <c r="A32" s="116"/>
      <c r="B32" s="588"/>
      <c r="C32" s="589"/>
      <c r="D32" s="589"/>
      <c r="E32" s="591"/>
      <c r="F32" s="590"/>
      <c r="G32" t="str" s="586" cm="1">
        <f t="array" ref="G32">IF(F32="","Aguardando",IF(F32&lt;=TODAY(),"Atrasado",IF(F32&gt;TODAY(),"Em Execução","Aguardando")))</f>
        <v>Aguardando</v>
      </c>
      <c r="H32" s="588"/>
      <c r="I32" s="591"/>
      <c r="J32" s="591"/>
      <c r="K32" s="591"/>
      <c r="L32" s="591"/>
      <c r="M32" s="591"/>
      <c r="N32" s="178"/>
      <c r="O32" s="50"/>
      <c r="P32" s="50"/>
      <c r="Q32" s="50"/>
      <c r="R32" s="50"/>
      <c r="S32" s="50"/>
      <c r="T32" s="53"/>
    </row>
    <row r="33" ht="16" customHeight="1">
      <c r="A33" s="116"/>
      <c r="B33" s="588"/>
      <c r="C33" s="589"/>
      <c r="D33" s="589"/>
      <c r="E33" s="591"/>
      <c r="F33" s="590"/>
      <c r="G33" t="str" s="586" cm="1">
        <f t="array" ref="G33">IF(F33="","Aguardando",IF(F33&lt;=TODAY(),"Atrasado",IF(F33&gt;TODAY(),"Em Execução","Aguardando")))</f>
        <v>Aguardando</v>
      </c>
      <c r="H33" s="588"/>
      <c r="I33" s="591"/>
      <c r="J33" s="591"/>
      <c r="K33" s="591"/>
      <c r="L33" s="591"/>
      <c r="M33" s="591"/>
      <c r="N33" s="178"/>
      <c r="O33" s="50"/>
      <c r="P33" s="50"/>
      <c r="Q33" s="50"/>
      <c r="R33" s="50"/>
      <c r="S33" s="50"/>
      <c r="T33" s="53"/>
    </row>
    <row r="34" ht="16" customHeight="1">
      <c r="A34" s="116"/>
      <c r="B34" s="588"/>
      <c r="C34" s="589"/>
      <c r="D34" s="589"/>
      <c r="E34" s="591"/>
      <c r="F34" s="590"/>
      <c r="G34" t="str" s="586" cm="1">
        <f t="array" ref="G34">IF(F34="","Aguardando",IF(F34&lt;=TODAY(),"Atrasado",IF(F34&gt;TODAY(),"Em Execução","Aguardando")))</f>
        <v>Aguardando</v>
      </c>
      <c r="H34" s="588"/>
      <c r="I34" s="591"/>
      <c r="J34" s="591"/>
      <c r="K34" s="591"/>
      <c r="L34" s="591"/>
      <c r="M34" s="591"/>
      <c r="N34" s="178"/>
      <c r="O34" s="50"/>
      <c r="P34" s="50"/>
      <c r="Q34" s="50"/>
      <c r="R34" s="50"/>
      <c r="S34" s="50"/>
      <c r="T34" s="53"/>
    </row>
    <row r="35" ht="16" customHeight="1">
      <c r="A35" s="116"/>
      <c r="B35" s="588"/>
      <c r="C35" s="589"/>
      <c r="D35" s="589"/>
      <c r="E35" s="591"/>
      <c r="F35" s="590"/>
      <c r="G35" t="str" s="586" cm="1">
        <f t="array" ref="G35">IF(F35="","Aguardando",IF(F35&lt;=TODAY(),"Atrasado",IF(F35&gt;TODAY(),"Em Execução","Aguardando")))</f>
        <v>Aguardando</v>
      </c>
      <c r="H35" s="588"/>
      <c r="I35" s="591"/>
      <c r="J35" s="591"/>
      <c r="K35" s="591"/>
      <c r="L35" s="591"/>
      <c r="M35" s="591"/>
      <c r="N35" s="178"/>
      <c r="O35" s="50"/>
      <c r="P35" s="50"/>
      <c r="Q35" s="50"/>
      <c r="R35" s="50"/>
      <c r="S35" s="50"/>
      <c r="T35" s="53"/>
    </row>
    <row r="36" ht="16" customHeight="1">
      <c r="A36" s="116"/>
      <c r="B36" s="588"/>
      <c r="C36" s="589"/>
      <c r="D36" s="589"/>
      <c r="E36" s="591"/>
      <c r="F36" s="590"/>
      <c r="G36" t="str" s="586" cm="1">
        <f t="array" ref="G36">IF(F36="","Aguardando",IF(F36&lt;=TODAY(),"Atrasado",IF(F36&gt;TODAY(),"Em Execução","Aguardando")))</f>
        <v>Aguardando</v>
      </c>
      <c r="H36" s="588"/>
      <c r="I36" s="591"/>
      <c r="J36" s="591"/>
      <c r="K36" s="591"/>
      <c r="L36" s="591"/>
      <c r="M36" s="591"/>
      <c r="N36" s="178"/>
      <c r="O36" s="50"/>
      <c r="P36" s="50"/>
      <c r="Q36" s="50"/>
      <c r="R36" s="50"/>
      <c r="S36" s="50"/>
      <c r="T36" s="53"/>
    </row>
    <row r="37" ht="15" customHeight="1">
      <c r="A37" s="47"/>
      <c r="B37" s="293"/>
      <c r="C37" s="173"/>
      <c r="D37" s="173"/>
      <c r="E37" s="173"/>
      <c r="F37" s="173"/>
      <c r="G37" s="173"/>
      <c r="H37" s="293"/>
      <c r="I37" s="173"/>
      <c r="J37" s="173"/>
      <c r="K37" s="173"/>
      <c r="L37" s="173"/>
      <c r="M37" s="173"/>
      <c r="N37" s="50"/>
      <c r="O37" s="50"/>
      <c r="P37" s="50"/>
      <c r="Q37" s="50"/>
      <c r="R37" s="50"/>
      <c r="S37" s="50"/>
      <c r="T37" s="53"/>
    </row>
    <row r="38" ht="15" customHeight="1">
      <c r="A38" s="47"/>
      <c r="B38" s="95"/>
      <c r="C38" s="50"/>
      <c r="D38" s="50"/>
      <c r="E38" s="50"/>
      <c r="F38" s="50"/>
      <c r="G38" s="50"/>
      <c r="H38" s="95"/>
      <c r="I38" s="50"/>
      <c r="J38" s="50"/>
      <c r="K38" s="50"/>
      <c r="L38" s="50"/>
      <c r="M38" s="50"/>
      <c r="N38" s="50"/>
      <c r="O38" s="50"/>
      <c r="P38" s="50"/>
      <c r="Q38" s="50"/>
      <c r="R38" s="50"/>
      <c r="S38" s="50"/>
      <c r="T38" s="53"/>
    </row>
    <row r="39" ht="15" customHeight="1">
      <c r="A39" s="47"/>
      <c r="B39" s="95"/>
      <c r="C39" s="50"/>
      <c r="D39" s="50"/>
      <c r="E39" s="50"/>
      <c r="F39" s="50"/>
      <c r="G39" s="50"/>
      <c r="H39" s="95"/>
      <c r="I39" s="50"/>
      <c r="J39" s="50"/>
      <c r="K39" s="50"/>
      <c r="L39" s="50"/>
      <c r="M39" s="50"/>
      <c r="N39" s="50"/>
      <c r="O39" s="50"/>
      <c r="P39" s="50"/>
      <c r="Q39" s="50"/>
      <c r="R39" s="50"/>
      <c r="S39" s="50"/>
      <c r="T39" s="53"/>
    </row>
    <row r="40" ht="15" customHeight="1">
      <c r="A40" s="47"/>
      <c r="B40" s="95"/>
      <c r="C40" s="50"/>
      <c r="D40" s="50"/>
      <c r="E40" s="50"/>
      <c r="F40" s="50"/>
      <c r="G40" s="50"/>
      <c r="H40" s="95"/>
      <c r="I40" s="50"/>
      <c r="J40" s="50"/>
      <c r="K40" s="50"/>
      <c r="L40" s="50"/>
      <c r="M40" s="50"/>
      <c r="N40" s="50"/>
      <c r="O40" s="50"/>
      <c r="P40" s="50"/>
      <c r="Q40" s="50"/>
      <c r="R40" s="50"/>
      <c r="S40" s="50"/>
      <c r="T40" s="53"/>
    </row>
    <row r="41" ht="15" customHeight="1">
      <c r="A41" s="47"/>
      <c r="B41" s="95"/>
      <c r="C41" s="50"/>
      <c r="D41" s="50"/>
      <c r="E41" s="50"/>
      <c r="F41" s="50"/>
      <c r="G41" s="50"/>
      <c r="H41" s="95"/>
      <c r="I41" s="50"/>
      <c r="J41" s="50"/>
      <c r="K41" s="50"/>
      <c r="L41" s="50"/>
      <c r="M41" s="50"/>
      <c r="N41" s="50"/>
      <c r="O41" s="50"/>
      <c r="P41" s="50"/>
      <c r="Q41" s="50"/>
      <c r="R41" s="50"/>
      <c r="S41" s="50"/>
      <c r="T41" s="53"/>
    </row>
    <row r="42" ht="15" customHeight="1">
      <c r="A42" s="47"/>
      <c r="B42" s="95"/>
      <c r="C42" s="50"/>
      <c r="D42" s="50"/>
      <c r="E42" s="50"/>
      <c r="F42" s="50"/>
      <c r="G42" s="50"/>
      <c r="H42" s="95"/>
      <c r="I42" s="50"/>
      <c r="J42" s="50"/>
      <c r="K42" s="50"/>
      <c r="L42" s="50"/>
      <c r="M42" s="50"/>
      <c r="N42" s="50"/>
      <c r="O42" s="50"/>
      <c r="P42" s="50"/>
      <c r="Q42" s="50"/>
      <c r="R42" s="50"/>
      <c r="S42" s="50"/>
      <c r="T42" s="53"/>
    </row>
    <row r="43" ht="15" customHeight="1">
      <c r="A43" s="47"/>
      <c r="B43" s="95"/>
      <c r="C43" s="50"/>
      <c r="D43" s="50"/>
      <c r="E43" s="50"/>
      <c r="F43" s="50"/>
      <c r="G43" s="50"/>
      <c r="H43" s="95"/>
      <c r="I43" s="50"/>
      <c r="J43" s="50"/>
      <c r="K43" s="50"/>
      <c r="L43" s="50"/>
      <c r="M43" s="50"/>
      <c r="N43" s="50"/>
      <c r="O43" s="50"/>
      <c r="P43" s="50"/>
      <c r="Q43" s="50"/>
      <c r="R43" s="50"/>
      <c r="S43" s="50"/>
      <c r="T43" s="53"/>
    </row>
    <row r="44" ht="15" customHeight="1">
      <c r="A44" s="47"/>
      <c r="B44" s="95"/>
      <c r="C44" s="50"/>
      <c r="D44" s="50"/>
      <c r="E44" s="50"/>
      <c r="F44" s="50"/>
      <c r="G44" s="50"/>
      <c r="H44" s="95"/>
      <c r="I44" s="50"/>
      <c r="J44" s="50"/>
      <c r="K44" s="50"/>
      <c r="L44" s="50"/>
      <c r="M44" s="50"/>
      <c r="N44" s="50"/>
      <c r="O44" s="50"/>
      <c r="P44" s="50"/>
      <c r="Q44" s="50"/>
      <c r="R44" s="50"/>
      <c r="S44" s="50"/>
      <c r="T44" s="53"/>
    </row>
    <row r="45" ht="15" customHeight="1">
      <c r="A45" s="47"/>
      <c r="B45" s="95"/>
      <c r="C45" s="50"/>
      <c r="D45" s="50"/>
      <c r="E45" s="50"/>
      <c r="F45" s="50"/>
      <c r="G45" s="50"/>
      <c r="H45" s="95"/>
      <c r="I45" s="50"/>
      <c r="J45" s="50"/>
      <c r="K45" s="50"/>
      <c r="L45" s="50"/>
      <c r="M45" s="50"/>
      <c r="N45" s="50"/>
      <c r="O45" s="50"/>
      <c r="P45" s="50"/>
      <c r="Q45" s="50"/>
      <c r="R45" s="50"/>
      <c r="S45" s="50"/>
      <c r="T45" s="53"/>
    </row>
    <row r="46" ht="15" customHeight="1">
      <c r="A46" s="47"/>
      <c r="B46" s="95"/>
      <c r="C46" s="50"/>
      <c r="D46" s="50"/>
      <c r="E46" s="50"/>
      <c r="F46" s="50"/>
      <c r="G46" s="50"/>
      <c r="H46" s="95"/>
      <c r="I46" s="50"/>
      <c r="J46" s="50"/>
      <c r="K46" s="50"/>
      <c r="L46" s="50"/>
      <c r="M46" s="50"/>
      <c r="N46" s="50"/>
      <c r="O46" s="50"/>
      <c r="P46" s="50"/>
      <c r="Q46" s="50"/>
      <c r="R46" s="50"/>
      <c r="S46" s="50"/>
      <c r="T46" s="53"/>
    </row>
    <row r="47" ht="15" customHeight="1">
      <c r="A47" s="96"/>
      <c r="B47" s="98"/>
      <c r="C47" s="97"/>
      <c r="D47" s="97"/>
      <c r="E47" s="97"/>
      <c r="F47" s="97"/>
      <c r="G47" s="97"/>
      <c r="H47" s="98"/>
      <c r="I47" s="97"/>
      <c r="J47" s="97"/>
      <c r="K47" s="97"/>
      <c r="L47" s="97"/>
      <c r="M47" s="97"/>
      <c r="N47" s="97"/>
      <c r="O47" s="97"/>
      <c r="P47" s="97"/>
      <c r="Q47" s="97"/>
      <c r="R47" s="97"/>
      <c r="S47" s="97"/>
      <c r="T47" s="100"/>
    </row>
  </sheetData>
  <mergeCells count="28">
    <mergeCell ref="H35:M35"/>
    <mergeCell ref="H36:M36"/>
    <mergeCell ref="H29:M29"/>
    <mergeCell ref="H30:M30"/>
    <mergeCell ref="H31:M31"/>
    <mergeCell ref="H32:M32"/>
    <mergeCell ref="H33:M33"/>
    <mergeCell ref="H34:M34"/>
    <mergeCell ref="H28:M28"/>
    <mergeCell ref="B12:B14"/>
    <mergeCell ref="C12:C14"/>
    <mergeCell ref="D12:D14"/>
    <mergeCell ref="B15:B17"/>
    <mergeCell ref="C15:C17"/>
    <mergeCell ref="D15:D17"/>
    <mergeCell ref="B21:I21"/>
    <mergeCell ref="H24:M24"/>
    <mergeCell ref="H25:M25"/>
    <mergeCell ref="H26:M26"/>
    <mergeCell ref="H27:M27"/>
    <mergeCell ref="H23:M23"/>
    <mergeCell ref="B2:I2"/>
    <mergeCell ref="B6:B8"/>
    <mergeCell ref="C6:C8"/>
    <mergeCell ref="D6:D8"/>
    <mergeCell ref="B9:B11"/>
    <mergeCell ref="C9:C11"/>
    <mergeCell ref="D9:D11"/>
  </mergeCells>
  <conditionalFormatting sqref="F8:R8 F11:R11 F14:R14 F17:R17">
    <cfRule type="cellIs" dxfId="45" priority="1" operator="greaterThanOrEqual" stopIfTrue="1">
      <formula>1</formula>
    </cfRule>
    <cfRule type="cellIs" dxfId="46" priority="2" operator="between" stopIfTrue="1">
      <formula>0.8</formula>
      <formula>1</formula>
    </cfRule>
    <cfRule type="cellIs" dxfId="47" priority="3" operator="between" stopIfTrue="1">
      <formula>0.5</formula>
      <formula>0.8</formula>
    </cfRule>
    <cfRule type="cellIs" dxfId="48" priority="4" operator="equal" stopIfTrue="1">
      <formula>""""""</formula>
    </cfRule>
    <cfRule type="cellIs" dxfId="49" priority="5" operator="between" stopIfTrue="1">
      <formula>0</formula>
      <formula>0.5</formula>
    </cfRule>
  </conditionalFormatting>
  <dataValidations count="1">
    <dataValidation type="list" allowBlank="1" showInputMessage="1" showErrorMessage="1" sqref="B6:B17">
      <formula1>"AUMENTAR,REDUZIR"</formula1>
    </dataValidation>
  </dataValidations>
  <pageMargins left="0.511811" right="0.511811" top="0.787402" bottom="0.787402" header="0.314961" footer="0.314961"/>
  <pageSetup firstPageNumber="1" fitToHeight="1" fitToWidth="1" scale="100" useFirstPageNumber="0" orientation="portrait" pageOrder="downThenOver"/>
  <headerFooter>
    <oddHeader>&amp;L&amp;"Calibri,Regular"&amp;10&amp;K0000FF Uso Interno CPFL&amp;1#
</oddHeader>
    <oddFooter>&amp;C&amp;"Helvetica Neue,Regular"&amp;12&amp;K000000&amp;P</oddFooter>
  </headerFooter>
  <drawing r:id="rId1"/>
</worksheet>
</file>

<file path=xl/worksheets/sheet24.xml><?xml version="1.0" encoding="utf-8"?>
<worksheet xmlns:r="http://schemas.openxmlformats.org/officeDocument/2006/relationships" xmlns="http://schemas.openxmlformats.org/spreadsheetml/2006/main">
  <dimension ref="A1:CQ31"/>
  <sheetViews>
    <sheetView workbookViewId="0" showGridLines="0" defaultGridColor="1"/>
  </sheetViews>
  <sheetFormatPr defaultColWidth="2.66667" defaultRowHeight="15" customHeight="1" outlineLevelRow="0" outlineLevelCol="0"/>
  <cols>
    <col min="1" max="95" width="2.67188" style="618" customWidth="1"/>
    <col min="96" max="16384" width="2.67188" style="618" customWidth="1"/>
  </cols>
  <sheetData>
    <row r="1" ht="15" customHeight="1">
      <c r="A1" s="619"/>
      <c r="B1" s="620"/>
      <c r="C1" s="620"/>
      <c r="D1" s="620"/>
      <c r="E1" s="620"/>
      <c r="F1" s="620"/>
      <c r="G1" s="620"/>
      <c r="H1" s="620"/>
      <c r="I1" s="620"/>
      <c r="J1" s="620"/>
      <c r="K1" s="620"/>
      <c r="L1" s="620"/>
      <c r="M1" s="548"/>
      <c r="N1" s="548"/>
      <c r="O1" s="548"/>
      <c r="P1" s="548"/>
      <c r="Q1" s="548"/>
      <c r="R1" s="548"/>
      <c r="S1" s="548"/>
      <c r="T1" s="548"/>
      <c r="U1" s="548"/>
      <c r="V1" s="548"/>
      <c r="W1" s="548"/>
      <c r="X1" s="548"/>
      <c r="Y1" s="548"/>
      <c r="Z1" s="548"/>
      <c r="AA1" s="548"/>
      <c r="AB1" s="548"/>
      <c r="AC1" s="548"/>
      <c r="AD1" s="548"/>
      <c r="AE1" s="548"/>
      <c r="AF1" s="548"/>
      <c r="AG1" s="548"/>
      <c r="AH1" s="548"/>
      <c r="AI1" s="548"/>
      <c r="AJ1" s="548"/>
      <c r="AK1" s="548"/>
      <c r="AL1" s="548"/>
      <c r="AM1" s="548"/>
      <c r="AN1" s="548"/>
      <c r="AO1" s="548"/>
      <c r="AP1" s="548"/>
      <c r="AQ1" s="548"/>
      <c r="AR1" s="548"/>
      <c r="AS1" s="548"/>
      <c r="AT1" s="548"/>
      <c r="AU1" s="548"/>
      <c r="AV1" s="548"/>
      <c r="AW1" s="548"/>
      <c r="AX1" s="548"/>
      <c r="AY1" s="548"/>
      <c r="AZ1" s="548"/>
      <c r="BA1" s="548"/>
      <c r="BB1" s="548"/>
      <c r="BC1" s="548"/>
      <c r="BD1" s="548"/>
      <c r="BE1" s="548"/>
      <c r="BF1" s="548"/>
      <c r="BG1" s="548"/>
      <c r="BH1" s="548"/>
      <c r="BI1" s="548"/>
      <c r="BJ1" s="548"/>
      <c r="BK1" s="548"/>
      <c r="BL1" s="548"/>
      <c r="BM1" s="548"/>
      <c r="BN1" s="548"/>
      <c r="BO1" s="548"/>
      <c r="BP1" s="548"/>
      <c r="BQ1" s="548"/>
      <c r="BR1" s="548"/>
      <c r="BS1" s="548"/>
      <c r="BT1" s="548"/>
      <c r="BU1" s="548"/>
      <c r="BV1" s="548"/>
      <c r="BW1" s="548"/>
      <c r="BX1" s="548"/>
      <c r="BY1" s="548"/>
      <c r="BZ1" s="548"/>
      <c r="CA1" s="548"/>
      <c r="CB1" s="548"/>
      <c r="CC1" s="548"/>
      <c r="CD1" s="548"/>
      <c r="CE1" s="548"/>
      <c r="CF1" s="548"/>
      <c r="CG1" s="548"/>
      <c r="CH1" s="548"/>
      <c r="CI1" s="548"/>
      <c r="CJ1" s="548"/>
      <c r="CK1" s="548"/>
      <c r="CL1" s="548"/>
      <c r="CM1" s="548"/>
      <c r="CN1" s="548"/>
      <c r="CO1" s="548"/>
      <c r="CP1" s="548"/>
      <c r="CQ1" s="621"/>
    </row>
    <row r="2" ht="15" customHeight="1">
      <c r="A2" s="622"/>
      <c r="B2" s="623"/>
      <c r="C2" s="623"/>
      <c r="D2" s="623"/>
      <c r="E2" s="623"/>
      <c r="F2" s="623"/>
      <c r="G2" s="623"/>
      <c r="H2" s="623"/>
      <c r="I2" s="623"/>
      <c r="J2" s="623"/>
      <c r="K2" s="623"/>
      <c r="L2" s="623"/>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624"/>
    </row>
    <row r="3" ht="15" customHeight="1">
      <c r="A3" s="622"/>
      <c r="B3" s="623"/>
      <c r="C3" s="623"/>
      <c r="D3" s="623"/>
      <c r="E3" s="623"/>
      <c r="F3" s="623"/>
      <c r="G3" s="623"/>
      <c r="H3" s="623"/>
      <c r="I3" s="623"/>
      <c r="J3" s="623"/>
      <c r="K3" s="623"/>
      <c r="L3" s="623"/>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624"/>
    </row>
    <row r="4" ht="15" customHeight="1">
      <c r="A4" s="622"/>
      <c r="B4" s="623"/>
      <c r="C4" s="623"/>
      <c r="D4" s="623"/>
      <c r="E4" s="623"/>
      <c r="F4" s="623"/>
      <c r="G4" s="623"/>
      <c r="H4" s="623"/>
      <c r="I4" s="623"/>
      <c r="J4" s="623"/>
      <c r="K4" s="623"/>
      <c r="L4" s="623"/>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624"/>
    </row>
    <row r="5" ht="15" customHeight="1">
      <c r="A5" s="622"/>
      <c r="B5" s="623"/>
      <c r="C5" s="623"/>
      <c r="D5" s="623"/>
      <c r="E5" s="623"/>
      <c r="F5" s="623"/>
      <c r="G5" s="623"/>
      <c r="H5" s="623"/>
      <c r="I5" s="623"/>
      <c r="J5" s="623"/>
      <c r="K5" s="623"/>
      <c r="L5" s="623"/>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624"/>
    </row>
    <row r="6" ht="15" customHeight="1">
      <c r="A6" s="622"/>
      <c r="B6" s="623"/>
      <c r="C6" s="623"/>
      <c r="D6" s="623"/>
      <c r="E6" s="623"/>
      <c r="F6" s="623"/>
      <c r="G6" s="623"/>
      <c r="H6" s="623"/>
      <c r="I6" s="623"/>
      <c r="J6" s="623"/>
      <c r="K6" s="623"/>
      <c r="L6" s="623"/>
      <c r="M6" s="623"/>
      <c r="N6" s="623"/>
      <c r="O6" s="623"/>
      <c r="P6" s="623"/>
      <c r="Q6" s="623"/>
      <c r="R6" s="623"/>
      <c r="S6" s="623"/>
      <c r="T6" s="623"/>
      <c r="U6" s="623"/>
      <c r="V6" s="623"/>
      <c r="W6" s="623"/>
      <c r="X6" s="623"/>
      <c r="Y6" s="623"/>
      <c r="Z6" s="623"/>
      <c r="AA6" s="623"/>
      <c r="AB6" s="623"/>
      <c r="AC6" s="623"/>
      <c r="AD6" s="623"/>
      <c r="AE6" s="623"/>
      <c r="AF6" s="623"/>
      <c r="AG6" s="623"/>
      <c r="AH6" s="623"/>
      <c r="AI6" s="623"/>
      <c r="AJ6" s="623"/>
      <c r="AK6" s="623"/>
      <c r="AL6" s="623"/>
      <c r="AM6" s="623"/>
      <c r="AN6" s="623"/>
      <c r="AO6" s="623"/>
      <c r="AP6" s="623"/>
      <c r="AQ6" s="623"/>
      <c r="AR6" s="623"/>
      <c r="AS6" s="623"/>
      <c r="AT6" s="623"/>
      <c r="AU6" s="623"/>
      <c r="AV6" s="623"/>
      <c r="AW6" s="623"/>
      <c r="AX6" s="623"/>
      <c r="AY6" s="623"/>
      <c r="AZ6" s="623"/>
      <c r="BA6" s="623"/>
      <c r="BB6" s="623"/>
      <c r="BC6" s="623"/>
      <c r="BD6" s="623"/>
      <c r="BE6" s="623"/>
      <c r="BF6" s="623"/>
      <c r="BG6" s="623"/>
      <c r="BH6" s="623"/>
      <c r="BI6" s="623"/>
      <c r="BJ6" s="623"/>
      <c r="BK6" s="623"/>
      <c r="BL6" s="623"/>
      <c r="BM6" s="623"/>
      <c r="BN6" s="623"/>
      <c r="BO6" s="623"/>
      <c r="BP6" s="623"/>
      <c r="BQ6" s="623"/>
      <c r="BR6" s="623"/>
      <c r="BS6" s="623"/>
      <c r="BT6" s="623"/>
      <c r="BU6" s="623"/>
      <c r="BV6" s="623"/>
      <c r="BW6" s="623"/>
      <c r="BX6" s="623"/>
      <c r="BY6" s="623"/>
      <c r="BZ6" s="623"/>
      <c r="CA6" s="623"/>
      <c r="CB6" s="623"/>
      <c r="CC6" s="623"/>
      <c r="CD6" s="623"/>
      <c r="CE6" s="623"/>
      <c r="CF6" s="623"/>
      <c r="CG6" s="623"/>
      <c r="CH6" s="623"/>
      <c r="CI6" s="623"/>
      <c r="CJ6" s="623"/>
      <c r="CK6" s="623"/>
      <c r="CL6" s="623"/>
      <c r="CM6" s="623"/>
      <c r="CN6" s="623"/>
      <c r="CO6" s="623"/>
      <c r="CP6" s="623"/>
      <c r="CQ6" s="624"/>
    </row>
    <row r="7" ht="15" customHeight="1">
      <c r="A7" s="622"/>
      <c r="B7" s="623"/>
      <c r="C7" s="623"/>
      <c r="D7" s="623"/>
      <c r="E7" s="623"/>
      <c r="F7" s="623"/>
      <c r="G7" s="623"/>
      <c r="H7" s="623"/>
      <c r="I7" s="623"/>
      <c r="J7" s="623"/>
      <c r="K7" s="623"/>
      <c r="L7" s="623"/>
      <c r="M7" s="623"/>
      <c r="N7" s="623"/>
      <c r="O7" s="623"/>
      <c r="P7" s="623"/>
      <c r="Q7" s="623"/>
      <c r="R7" s="623"/>
      <c r="S7" s="623"/>
      <c r="T7" s="623"/>
      <c r="U7" s="623"/>
      <c r="V7" s="623"/>
      <c r="W7" s="623"/>
      <c r="X7" s="623"/>
      <c r="Y7" s="623"/>
      <c r="Z7" s="623"/>
      <c r="AA7" s="623"/>
      <c r="AB7" s="623"/>
      <c r="AC7" s="623"/>
      <c r="AD7" s="623"/>
      <c r="AE7" s="623"/>
      <c r="AF7" s="623"/>
      <c r="AG7" s="623"/>
      <c r="AH7" s="623"/>
      <c r="AI7" s="623"/>
      <c r="AJ7" s="623"/>
      <c r="AK7" s="623"/>
      <c r="AL7" s="623"/>
      <c r="AM7" s="623"/>
      <c r="AN7" s="623"/>
      <c r="AO7" s="623"/>
      <c r="AP7" s="623"/>
      <c r="AQ7" s="623"/>
      <c r="AR7" s="623"/>
      <c r="AS7" s="623"/>
      <c r="AT7" s="623"/>
      <c r="AU7" s="623"/>
      <c r="AV7" s="623"/>
      <c r="AW7" s="623"/>
      <c r="AX7" s="623"/>
      <c r="AY7" s="623"/>
      <c r="AZ7" s="623"/>
      <c r="BA7" s="623"/>
      <c r="BB7" s="623"/>
      <c r="BC7" s="623"/>
      <c r="BD7" s="623"/>
      <c r="BE7" s="623"/>
      <c r="BF7" s="623"/>
      <c r="BG7" s="623"/>
      <c r="BH7" s="623"/>
      <c r="BI7" s="623"/>
      <c r="BJ7" s="623"/>
      <c r="BK7" s="623"/>
      <c r="BL7" s="623"/>
      <c r="BM7" s="623"/>
      <c r="BN7" s="623"/>
      <c r="BO7" s="623"/>
      <c r="BP7" s="623"/>
      <c r="BQ7" s="623"/>
      <c r="BR7" s="623"/>
      <c r="BS7" s="623"/>
      <c r="BT7" s="623"/>
      <c r="BU7" s="623"/>
      <c r="BV7" s="623"/>
      <c r="BW7" s="623"/>
      <c r="BX7" s="623"/>
      <c r="BY7" s="623"/>
      <c r="BZ7" s="623"/>
      <c r="CA7" s="623"/>
      <c r="CB7" s="623"/>
      <c r="CC7" s="623"/>
      <c r="CD7" s="623"/>
      <c r="CE7" s="623"/>
      <c r="CF7" s="623"/>
      <c r="CG7" s="623"/>
      <c r="CH7" s="623"/>
      <c r="CI7" s="623"/>
      <c r="CJ7" s="623"/>
      <c r="CK7" s="623"/>
      <c r="CL7" s="623"/>
      <c r="CM7" s="623"/>
      <c r="CN7" s="623"/>
      <c r="CO7" s="623"/>
      <c r="CP7" s="623"/>
      <c r="CQ7" s="624"/>
    </row>
    <row r="8" ht="15" customHeight="1">
      <c r="A8" s="622"/>
      <c r="B8" s="623"/>
      <c r="C8" s="623"/>
      <c r="D8" s="623"/>
      <c r="E8" s="623"/>
      <c r="F8" s="623"/>
      <c r="G8" s="623"/>
      <c r="H8" s="623"/>
      <c r="I8" s="623"/>
      <c r="J8" s="623"/>
      <c r="K8" s="623"/>
      <c r="L8" s="623"/>
      <c r="M8" s="623"/>
      <c r="N8" s="623"/>
      <c r="O8" s="623"/>
      <c r="P8" s="623"/>
      <c r="Q8" s="623"/>
      <c r="R8" s="623"/>
      <c r="S8" s="623"/>
      <c r="T8" s="623"/>
      <c r="U8" s="623"/>
      <c r="V8" s="623"/>
      <c r="W8" s="623"/>
      <c r="X8" s="623"/>
      <c r="Y8" s="623"/>
      <c r="Z8" s="623"/>
      <c r="AA8" s="623"/>
      <c r="AB8" s="623"/>
      <c r="AC8" s="623"/>
      <c r="AD8" s="623"/>
      <c r="AE8" s="623"/>
      <c r="AF8" s="623"/>
      <c r="AG8" s="623"/>
      <c r="AH8" s="623"/>
      <c r="AI8" s="623"/>
      <c r="AJ8" s="623"/>
      <c r="AK8" s="623"/>
      <c r="AL8" s="623"/>
      <c r="AM8" s="623"/>
      <c r="AN8" s="623"/>
      <c r="AO8" s="623"/>
      <c r="AP8" s="623"/>
      <c r="AQ8" s="623"/>
      <c r="AR8" s="623"/>
      <c r="AS8" s="623"/>
      <c r="AT8" s="623"/>
      <c r="AU8" s="623"/>
      <c r="AV8" s="623"/>
      <c r="AW8" s="623"/>
      <c r="AX8" s="623"/>
      <c r="AY8" s="623"/>
      <c r="AZ8" s="623"/>
      <c r="BA8" s="623"/>
      <c r="BB8" s="623"/>
      <c r="BC8" s="623"/>
      <c r="BD8" s="623"/>
      <c r="BE8" s="623"/>
      <c r="BF8" s="623"/>
      <c r="BG8" s="623"/>
      <c r="BH8" s="623"/>
      <c r="BI8" s="623"/>
      <c r="BJ8" s="623"/>
      <c r="BK8" s="623"/>
      <c r="BL8" s="623"/>
      <c r="BM8" s="623"/>
      <c r="BN8" s="623"/>
      <c r="BO8" s="623"/>
      <c r="BP8" s="623"/>
      <c r="BQ8" s="623"/>
      <c r="BR8" s="623"/>
      <c r="BS8" s="623"/>
      <c r="BT8" s="623"/>
      <c r="BU8" s="623"/>
      <c r="BV8" s="623"/>
      <c r="BW8" s="623"/>
      <c r="BX8" s="623"/>
      <c r="BY8" s="623"/>
      <c r="BZ8" s="623"/>
      <c r="CA8" s="623"/>
      <c r="CB8" s="623"/>
      <c r="CC8" s="623"/>
      <c r="CD8" s="623"/>
      <c r="CE8" s="623"/>
      <c r="CF8" s="623"/>
      <c r="CG8" s="623"/>
      <c r="CH8" s="623"/>
      <c r="CI8" s="623"/>
      <c r="CJ8" s="623"/>
      <c r="CK8" s="623"/>
      <c r="CL8" s="623"/>
      <c r="CM8" s="623"/>
      <c r="CN8" s="623"/>
      <c r="CO8" s="623"/>
      <c r="CP8" s="623"/>
      <c r="CQ8" s="624"/>
    </row>
    <row r="9" ht="15" customHeight="1">
      <c r="A9" s="622"/>
      <c r="B9" s="623"/>
      <c r="C9" s="623"/>
      <c r="D9" s="623"/>
      <c r="E9" s="623"/>
      <c r="F9" s="623"/>
      <c r="G9" s="623"/>
      <c r="H9" s="623"/>
      <c r="I9" s="623"/>
      <c r="J9" s="623"/>
      <c r="K9" s="623"/>
      <c r="L9" s="623"/>
      <c r="M9" s="623"/>
      <c r="N9" s="623"/>
      <c r="O9" s="623"/>
      <c r="P9" s="623"/>
      <c r="Q9" s="623"/>
      <c r="R9" s="623"/>
      <c r="S9" s="623"/>
      <c r="T9" s="623"/>
      <c r="U9" s="623"/>
      <c r="V9" s="623"/>
      <c r="W9" s="623"/>
      <c r="X9" s="623"/>
      <c r="Y9" s="623"/>
      <c r="Z9" s="623"/>
      <c r="AA9" s="623"/>
      <c r="AB9" s="623"/>
      <c r="AC9" s="623"/>
      <c r="AD9" s="623"/>
      <c r="AE9" s="623"/>
      <c r="AF9" s="623"/>
      <c r="AG9" s="623"/>
      <c r="AH9" s="623"/>
      <c r="AI9" s="623"/>
      <c r="AJ9" s="623"/>
      <c r="AK9" s="623"/>
      <c r="AL9" s="623"/>
      <c r="AM9" s="623"/>
      <c r="AN9" s="623"/>
      <c r="AO9" s="623"/>
      <c r="AP9" s="623"/>
      <c r="AQ9" s="623"/>
      <c r="AR9" s="623"/>
      <c r="AS9" s="623"/>
      <c r="AT9" s="623"/>
      <c r="AU9" s="623"/>
      <c r="AV9" s="623"/>
      <c r="AW9" s="623"/>
      <c r="AX9" s="623"/>
      <c r="AY9" s="623"/>
      <c r="AZ9" s="623"/>
      <c r="BA9" s="623"/>
      <c r="BB9" s="623"/>
      <c r="BC9" s="623"/>
      <c r="BD9" s="623"/>
      <c r="BE9" s="623"/>
      <c r="BF9" s="623"/>
      <c r="BG9" s="623"/>
      <c r="BH9" s="623"/>
      <c r="BI9" s="623"/>
      <c r="BJ9" s="623"/>
      <c r="BK9" s="623"/>
      <c r="BL9" s="623"/>
      <c r="BM9" s="623"/>
      <c r="BN9" s="623"/>
      <c r="BO9" s="623"/>
      <c r="BP9" s="623"/>
      <c r="BQ9" s="623"/>
      <c r="BR9" s="623"/>
      <c r="BS9" s="623"/>
      <c r="BT9" s="623"/>
      <c r="BU9" s="623"/>
      <c r="BV9" s="623"/>
      <c r="BW9" s="623"/>
      <c r="BX9" s="623"/>
      <c r="BY9" s="623"/>
      <c r="BZ9" s="623"/>
      <c r="CA9" s="623"/>
      <c r="CB9" s="623"/>
      <c r="CC9" s="623"/>
      <c r="CD9" s="623"/>
      <c r="CE9" s="623"/>
      <c r="CF9" s="623"/>
      <c r="CG9" s="623"/>
      <c r="CH9" s="623"/>
      <c r="CI9" s="623"/>
      <c r="CJ9" s="623"/>
      <c r="CK9" s="623"/>
      <c r="CL9" s="623"/>
      <c r="CM9" s="623"/>
      <c r="CN9" s="623"/>
      <c r="CO9" s="623"/>
      <c r="CP9" s="623"/>
      <c r="CQ9" s="624"/>
    </row>
    <row r="10" ht="15" customHeight="1">
      <c r="A10" s="622"/>
      <c r="B10" s="623"/>
      <c r="C10" s="623"/>
      <c r="D10" s="623"/>
      <c r="E10" s="623"/>
      <c r="F10" s="623"/>
      <c r="G10" s="623"/>
      <c r="H10" s="623"/>
      <c r="I10" s="623"/>
      <c r="J10" s="623"/>
      <c r="K10" s="623"/>
      <c r="L10" s="623"/>
      <c r="M10" s="623"/>
      <c r="N10" s="623"/>
      <c r="O10" s="623"/>
      <c r="P10" s="623"/>
      <c r="Q10" s="623"/>
      <c r="R10" s="623"/>
      <c r="S10" s="623"/>
      <c r="T10" s="623"/>
      <c r="U10" s="623"/>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3"/>
      <c r="BD10" s="623"/>
      <c r="BE10" s="623"/>
      <c r="BF10" s="623"/>
      <c r="BG10" s="623"/>
      <c r="BH10" s="623"/>
      <c r="BI10" s="623"/>
      <c r="BJ10" s="623"/>
      <c r="BK10" s="623"/>
      <c r="BL10" s="623"/>
      <c r="BM10" s="623"/>
      <c r="BN10" s="623"/>
      <c r="BO10" s="623"/>
      <c r="BP10" s="623"/>
      <c r="BQ10" s="623"/>
      <c r="BR10" s="623"/>
      <c r="BS10" s="623"/>
      <c r="BT10" s="623"/>
      <c r="BU10" s="623"/>
      <c r="BV10" s="623"/>
      <c r="BW10" s="623"/>
      <c r="BX10" s="623"/>
      <c r="BY10" s="623"/>
      <c r="BZ10" s="623"/>
      <c r="CA10" s="623"/>
      <c r="CB10" s="623"/>
      <c r="CC10" s="623"/>
      <c r="CD10" s="623"/>
      <c r="CE10" s="623"/>
      <c r="CF10" s="623"/>
      <c r="CG10" s="623"/>
      <c r="CH10" s="623"/>
      <c r="CI10" s="623"/>
      <c r="CJ10" s="623"/>
      <c r="CK10" s="623"/>
      <c r="CL10" s="623"/>
      <c r="CM10" s="623"/>
      <c r="CN10" s="623"/>
      <c r="CO10" s="623"/>
      <c r="CP10" s="623"/>
      <c r="CQ10" s="624"/>
    </row>
    <row r="11" ht="15" customHeight="1">
      <c r="A11" s="622"/>
      <c r="B11" s="623"/>
      <c r="C11" s="623"/>
      <c r="D11" s="623"/>
      <c r="E11" s="623"/>
      <c r="F11" s="623"/>
      <c r="G11" s="623"/>
      <c r="H11" s="623"/>
      <c r="I11" s="623"/>
      <c r="J11" s="623"/>
      <c r="K11" s="623"/>
      <c r="L11" s="623"/>
      <c r="M11" s="623"/>
      <c r="N11" s="623"/>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623"/>
      <c r="AN11" s="623"/>
      <c r="AO11" s="623"/>
      <c r="AP11" s="623"/>
      <c r="AQ11" s="623"/>
      <c r="AR11" s="623"/>
      <c r="AS11" s="623"/>
      <c r="AT11" s="623"/>
      <c r="AU11" s="623"/>
      <c r="AV11" s="623"/>
      <c r="AW11" s="623"/>
      <c r="AX11" s="623"/>
      <c r="AY11" s="623"/>
      <c r="AZ11" s="623"/>
      <c r="BA11" s="623"/>
      <c r="BB11" s="623"/>
      <c r="BC11" s="623"/>
      <c r="BD11" s="623"/>
      <c r="BE11" s="623"/>
      <c r="BF11" s="623"/>
      <c r="BG11" s="623"/>
      <c r="BH11" s="623"/>
      <c r="BI11" s="623"/>
      <c r="BJ11" s="623"/>
      <c r="BK11" s="623"/>
      <c r="BL11" s="623"/>
      <c r="BM11" s="623"/>
      <c r="BN11" s="623"/>
      <c r="BO11" s="623"/>
      <c r="BP11" s="623"/>
      <c r="BQ11" s="623"/>
      <c r="BR11" s="623"/>
      <c r="BS11" s="623"/>
      <c r="BT11" s="623"/>
      <c r="BU11" s="623"/>
      <c r="BV11" s="623"/>
      <c r="BW11" s="623"/>
      <c r="BX11" s="623"/>
      <c r="BY11" s="623"/>
      <c r="BZ11" s="623"/>
      <c r="CA11" s="623"/>
      <c r="CB11" s="623"/>
      <c r="CC11" s="623"/>
      <c r="CD11" s="623"/>
      <c r="CE11" s="623"/>
      <c r="CF11" s="623"/>
      <c r="CG11" s="623"/>
      <c r="CH11" s="623"/>
      <c r="CI11" s="623"/>
      <c r="CJ11" s="623"/>
      <c r="CK11" s="623"/>
      <c r="CL11" s="623"/>
      <c r="CM11" s="623"/>
      <c r="CN11" s="623"/>
      <c r="CO11" s="623"/>
      <c r="CP11" s="623"/>
      <c r="CQ11" s="624"/>
    </row>
    <row r="12" ht="15" customHeight="1">
      <c r="A12" s="622"/>
      <c r="B12" s="623"/>
      <c r="C12" s="623"/>
      <c r="D12" s="623"/>
      <c r="E12" s="623"/>
      <c r="F12" s="623"/>
      <c r="G12" s="623"/>
      <c r="H12" s="623"/>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3"/>
      <c r="AN12" s="623"/>
      <c r="AO12" s="623"/>
      <c r="AP12" s="623"/>
      <c r="AQ12" s="623"/>
      <c r="AR12" s="623"/>
      <c r="AS12" s="623"/>
      <c r="AT12" s="623"/>
      <c r="AU12" s="623"/>
      <c r="AV12" s="623"/>
      <c r="AW12" s="623"/>
      <c r="AX12" s="623"/>
      <c r="AY12" s="623"/>
      <c r="AZ12" s="623"/>
      <c r="BA12" s="623"/>
      <c r="BB12" s="623"/>
      <c r="BC12" s="623"/>
      <c r="BD12" s="623"/>
      <c r="BE12" s="623"/>
      <c r="BF12" s="623"/>
      <c r="BG12" s="623"/>
      <c r="BH12" s="623"/>
      <c r="BI12" s="623"/>
      <c r="BJ12" s="623"/>
      <c r="BK12" s="623"/>
      <c r="BL12" s="623"/>
      <c r="BM12" s="623"/>
      <c r="BN12" s="623"/>
      <c r="BO12" s="623"/>
      <c r="BP12" s="623"/>
      <c r="BQ12" s="623"/>
      <c r="BR12" s="623"/>
      <c r="BS12" s="623"/>
      <c r="BT12" s="623"/>
      <c r="BU12" s="623"/>
      <c r="BV12" s="623"/>
      <c r="BW12" s="623"/>
      <c r="BX12" s="623"/>
      <c r="BY12" s="623"/>
      <c r="BZ12" s="623"/>
      <c r="CA12" s="623"/>
      <c r="CB12" s="623"/>
      <c r="CC12" s="623"/>
      <c r="CD12" s="623"/>
      <c r="CE12" s="623"/>
      <c r="CF12" s="623"/>
      <c r="CG12" s="623"/>
      <c r="CH12" s="623"/>
      <c r="CI12" s="623"/>
      <c r="CJ12" s="623"/>
      <c r="CK12" s="623"/>
      <c r="CL12" s="623"/>
      <c r="CM12" s="623"/>
      <c r="CN12" s="623"/>
      <c r="CO12" s="623"/>
      <c r="CP12" s="623"/>
      <c r="CQ12" s="624"/>
    </row>
    <row r="13" ht="15" customHeight="1">
      <c r="A13" s="622"/>
      <c r="B13" s="623"/>
      <c r="C13" s="623"/>
      <c r="D13" s="623"/>
      <c r="E13" s="623"/>
      <c r="F13" s="623"/>
      <c r="G13" s="623"/>
      <c r="H13" s="623"/>
      <c r="I13" s="623"/>
      <c r="J13" s="623"/>
      <c r="K13" s="623"/>
      <c r="L13" s="623"/>
      <c r="M13" s="623"/>
      <c r="N13" s="623"/>
      <c r="O13" s="623"/>
      <c r="P13" s="623"/>
      <c r="Q13" s="623"/>
      <c r="R13" s="623"/>
      <c r="S13" s="623"/>
      <c r="T13" s="623"/>
      <c r="U13" s="623"/>
      <c r="V13" s="623"/>
      <c r="W13" s="623"/>
      <c r="X13" s="623"/>
      <c r="Y13" s="623"/>
      <c r="Z13" s="623"/>
      <c r="AA13" s="623"/>
      <c r="AB13" s="623"/>
      <c r="AC13" s="623"/>
      <c r="AD13" s="623"/>
      <c r="AE13" s="623"/>
      <c r="AF13" s="623"/>
      <c r="AG13" s="623"/>
      <c r="AH13" s="623"/>
      <c r="AI13" s="623"/>
      <c r="AJ13" s="623"/>
      <c r="AK13" s="623"/>
      <c r="AL13" s="623"/>
      <c r="AM13" s="623"/>
      <c r="AN13" s="623"/>
      <c r="AO13" s="623"/>
      <c r="AP13" s="623"/>
      <c r="AQ13" s="623"/>
      <c r="AR13" s="623"/>
      <c r="AS13" s="623"/>
      <c r="AT13" s="623"/>
      <c r="AU13" s="623"/>
      <c r="AV13" s="623"/>
      <c r="AW13" s="623"/>
      <c r="AX13" s="623"/>
      <c r="AY13" s="623"/>
      <c r="AZ13" s="623"/>
      <c r="BA13" s="623"/>
      <c r="BB13" s="623"/>
      <c r="BC13" s="623"/>
      <c r="BD13" s="623"/>
      <c r="BE13" s="623"/>
      <c r="BF13" s="623"/>
      <c r="BG13" s="623"/>
      <c r="BH13" s="623"/>
      <c r="BI13" s="623"/>
      <c r="BJ13" s="623"/>
      <c r="BK13" s="623"/>
      <c r="BL13" s="623"/>
      <c r="BM13" s="623"/>
      <c r="BN13" s="623"/>
      <c r="BO13" s="623"/>
      <c r="BP13" s="623"/>
      <c r="BQ13" s="623"/>
      <c r="BR13" s="623"/>
      <c r="BS13" s="623"/>
      <c r="BT13" s="623"/>
      <c r="BU13" s="623"/>
      <c r="BV13" s="623"/>
      <c r="BW13" s="623"/>
      <c r="BX13" s="623"/>
      <c r="BY13" s="623"/>
      <c r="BZ13" s="623"/>
      <c r="CA13" s="623"/>
      <c r="CB13" s="623"/>
      <c r="CC13" s="623"/>
      <c r="CD13" s="623"/>
      <c r="CE13" s="623"/>
      <c r="CF13" s="623"/>
      <c r="CG13" s="623"/>
      <c r="CH13" s="623"/>
      <c r="CI13" s="623"/>
      <c r="CJ13" s="623"/>
      <c r="CK13" s="623"/>
      <c r="CL13" s="623"/>
      <c r="CM13" s="623"/>
      <c r="CN13" s="623"/>
      <c r="CO13" s="623"/>
      <c r="CP13" s="623"/>
      <c r="CQ13" s="624"/>
    </row>
    <row r="14" ht="15" customHeight="1">
      <c r="A14" s="622"/>
      <c r="B14" s="623"/>
      <c r="C14" s="623"/>
      <c r="D14" s="623"/>
      <c r="E14" s="623"/>
      <c r="F14" s="623"/>
      <c r="G14" s="623"/>
      <c r="H14" s="623"/>
      <c r="I14" s="623"/>
      <c r="J14" s="623"/>
      <c r="K14" s="623"/>
      <c r="L14" s="623"/>
      <c r="M14" s="623"/>
      <c r="N14" s="623"/>
      <c r="O14" s="623"/>
      <c r="P14" s="623"/>
      <c r="Q14" s="623"/>
      <c r="R14" s="623"/>
      <c r="S14" s="623"/>
      <c r="T14" s="623"/>
      <c r="U14" s="623"/>
      <c r="V14" s="623"/>
      <c r="W14" s="623"/>
      <c r="X14" s="623"/>
      <c r="Y14" s="623"/>
      <c r="Z14" s="623"/>
      <c r="AA14" s="623"/>
      <c r="AB14" s="623"/>
      <c r="AC14" s="623"/>
      <c r="AD14" s="623"/>
      <c r="AE14" s="623"/>
      <c r="AF14" s="623"/>
      <c r="AG14" s="623"/>
      <c r="AH14" s="623"/>
      <c r="AI14" s="623"/>
      <c r="AJ14" s="623"/>
      <c r="AK14" s="623"/>
      <c r="AL14" s="623"/>
      <c r="AM14" s="623"/>
      <c r="AN14" s="623"/>
      <c r="AO14" s="623"/>
      <c r="AP14" s="623"/>
      <c r="AQ14" s="623"/>
      <c r="AR14" s="623"/>
      <c r="AS14" s="623"/>
      <c r="AT14" s="623"/>
      <c r="AU14" s="623"/>
      <c r="AV14" s="623"/>
      <c r="AW14" s="623"/>
      <c r="AX14" s="623"/>
      <c r="AY14" s="623"/>
      <c r="AZ14" s="623"/>
      <c r="BA14" s="623"/>
      <c r="BB14" s="623"/>
      <c r="BC14" s="623"/>
      <c r="BD14" s="623"/>
      <c r="BE14" s="623"/>
      <c r="BF14" s="623"/>
      <c r="BG14" s="623"/>
      <c r="BH14" s="623"/>
      <c r="BI14" s="623"/>
      <c r="BJ14" s="623"/>
      <c r="BK14" s="623"/>
      <c r="BL14" s="623"/>
      <c r="BM14" s="623"/>
      <c r="BN14" s="623"/>
      <c r="BO14" s="623"/>
      <c r="BP14" s="623"/>
      <c r="BQ14" s="623"/>
      <c r="BR14" s="623"/>
      <c r="BS14" s="623"/>
      <c r="BT14" s="623"/>
      <c r="BU14" s="623"/>
      <c r="BV14" s="623"/>
      <c r="BW14" s="623"/>
      <c r="BX14" s="623"/>
      <c r="BY14" s="623"/>
      <c r="BZ14" s="623"/>
      <c r="CA14" s="623"/>
      <c r="CB14" s="623"/>
      <c r="CC14" s="623"/>
      <c r="CD14" s="623"/>
      <c r="CE14" s="623"/>
      <c r="CF14" s="623"/>
      <c r="CG14" s="623"/>
      <c r="CH14" s="623"/>
      <c r="CI14" s="623"/>
      <c r="CJ14" s="623"/>
      <c r="CK14" s="623"/>
      <c r="CL14" s="623"/>
      <c r="CM14" s="623"/>
      <c r="CN14" s="623"/>
      <c r="CO14" s="623"/>
      <c r="CP14" s="623"/>
      <c r="CQ14" s="624"/>
    </row>
    <row r="15" ht="15" customHeight="1">
      <c r="A15" s="622"/>
      <c r="B15" s="623"/>
      <c r="C15" s="623"/>
      <c r="D15" s="623"/>
      <c r="E15" s="623"/>
      <c r="F15" s="623"/>
      <c r="G15" s="623"/>
      <c r="H15" s="623"/>
      <c r="I15" s="623"/>
      <c r="J15" s="623"/>
      <c r="K15" s="623"/>
      <c r="L15" s="623"/>
      <c r="M15" s="623"/>
      <c r="N15" s="623"/>
      <c r="O15" s="623"/>
      <c r="P15" s="623"/>
      <c r="Q15" s="623"/>
      <c r="R15" s="623"/>
      <c r="S15" s="623"/>
      <c r="T15" s="623"/>
      <c r="U15" s="623"/>
      <c r="V15" s="623"/>
      <c r="W15" s="623"/>
      <c r="X15" s="623"/>
      <c r="Y15" s="623"/>
      <c r="Z15" s="623"/>
      <c r="AA15" s="623"/>
      <c r="AB15" s="623"/>
      <c r="AC15" s="623"/>
      <c r="AD15" s="623"/>
      <c r="AE15" s="623"/>
      <c r="AF15" s="623"/>
      <c r="AG15" s="623"/>
      <c r="AH15" s="623"/>
      <c r="AI15" s="623"/>
      <c r="AJ15" s="623"/>
      <c r="AK15" s="623"/>
      <c r="AL15" s="623"/>
      <c r="AM15" s="623"/>
      <c r="AN15" s="623"/>
      <c r="AO15" s="623"/>
      <c r="AP15" s="623"/>
      <c r="AQ15" s="623"/>
      <c r="AR15" s="623"/>
      <c r="AS15" s="623"/>
      <c r="AT15" s="623"/>
      <c r="AU15" s="623"/>
      <c r="AV15" s="623"/>
      <c r="AW15" s="623"/>
      <c r="AX15" s="623"/>
      <c r="AY15" s="623"/>
      <c r="AZ15" s="623"/>
      <c r="BA15" s="623"/>
      <c r="BB15" s="623"/>
      <c r="BC15" s="623"/>
      <c r="BD15" s="623"/>
      <c r="BE15" s="623"/>
      <c r="BF15" s="623"/>
      <c r="BG15" s="623"/>
      <c r="BH15" s="623"/>
      <c r="BI15" s="623"/>
      <c r="BJ15" s="623"/>
      <c r="BK15" s="623"/>
      <c r="BL15" s="623"/>
      <c r="BM15" s="623"/>
      <c r="BN15" s="623"/>
      <c r="BO15" s="623"/>
      <c r="BP15" s="623"/>
      <c r="BQ15" s="623"/>
      <c r="BR15" s="623"/>
      <c r="BS15" s="623"/>
      <c r="BT15" s="623"/>
      <c r="BU15" s="623"/>
      <c r="BV15" s="623"/>
      <c r="BW15" s="623"/>
      <c r="BX15" s="623"/>
      <c r="BY15" s="623"/>
      <c r="BZ15" s="623"/>
      <c r="CA15" s="623"/>
      <c r="CB15" s="623"/>
      <c r="CC15" s="623"/>
      <c r="CD15" s="623"/>
      <c r="CE15" s="623"/>
      <c r="CF15" s="623"/>
      <c r="CG15" s="623"/>
      <c r="CH15" s="623"/>
      <c r="CI15" s="623"/>
      <c r="CJ15" s="623"/>
      <c r="CK15" s="623"/>
      <c r="CL15" s="623"/>
      <c r="CM15" s="623"/>
      <c r="CN15" s="623"/>
      <c r="CO15" s="623"/>
      <c r="CP15" s="623"/>
      <c r="CQ15" s="624"/>
    </row>
    <row r="16" ht="15" customHeight="1">
      <c r="A16" s="622"/>
      <c r="B16" s="623"/>
      <c r="C16" s="623"/>
      <c r="D16" s="623"/>
      <c r="E16" s="623"/>
      <c r="F16" s="623"/>
      <c r="G16" s="623"/>
      <c r="H16" s="623"/>
      <c r="I16" s="623"/>
      <c r="J16" s="623"/>
      <c r="K16" s="623"/>
      <c r="L16" s="623"/>
      <c r="M16" s="623"/>
      <c r="N16" s="623"/>
      <c r="O16" s="623"/>
      <c r="P16" s="623"/>
      <c r="Q16" s="623"/>
      <c r="R16" s="623"/>
      <c r="S16" s="623"/>
      <c r="T16" s="623"/>
      <c r="U16" s="623"/>
      <c r="V16" s="623"/>
      <c r="W16" s="623"/>
      <c r="X16" s="623"/>
      <c r="Y16" s="623"/>
      <c r="Z16" s="623"/>
      <c r="AA16" s="623"/>
      <c r="AB16" s="623"/>
      <c r="AC16" s="623"/>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3"/>
      <c r="CB16" s="623"/>
      <c r="CC16" s="623"/>
      <c r="CD16" s="623"/>
      <c r="CE16" s="623"/>
      <c r="CF16" s="623"/>
      <c r="CG16" s="623"/>
      <c r="CH16" s="623"/>
      <c r="CI16" s="623"/>
      <c r="CJ16" s="623"/>
      <c r="CK16" s="623"/>
      <c r="CL16" s="623"/>
      <c r="CM16" s="623"/>
      <c r="CN16" s="623"/>
      <c r="CO16" s="623"/>
      <c r="CP16" s="623"/>
      <c r="CQ16" s="624"/>
    </row>
    <row r="17" ht="15" customHeight="1">
      <c r="A17" s="622"/>
      <c r="B17" s="623"/>
      <c r="C17" s="623"/>
      <c r="D17" s="623"/>
      <c r="E17" s="623"/>
      <c r="F17" s="623"/>
      <c r="G17" s="623"/>
      <c r="H17" s="623"/>
      <c r="I17" s="623"/>
      <c r="J17" s="623"/>
      <c r="K17" s="623"/>
      <c r="L17" s="623"/>
      <c r="M17" s="623"/>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23"/>
      <c r="AS17" s="623"/>
      <c r="AT17" s="623"/>
      <c r="AU17" s="623"/>
      <c r="AV17" s="623"/>
      <c r="AW17" s="623"/>
      <c r="AX17" s="623"/>
      <c r="AY17" s="623"/>
      <c r="AZ17" s="623"/>
      <c r="BA17" s="623"/>
      <c r="BB17" s="623"/>
      <c r="BC17" s="623"/>
      <c r="BD17" s="623"/>
      <c r="BE17" s="623"/>
      <c r="BF17" s="623"/>
      <c r="BG17" s="623"/>
      <c r="BH17" s="623"/>
      <c r="BI17" s="623"/>
      <c r="BJ17" s="623"/>
      <c r="BK17" s="623"/>
      <c r="BL17" s="623"/>
      <c r="BM17" s="623"/>
      <c r="BN17" s="623"/>
      <c r="BO17" s="623"/>
      <c r="BP17" s="623"/>
      <c r="BQ17" s="623"/>
      <c r="BR17" s="623"/>
      <c r="BS17" s="623"/>
      <c r="BT17" s="623"/>
      <c r="BU17" s="623"/>
      <c r="BV17" s="623"/>
      <c r="BW17" s="623"/>
      <c r="BX17" s="623"/>
      <c r="BY17" s="623"/>
      <c r="BZ17" s="623"/>
      <c r="CA17" s="623"/>
      <c r="CB17" s="623"/>
      <c r="CC17" s="623"/>
      <c r="CD17" s="623"/>
      <c r="CE17" s="623"/>
      <c r="CF17" s="623"/>
      <c r="CG17" s="623"/>
      <c r="CH17" s="623"/>
      <c r="CI17" s="623"/>
      <c r="CJ17" s="623"/>
      <c r="CK17" s="623"/>
      <c r="CL17" s="623"/>
      <c r="CM17" s="623"/>
      <c r="CN17" s="623"/>
      <c r="CO17" s="623"/>
      <c r="CP17" s="623"/>
      <c r="CQ17" s="624"/>
    </row>
    <row r="18" ht="15" customHeight="1">
      <c r="A18" s="622"/>
      <c r="B18" s="623"/>
      <c r="C18" s="623"/>
      <c r="D18" s="623"/>
      <c r="E18" s="623"/>
      <c r="F18" s="623"/>
      <c r="G18" s="623"/>
      <c r="H18" s="623"/>
      <c r="I18" s="623"/>
      <c r="J18" s="623"/>
      <c r="K18" s="623"/>
      <c r="L18" s="623"/>
      <c r="M18" s="623"/>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23"/>
      <c r="AS18" s="623"/>
      <c r="AT18" s="623"/>
      <c r="AU18" s="623"/>
      <c r="AV18" s="623"/>
      <c r="AW18" s="623"/>
      <c r="AX18" s="623"/>
      <c r="AY18" s="623"/>
      <c r="AZ18" s="623"/>
      <c r="BA18" s="623"/>
      <c r="BB18" s="623"/>
      <c r="BC18" s="623"/>
      <c r="BD18" s="623"/>
      <c r="BE18" s="623"/>
      <c r="BF18" s="623"/>
      <c r="BG18" s="623"/>
      <c r="BH18" s="623"/>
      <c r="BI18" s="623"/>
      <c r="BJ18" s="623"/>
      <c r="BK18" s="623"/>
      <c r="BL18" s="623"/>
      <c r="BM18" s="623"/>
      <c r="BN18" s="623"/>
      <c r="BO18" s="623"/>
      <c r="BP18" s="623"/>
      <c r="BQ18" s="623"/>
      <c r="BR18" s="623"/>
      <c r="BS18" s="623"/>
      <c r="BT18" s="623"/>
      <c r="BU18" s="623"/>
      <c r="BV18" s="623"/>
      <c r="BW18" s="623"/>
      <c r="BX18" s="623"/>
      <c r="BY18" s="623"/>
      <c r="BZ18" s="623"/>
      <c r="CA18" s="623"/>
      <c r="CB18" s="623"/>
      <c r="CC18" s="623"/>
      <c r="CD18" s="623"/>
      <c r="CE18" s="623"/>
      <c r="CF18" s="623"/>
      <c r="CG18" s="623"/>
      <c r="CH18" s="623"/>
      <c r="CI18" s="623"/>
      <c r="CJ18" s="623"/>
      <c r="CK18" s="623"/>
      <c r="CL18" s="623"/>
      <c r="CM18" s="623"/>
      <c r="CN18" s="623"/>
      <c r="CO18" s="623"/>
      <c r="CP18" s="623"/>
      <c r="CQ18" s="624"/>
    </row>
    <row r="19" ht="15" customHeight="1">
      <c r="A19" s="622"/>
      <c r="B19" s="623"/>
      <c r="C19" s="623"/>
      <c r="D19" s="623"/>
      <c r="E19" s="623"/>
      <c r="F19" s="623"/>
      <c r="G19" s="623"/>
      <c r="H19" s="623"/>
      <c r="I19" s="623"/>
      <c r="J19" s="623"/>
      <c r="K19" s="623"/>
      <c r="L19" s="623"/>
      <c r="M19" s="623"/>
      <c r="N19" s="623"/>
      <c r="O19" s="623"/>
      <c r="P19" s="623"/>
      <c r="Q19" s="623"/>
      <c r="R19" s="623"/>
      <c r="S19" s="623"/>
      <c r="T19" s="623"/>
      <c r="U19" s="623"/>
      <c r="V19" s="623"/>
      <c r="W19" s="623"/>
      <c r="X19" s="623"/>
      <c r="Y19" s="623"/>
      <c r="Z19" s="623"/>
      <c r="AA19" s="623"/>
      <c r="AB19" s="623"/>
      <c r="AC19" s="623"/>
      <c r="AD19" s="623"/>
      <c r="AE19" s="623"/>
      <c r="AF19" s="623"/>
      <c r="AG19" s="623"/>
      <c r="AH19" s="623"/>
      <c r="AI19" s="623"/>
      <c r="AJ19" s="623"/>
      <c r="AK19" s="623"/>
      <c r="AL19" s="623"/>
      <c r="AM19" s="623"/>
      <c r="AN19" s="623"/>
      <c r="AO19" s="623"/>
      <c r="AP19" s="623"/>
      <c r="AQ19" s="623"/>
      <c r="AR19" s="623"/>
      <c r="AS19" s="623"/>
      <c r="AT19" s="623"/>
      <c r="AU19" s="623"/>
      <c r="AV19" s="623"/>
      <c r="AW19" s="623"/>
      <c r="AX19" s="623"/>
      <c r="AY19" s="623"/>
      <c r="AZ19" s="623"/>
      <c r="BA19" s="623"/>
      <c r="BB19" s="623"/>
      <c r="BC19" s="623"/>
      <c r="BD19" s="623"/>
      <c r="BE19" s="623"/>
      <c r="BF19" s="623"/>
      <c r="BG19" s="623"/>
      <c r="BH19" s="623"/>
      <c r="BI19" s="623"/>
      <c r="BJ19" s="623"/>
      <c r="BK19" s="623"/>
      <c r="BL19" s="623"/>
      <c r="BM19" s="623"/>
      <c r="BN19" s="623"/>
      <c r="BO19" s="623"/>
      <c r="BP19" s="623"/>
      <c r="BQ19" s="623"/>
      <c r="BR19" s="623"/>
      <c r="BS19" s="623"/>
      <c r="BT19" s="623"/>
      <c r="BU19" s="623"/>
      <c r="BV19" s="623"/>
      <c r="BW19" s="623"/>
      <c r="BX19" s="623"/>
      <c r="BY19" s="623"/>
      <c r="BZ19" s="623"/>
      <c r="CA19" s="623"/>
      <c r="CB19" s="623"/>
      <c r="CC19" s="623"/>
      <c r="CD19" s="623"/>
      <c r="CE19" s="623"/>
      <c r="CF19" s="623"/>
      <c r="CG19" s="623"/>
      <c r="CH19" s="623"/>
      <c r="CI19" s="623"/>
      <c r="CJ19" s="623"/>
      <c r="CK19" s="623"/>
      <c r="CL19" s="623"/>
      <c r="CM19" s="623"/>
      <c r="CN19" s="623"/>
      <c r="CO19" s="623"/>
      <c r="CP19" s="623"/>
      <c r="CQ19" s="624"/>
    </row>
    <row r="20" ht="15" customHeight="1">
      <c r="A20" s="622"/>
      <c r="B20" s="623"/>
      <c r="C20" s="623"/>
      <c r="D20" s="623"/>
      <c r="E20" s="623"/>
      <c r="F20" s="623"/>
      <c r="G20" s="623"/>
      <c r="H20" s="623"/>
      <c r="I20" s="623"/>
      <c r="J20" s="623"/>
      <c r="K20" s="623"/>
      <c r="L20" s="623"/>
      <c r="M20" s="623"/>
      <c r="N20" s="623"/>
      <c r="O20" s="623"/>
      <c r="P20" s="623"/>
      <c r="Q20" s="623"/>
      <c r="R20" s="623"/>
      <c r="S20" s="623"/>
      <c r="T20" s="623"/>
      <c r="U20" s="623"/>
      <c r="V20" s="623"/>
      <c r="W20" s="623"/>
      <c r="X20" s="623"/>
      <c r="Y20" s="623"/>
      <c r="Z20" s="623"/>
      <c r="AA20" s="623"/>
      <c r="AB20" s="623"/>
      <c r="AC20" s="623"/>
      <c r="AD20" s="623"/>
      <c r="AE20" s="623"/>
      <c r="AF20" s="623"/>
      <c r="AG20" s="623"/>
      <c r="AH20" s="623"/>
      <c r="AI20" s="623"/>
      <c r="AJ20" s="623"/>
      <c r="AK20" s="623"/>
      <c r="AL20" s="623"/>
      <c r="AM20" s="623"/>
      <c r="AN20" s="623"/>
      <c r="AO20" s="623"/>
      <c r="AP20" s="623"/>
      <c r="AQ20" s="623"/>
      <c r="AR20" s="623"/>
      <c r="AS20" s="623"/>
      <c r="AT20" s="623"/>
      <c r="AU20" s="623"/>
      <c r="AV20" s="623"/>
      <c r="AW20" s="623"/>
      <c r="AX20" s="623"/>
      <c r="AY20" s="623"/>
      <c r="AZ20" s="623"/>
      <c r="BA20" s="623"/>
      <c r="BB20" s="623"/>
      <c r="BC20" s="623"/>
      <c r="BD20" s="623"/>
      <c r="BE20" s="623"/>
      <c r="BF20" s="623"/>
      <c r="BG20" s="623"/>
      <c r="BH20" s="623"/>
      <c r="BI20" s="623"/>
      <c r="BJ20" s="623"/>
      <c r="BK20" s="623"/>
      <c r="BL20" s="623"/>
      <c r="BM20" s="623"/>
      <c r="BN20" s="623"/>
      <c r="BO20" s="623"/>
      <c r="BP20" s="623"/>
      <c r="BQ20" s="623"/>
      <c r="BR20" s="623"/>
      <c r="BS20" s="623"/>
      <c r="BT20" s="623"/>
      <c r="BU20" s="623"/>
      <c r="BV20" s="623"/>
      <c r="BW20" s="623"/>
      <c r="BX20" s="623"/>
      <c r="BY20" s="623"/>
      <c r="BZ20" s="623"/>
      <c r="CA20" s="623"/>
      <c r="CB20" s="623"/>
      <c r="CC20" s="623"/>
      <c r="CD20" s="623"/>
      <c r="CE20" s="623"/>
      <c r="CF20" s="623"/>
      <c r="CG20" s="623"/>
      <c r="CH20" s="623"/>
      <c r="CI20" s="623"/>
      <c r="CJ20" s="623"/>
      <c r="CK20" s="623"/>
      <c r="CL20" s="623"/>
      <c r="CM20" s="623"/>
      <c r="CN20" s="623"/>
      <c r="CO20" s="623"/>
      <c r="CP20" s="623"/>
      <c r="CQ20" s="624"/>
    </row>
    <row r="21" ht="15" customHeight="1">
      <c r="A21" s="622"/>
      <c r="B21" s="623"/>
      <c r="C21" s="623"/>
      <c r="D21" s="623"/>
      <c r="E21" s="623"/>
      <c r="F21" s="623"/>
      <c r="G21" s="623"/>
      <c r="H21" s="623"/>
      <c r="I21" s="623"/>
      <c r="J21" s="623"/>
      <c r="K21" s="623"/>
      <c r="L21" s="623"/>
      <c r="M21" s="623"/>
      <c r="N21" s="623"/>
      <c r="O21" s="623"/>
      <c r="P21" s="623"/>
      <c r="Q21" s="623"/>
      <c r="R21" s="623"/>
      <c r="S21" s="623"/>
      <c r="T21" s="623"/>
      <c r="U21" s="623"/>
      <c r="V21" s="623"/>
      <c r="W21" s="623"/>
      <c r="X21" s="623"/>
      <c r="Y21" s="623"/>
      <c r="Z21" s="623"/>
      <c r="AA21" s="623"/>
      <c r="AB21" s="623"/>
      <c r="AC21" s="623"/>
      <c r="AD21" s="623"/>
      <c r="AE21" s="623"/>
      <c r="AF21" s="623"/>
      <c r="AG21" s="623"/>
      <c r="AH21" s="623"/>
      <c r="AI21" s="623"/>
      <c r="AJ21" s="623"/>
      <c r="AK21" s="623"/>
      <c r="AL21" s="623"/>
      <c r="AM21" s="623"/>
      <c r="AN21" s="623"/>
      <c r="AO21" s="623"/>
      <c r="AP21" s="623"/>
      <c r="AQ21" s="623"/>
      <c r="AR21" s="623"/>
      <c r="AS21" s="623"/>
      <c r="AT21" s="623"/>
      <c r="AU21" s="623"/>
      <c r="AV21" s="623"/>
      <c r="AW21" s="623"/>
      <c r="AX21" s="623"/>
      <c r="AY21" s="623"/>
      <c r="AZ21" s="623"/>
      <c r="BA21" s="623"/>
      <c r="BB21" s="623"/>
      <c r="BC21" s="623"/>
      <c r="BD21" s="623"/>
      <c r="BE21" s="623"/>
      <c r="BF21" s="623"/>
      <c r="BG21" s="623"/>
      <c r="BH21" s="623"/>
      <c r="BI21" s="623"/>
      <c r="BJ21" s="623"/>
      <c r="BK21" s="623"/>
      <c r="BL21" s="623"/>
      <c r="BM21" s="623"/>
      <c r="BN21" s="623"/>
      <c r="BO21" s="623"/>
      <c r="BP21" s="623"/>
      <c r="BQ21" s="623"/>
      <c r="BR21" s="623"/>
      <c r="BS21" s="623"/>
      <c r="BT21" s="623"/>
      <c r="BU21" s="623"/>
      <c r="BV21" s="623"/>
      <c r="BW21" s="623"/>
      <c r="BX21" s="623"/>
      <c r="BY21" s="623"/>
      <c r="BZ21" s="623"/>
      <c r="CA21" s="623"/>
      <c r="CB21" s="623"/>
      <c r="CC21" s="623"/>
      <c r="CD21" s="623"/>
      <c r="CE21" s="623"/>
      <c r="CF21" s="623"/>
      <c r="CG21" s="623"/>
      <c r="CH21" s="623"/>
      <c r="CI21" s="623"/>
      <c r="CJ21" s="623"/>
      <c r="CK21" s="623"/>
      <c r="CL21" s="623"/>
      <c r="CM21" s="623"/>
      <c r="CN21" s="623"/>
      <c r="CO21" s="623"/>
      <c r="CP21" s="623"/>
      <c r="CQ21" s="624"/>
    </row>
    <row r="22" ht="15" customHeight="1">
      <c r="A22" s="622"/>
      <c r="B22" s="623"/>
      <c r="C22" s="623"/>
      <c r="D22" s="623"/>
      <c r="E22" s="623"/>
      <c r="F22" s="623"/>
      <c r="G22" s="623"/>
      <c r="H22" s="623"/>
      <c r="I22" s="623"/>
      <c r="J22" s="623"/>
      <c r="K22" s="623"/>
      <c r="L22" s="623"/>
      <c r="M22" s="623"/>
      <c r="N22" s="623"/>
      <c r="O22" s="623"/>
      <c r="P22" s="623"/>
      <c r="Q22" s="623"/>
      <c r="R22" s="623"/>
      <c r="S22" s="623"/>
      <c r="T22" s="623"/>
      <c r="U22" s="623"/>
      <c r="V22" s="623"/>
      <c r="W22" s="623"/>
      <c r="X22" s="623"/>
      <c r="Y22" s="623"/>
      <c r="Z22" s="623"/>
      <c r="AA22" s="623"/>
      <c r="AB22" s="623"/>
      <c r="AC22" s="623"/>
      <c r="AD22" s="623"/>
      <c r="AE22" s="623"/>
      <c r="AF22" s="623"/>
      <c r="AG22" s="623"/>
      <c r="AH22" s="623"/>
      <c r="AI22" s="623"/>
      <c r="AJ22" s="623"/>
      <c r="AK22" s="623"/>
      <c r="AL22" s="623"/>
      <c r="AM22" s="623"/>
      <c r="AN22" s="623"/>
      <c r="AO22" s="623"/>
      <c r="AP22" s="623"/>
      <c r="AQ22" s="623"/>
      <c r="AR22" s="623"/>
      <c r="AS22" s="623"/>
      <c r="AT22" s="623"/>
      <c r="AU22" s="623"/>
      <c r="AV22" s="623"/>
      <c r="AW22" s="623"/>
      <c r="AX22" s="623"/>
      <c r="AY22" s="623"/>
      <c r="AZ22" s="623"/>
      <c r="BA22" s="623"/>
      <c r="BB22" s="623"/>
      <c r="BC22" s="623"/>
      <c r="BD22" s="623"/>
      <c r="BE22" s="623"/>
      <c r="BF22" s="623"/>
      <c r="BG22" s="623"/>
      <c r="BH22" s="623"/>
      <c r="BI22" s="623"/>
      <c r="BJ22" s="623"/>
      <c r="BK22" s="623"/>
      <c r="BL22" s="623"/>
      <c r="BM22" s="623"/>
      <c r="BN22" s="623"/>
      <c r="BO22" s="623"/>
      <c r="BP22" s="623"/>
      <c r="BQ22" s="623"/>
      <c r="BR22" s="623"/>
      <c r="BS22" s="623"/>
      <c r="BT22" s="623"/>
      <c r="BU22" s="623"/>
      <c r="BV22" s="623"/>
      <c r="BW22" s="623"/>
      <c r="BX22" s="623"/>
      <c r="BY22" s="623"/>
      <c r="BZ22" s="623"/>
      <c r="CA22" s="623"/>
      <c r="CB22" s="623"/>
      <c r="CC22" s="623"/>
      <c r="CD22" s="623"/>
      <c r="CE22" s="623"/>
      <c r="CF22" s="623"/>
      <c r="CG22" s="623"/>
      <c r="CH22" s="623"/>
      <c r="CI22" s="623"/>
      <c r="CJ22" s="623"/>
      <c r="CK22" s="623"/>
      <c r="CL22" s="623"/>
      <c r="CM22" s="623"/>
      <c r="CN22" s="623"/>
      <c r="CO22" s="623"/>
      <c r="CP22" s="623"/>
      <c r="CQ22" s="624"/>
    </row>
    <row r="23" ht="15" customHeight="1">
      <c r="A23" s="622"/>
      <c r="B23" s="623"/>
      <c r="C23" s="623"/>
      <c r="D23" s="623"/>
      <c r="E23" s="623"/>
      <c r="F23" s="623"/>
      <c r="G23" s="623"/>
      <c r="H23" s="623"/>
      <c r="I23" s="623"/>
      <c r="J23" s="623"/>
      <c r="K23" s="623"/>
      <c r="L23" s="623"/>
      <c r="M23" s="623"/>
      <c r="N23" s="623"/>
      <c r="O23" s="623"/>
      <c r="P23" s="623"/>
      <c r="Q23" s="623"/>
      <c r="R23" s="623"/>
      <c r="S23" s="623"/>
      <c r="T23" s="623"/>
      <c r="U23" s="623"/>
      <c r="V23" s="623"/>
      <c r="W23" s="623"/>
      <c r="X23" s="623"/>
      <c r="Y23" s="623"/>
      <c r="Z23" s="623"/>
      <c r="AA23" s="623"/>
      <c r="AB23" s="623"/>
      <c r="AC23" s="623"/>
      <c r="AD23" s="623"/>
      <c r="AE23" s="623"/>
      <c r="AF23" s="623"/>
      <c r="AG23" s="623"/>
      <c r="AH23" s="623"/>
      <c r="AI23" s="623"/>
      <c r="AJ23" s="623"/>
      <c r="AK23" s="623"/>
      <c r="AL23" s="623"/>
      <c r="AM23" s="623"/>
      <c r="AN23" s="623"/>
      <c r="AO23" s="623"/>
      <c r="AP23" s="623"/>
      <c r="AQ23" s="623"/>
      <c r="AR23" s="623"/>
      <c r="AS23" s="623"/>
      <c r="AT23" s="623"/>
      <c r="AU23" s="623"/>
      <c r="AV23" s="623"/>
      <c r="AW23" s="623"/>
      <c r="AX23" s="623"/>
      <c r="AY23" s="623"/>
      <c r="AZ23" s="623"/>
      <c r="BA23" s="623"/>
      <c r="BB23" s="623"/>
      <c r="BC23" s="623"/>
      <c r="BD23" s="623"/>
      <c r="BE23" s="623"/>
      <c r="BF23" s="623"/>
      <c r="BG23" s="623"/>
      <c r="BH23" s="623"/>
      <c r="BI23" s="623"/>
      <c r="BJ23" s="623"/>
      <c r="BK23" s="623"/>
      <c r="BL23" s="623"/>
      <c r="BM23" s="623"/>
      <c r="BN23" s="623"/>
      <c r="BO23" s="623"/>
      <c r="BP23" s="623"/>
      <c r="BQ23" s="623"/>
      <c r="BR23" s="623"/>
      <c r="BS23" s="623"/>
      <c r="BT23" s="623"/>
      <c r="BU23" s="623"/>
      <c r="BV23" s="623"/>
      <c r="BW23" s="623"/>
      <c r="BX23" s="623"/>
      <c r="BY23" s="623"/>
      <c r="BZ23" s="623"/>
      <c r="CA23" s="623"/>
      <c r="CB23" s="623"/>
      <c r="CC23" s="623"/>
      <c r="CD23" s="623"/>
      <c r="CE23" s="623"/>
      <c r="CF23" s="623"/>
      <c r="CG23" s="623"/>
      <c r="CH23" s="623"/>
      <c r="CI23" s="623"/>
      <c r="CJ23" s="623"/>
      <c r="CK23" s="623"/>
      <c r="CL23" s="623"/>
      <c r="CM23" s="623"/>
      <c r="CN23" s="623"/>
      <c r="CO23" s="623"/>
      <c r="CP23" s="623"/>
      <c r="CQ23" s="624"/>
    </row>
    <row r="24" ht="15" customHeight="1">
      <c r="A24" s="622"/>
      <c r="B24" s="623"/>
      <c r="C24" s="623"/>
      <c r="D24" s="623"/>
      <c r="E24" s="623"/>
      <c r="F24" s="623"/>
      <c r="G24" s="623"/>
      <c r="H24" s="623"/>
      <c r="I24" s="623"/>
      <c r="J24" s="623"/>
      <c r="K24" s="623"/>
      <c r="L24" s="623"/>
      <c r="M24" s="623"/>
      <c r="N24" s="623"/>
      <c r="O24" s="623"/>
      <c r="P24" s="623"/>
      <c r="Q24" s="623"/>
      <c r="R24" s="623"/>
      <c r="S24" s="623"/>
      <c r="T24" s="623"/>
      <c r="U24" s="623"/>
      <c r="V24" s="623"/>
      <c r="W24" s="623"/>
      <c r="X24" s="623"/>
      <c r="Y24" s="623"/>
      <c r="Z24" s="623"/>
      <c r="AA24" s="623"/>
      <c r="AB24" s="623"/>
      <c r="AC24" s="623"/>
      <c r="AD24" s="623"/>
      <c r="AE24" s="623"/>
      <c r="AF24" s="623"/>
      <c r="AG24" s="623"/>
      <c r="AH24" s="623"/>
      <c r="AI24" s="623"/>
      <c r="AJ24" s="623"/>
      <c r="AK24" s="623"/>
      <c r="AL24" s="623"/>
      <c r="AM24" s="623"/>
      <c r="AN24" s="623"/>
      <c r="AO24" s="623"/>
      <c r="AP24" s="623"/>
      <c r="AQ24" s="623"/>
      <c r="AR24" s="623"/>
      <c r="AS24" s="623"/>
      <c r="AT24" s="623"/>
      <c r="AU24" s="623"/>
      <c r="AV24" s="623"/>
      <c r="AW24" s="623"/>
      <c r="AX24" s="623"/>
      <c r="AY24" s="623"/>
      <c r="AZ24" s="623"/>
      <c r="BA24" s="623"/>
      <c r="BB24" s="623"/>
      <c r="BC24" s="623"/>
      <c r="BD24" s="623"/>
      <c r="BE24" s="623"/>
      <c r="BF24" s="623"/>
      <c r="BG24" s="623"/>
      <c r="BH24" s="623"/>
      <c r="BI24" s="623"/>
      <c r="BJ24" s="623"/>
      <c r="BK24" s="623"/>
      <c r="BL24" s="623"/>
      <c r="BM24" s="623"/>
      <c r="BN24" s="623"/>
      <c r="BO24" s="623"/>
      <c r="BP24" s="623"/>
      <c r="BQ24" s="623"/>
      <c r="BR24" s="623"/>
      <c r="BS24" s="623"/>
      <c r="BT24" s="623"/>
      <c r="BU24" s="623"/>
      <c r="BV24" s="623"/>
      <c r="BW24" s="623"/>
      <c r="BX24" s="623"/>
      <c r="BY24" s="623"/>
      <c r="BZ24" s="623"/>
      <c r="CA24" s="623"/>
      <c r="CB24" s="623"/>
      <c r="CC24" s="623"/>
      <c r="CD24" s="623"/>
      <c r="CE24" s="623"/>
      <c r="CF24" s="623"/>
      <c r="CG24" s="623"/>
      <c r="CH24" s="623"/>
      <c r="CI24" s="623"/>
      <c r="CJ24" s="623"/>
      <c r="CK24" s="623"/>
      <c r="CL24" s="623"/>
      <c r="CM24" s="623"/>
      <c r="CN24" s="623"/>
      <c r="CO24" s="623"/>
      <c r="CP24" s="623"/>
      <c r="CQ24" s="624"/>
    </row>
    <row r="25" ht="15" customHeight="1">
      <c r="A25" s="622"/>
      <c r="B25" s="623"/>
      <c r="C25" s="623"/>
      <c r="D25" s="623"/>
      <c r="E25" s="623"/>
      <c r="F25" s="623"/>
      <c r="G25" s="623"/>
      <c r="H25" s="623"/>
      <c r="I25" s="623"/>
      <c r="J25" s="623"/>
      <c r="K25" s="623"/>
      <c r="L25" s="623"/>
      <c r="M25" s="623"/>
      <c r="N25" s="623"/>
      <c r="O25" s="623"/>
      <c r="P25" s="623"/>
      <c r="Q25" s="623"/>
      <c r="R25" s="623"/>
      <c r="S25" s="623"/>
      <c r="T25" s="623"/>
      <c r="U25" s="623"/>
      <c r="V25" s="623"/>
      <c r="W25" s="623"/>
      <c r="X25" s="623"/>
      <c r="Y25" s="623"/>
      <c r="Z25" s="623"/>
      <c r="AA25" s="623"/>
      <c r="AB25" s="623"/>
      <c r="AC25" s="623"/>
      <c r="AD25" s="623"/>
      <c r="AE25" s="623"/>
      <c r="AF25" s="623"/>
      <c r="AG25" s="623"/>
      <c r="AH25" s="623"/>
      <c r="AI25" s="623"/>
      <c r="AJ25" s="623"/>
      <c r="AK25" s="623"/>
      <c r="AL25" s="623"/>
      <c r="AM25" s="623"/>
      <c r="AN25" s="623"/>
      <c r="AO25" s="623"/>
      <c r="AP25" s="623"/>
      <c r="AQ25" s="623"/>
      <c r="AR25" s="623"/>
      <c r="AS25" s="623"/>
      <c r="AT25" s="623"/>
      <c r="AU25" s="623"/>
      <c r="AV25" s="623"/>
      <c r="AW25" s="623"/>
      <c r="AX25" s="623"/>
      <c r="AY25" s="623"/>
      <c r="AZ25" s="623"/>
      <c r="BA25" s="623"/>
      <c r="BB25" s="623"/>
      <c r="BC25" s="623"/>
      <c r="BD25" s="623"/>
      <c r="BE25" s="623"/>
      <c r="BF25" s="623"/>
      <c r="BG25" s="623"/>
      <c r="BH25" s="623"/>
      <c r="BI25" s="623"/>
      <c r="BJ25" s="623"/>
      <c r="BK25" s="623"/>
      <c r="BL25" s="623"/>
      <c r="BM25" s="623"/>
      <c r="BN25" s="623"/>
      <c r="BO25" s="623"/>
      <c r="BP25" s="623"/>
      <c r="BQ25" s="623"/>
      <c r="BR25" s="623"/>
      <c r="BS25" s="623"/>
      <c r="BT25" s="623"/>
      <c r="BU25" s="623"/>
      <c r="BV25" s="623"/>
      <c r="BW25" s="623"/>
      <c r="BX25" s="623"/>
      <c r="BY25" s="623"/>
      <c r="BZ25" s="623"/>
      <c r="CA25" s="623"/>
      <c r="CB25" s="623"/>
      <c r="CC25" s="623"/>
      <c r="CD25" s="623"/>
      <c r="CE25" s="623"/>
      <c r="CF25" s="623"/>
      <c r="CG25" s="623"/>
      <c r="CH25" s="623"/>
      <c r="CI25" s="623"/>
      <c r="CJ25" s="623"/>
      <c r="CK25" s="623"/>
      <c r="CL25" s="623"/>
      <c r="CM25" s="623"/>
      <c r="CN25" s="623"/>
      <c r="CO25" s="623"/>
      <c r="CP25" s="623"/>
      <c r="CQ25" s="624"/>
    </row>
    <row r="26" ht="15" customHeight="1">
      <c r="A26" s="622"/>
      <c r="B26" s="623"/>
      <c r="C26" s="623"/>
      <c r="D26" s="623"/>
      <c r="E26" s="623"/>
      <c r="F26" s="623"/>
      <c r="G26" s="623"/>
      <c r="H26" s="623"/>
      <c r="I26" s="623"/>
      <c r="J26" s="623"/>
      <c r="K26" s="623"/>
      <c r="L26" s="623"/>
      <c r="M26" s="623"/>
      <c r="N26" s="623"/>
      <c r="O26" s="623"/>
      <c r="P26" s="623"/>
      <c r="Q26" s="623"/>
      <c r="R26" s="623"/>
      <c r="S26" s="623"/>
      <c r="T26" s="623"/>
      <c r="U26" s="623"/>
      <c r="V26" s="623"/>
      <c r="W26" s="623"/>
      <c r="X26" s="623"/>
      <c r="Y26" s="623"/>
      <c r="Z26" s="623"/>
      <c r="AA26" s="623"/>
      <c r="AB26" s="623"/>
      <c r="AC26" s="623"/>
      <c r="AD26" s="623"/>
      <c r="AE26" s="623"/>
      <c r="AF26" s="623"/>
      <c r="AG26" s="623"/>
      <c r="AH26" s="623"/>
      <c r="AI26" s="623"/>
      <c r="AJ26" s="623"/>
      <c r="AK26" s="623"/>
      <c r="AL26" s="623"/>
      <c r="AM26" s="623"/>
      <c r="AN26" s="623"/>
      <c r="AO26" s="623"/>
      <c r="AP26" s="623"/>
      <c r="AQ26" s="623"/>
      <c r="AR26" s="623"/>
      <c r="AS26" s="623"/>
      <c r="AT26" s="623"/>
      <c r="AU26" s="623"/>
      <c r="AV26" s="623"/>
      <c r="AW26" s="623"/>
      <c r="AX26" s="623"/>
      <c r="AY26" s="623"/>
      <c r="AZ26" s="623"/>
      <c r="BA26" s="623"/>
      <c r="BB26" s="623"/>
      <c r="BC26" s="623"/>
      <c r="BD26" s="623"/>
      <c r="BE26" s="623"/>
      <c r="BF26" s="623"/>
      <c r="BG26" s="623"/>
      <c r="BH26" s="623"/>
      <c r="BI26" s="623"/>
      <c r="BJ26" s="623"/>
      <c r="BK26" s="623"/>
      <c r="BL26" s="623"/>
      <c r="BM26" s="623"/>
      <c r="BN26" s="623"/>
      <c r="BO26" s="623"/>
      <c r="BP26" s="623"/>
      <c r="BQ26" s="623"/>
      <c r="BR26" s="623"/>
      <c r="BS26" s="623"/>
      <c r="BT26" s="623"/>
      <c r="BU26" s="623"/>
      <c r="BV26" s="623"/>
      <c r="BW26" s="623"/>
      <c r="BX26" s="623"/>
      <c r="BY26" s="623"/>
      <c r="BZ26" s="623"/>
      <c r="CA26" s="623"/>
      <c r="CB26" s="623"/>
      <c r="CC26" s="623"/>
      <c r="CD26" s="623"/>
      <c r="CE26" s="623"/>
      <c r="CF26" s="623"/>
      <c r="CG26" s="623"/>
      <c r="CH26" s="623"/>
      <c r="CI26" s="623"/>
      <c r="CJ26" s="623"/>
      <c r="CK26" s="623"/>
      <c r="CL26" s="623"/>
      <c r="CM26" s="623"/>
      <c r="CN26" s="623"/>
      <c r="CO26" s="623"/>
      <c r="CP26" s="623"/>
      <c r="CQ26" s="624"/>
    </row>
    <row r="27" ht="15" customHeight="1">
      <c r="A27" s="622"/>
      <c r="B27" s="623"/>
      <c r="C27" s="623"/>
      <c r="D27" s="623"/>
      <c r="E27" s="623"/>
      <c r="F27" s="623"/>
      <c r="G27" s="623"/>
      <c r="H27" s="623"/>
      <c r="I27" s="623"/>
      <c r="J27" s="623"/>
      <c r="K27" s="623"/>
      <c r="L27" s="623"/>
      <c r="M27" s="623"/>
      <c r="N27" s="623"/>
      <c r="O27" s="623"/>
      <c r="P27" s="623"/>
      <c r="Q27" s="623"/>
      <c r="R27" s="623"/>
      <c r="S27" s="623"/>
      <c r="T27" s="623"/>
      <c r="U27" s="623"/>
      <c r="V27" s="623"/>
      <c r="W27" s="623"/>
      <c r="X27" s="623"/>
      <c r="Y27" s="623"/>
      <c r="Z27" s="623"/>
      <c r="AA27" s="623"/>
      <c r="AB27" s="623"/>
      <c r="AC27" s="623"/>
      <c r="AD27" s="623"/>
      <c r="AE27" s="623"/>
      <c r="AF27" s="623"/>
      <c r="AG27" s="623"/>
      <c r="AH27" s="623"/>
      <c r="AI27" s="623"/>
      <c r="AJ27" s="623"/>
      <c r="AK27" s="623"/>
      <c r="AL27" s="623"/>
      <c r="AM27" s="623"/>
      <c r="AN27" s="623"/>
      <c r="AO27" s="623"/>
      <c r="AP27" s="623"/>
      <c r="AQ27" s="623"/>
      <c r="AR27" s="623"/>
      <c r="AS27" s="623"/>
      <c r="AT27" s="623"/>
      <c r="AU27" s="623"/>
      <c r="AV27" s="623"/>
      <c r="AW27" s="623"/>
      <c r="AX27" s="623"/>
      <c r="AY27" s="623"/>
      <c r="AZ27" s="623"/>
      <c r="BA27" s="623"/>
      <c r="BB27" s="623"/>
      <c r="BC27" s="623"/>
      <c r="BD27" s="623"/>
      <c r="BE27" s="623"/>
      <c r="BF27" s="623"/>
      <c r="BG27" s="623"/>
      <c r="BH27" s="623"/>
      <c r="BI27" s="623"/>
      <c r="BJ27" s="623"/>
      <c r="BK27" s="623"/>
      <c r="BL27" s="623"/>
      <c r="BM27" s="623"/>
      <c r="BN27" s="623"/>
      <c r="BO27" s="623"/>
      <c r="BP27" s="623"/>
      <c r="BQ27" s="623"/>
      <c r="BR27" s="623"/>
      <c r="BS27" s="623"/>
      <c r="BT27" s="623"/>
      <c r="BU27" s="623"/>
      <c r="BV27" s="623"/>
      <c r="BW27" s="623"/>
      <c r="BX27" s="623"/>
      <c r="BY27" s="623"/>
      <c r="BZ27" s="623"/>
      <c r="CA27" s="623"/>
      <c r="CB27" s="623"/>
      <c r="CC27" s="623"/>
      <c r="CD27" s="623"/>
      <c r="CE27" s="623"/>
      <c r="CF27" s="623"/>
      <c r="CG27" s="623"/>
      <c r="CH27" s="623"/>
      <c r="CI27" s="623"/>
      <c r="CJ27" s="623"/>
      <c r="CK27" s="623"/>
      <c r="CL27" s="623"/>
      <c r="CM27" s="623"/>
      <c r="CN27" s="623"/>
      <c r="CO27" s="623"/>
      <c r="CP27" s="623"/>
      <c r="CQ27" s="624"/>
    </row>
    <row r="28" ht="15" customHeight="1">
      <c r="A28" s="622"/>
      <c r="B28" s="623"/>
      <c r="C28" s="623"/>
      <c r="D28" s="623"/>
      <c r="E28" s="623"/>
      <c r="F28" s="623"/>
      <c r="G28" s="623"/>
      <c r="H28" s="623"/>
      <c r="I28" s="623"/>
      <c r="J28" s="623"/>
      <c r="K28" s="623"/>
      <c r="L28" s="623"/>
      <c r="M28" s="623"/>
      <c r="N28" s="623"/>
      <c r="O28" s="623"/>
      <c r="P28" s="623"/>
      <c r="Q28" s="623"/>
      <c r="R28" s="623"/>
      <c r="S28" s="623"/>
      <c r="T28" s="623"/>
      <c r="U28" s="623"/>
      <c r="V28" s="623"/>
      <c r="W28" s="623"/>
      <c r="X28" s="623"/>
      <c r="Y28" s="623"/>
      <c r="Z28" s="623"/>
      <c r="AA28" s="623"/>
      <c r="AB28" s="623"/>
      <c r="AC28" s="623"/>
      <c r="AD28" s="623"/>
      <c r="AE28" s="623"/>
      <c r="AF28" s="623"/>
      <c r="AG28" s="623"/>
      <c r="AH28" s="623"/>
      <c r="AI28" s="623"/>
      <c r="AJ28" s="623"/>
      <c r="AK28" s="623"/>
      <c r="AL28" s="623"/>
      <c r="AM28" s="623"/>
      <c r="AN28" s="623"/>
      <c r="AO28" s="623"/>
      <c r="AP28" s="623"/>
      <c r="AQ28" s="623"/>
      <c r="AR28" s="623"/>
      <c r="AS28" s="623"/>
      <c r="AT28" s="623"/>
      <c r="AU28" s="623"/>
      <c r="AV28" s="623"/>
      <c r="AW28" s="623"/>
      <c r="AX28" s="623"/>
      <c r="AY28" s="623"/>
      <c r="AZ28" s="623"/>
      <c r="BA28" s="623"/>
      <c r="BB28" s="623"/>
      <c r="BC28" s="623"/>
      <c r="BD28" s="623"/>
      <c r="BE28" s="623"/>
      <c r="BF28" s="623"/>
      <c r="BG28" s="623"/>
      <c r="BH28" s="623"/>
      <c r="BI28" s="623"/>
      <c r="BJ28" s="623"/>
      <c r="BK28" s="623"/>
      <c r="BL28" s="623"/>
      <c r="BM28" s="623"/>
      <c r="BN28" s="623"/>
      <c r="BO28" s="623"/>
      <c r="BP28" s="623"/>
      <c r="BQ28" s="623"/>
      <c r="BR28" s="623"/>
      <c r="BS28" s="623"/>
      <c r="BT28" s="623"/>
      <c r="BU28" s="623"/>
      <c r="BV28" s="623"/>
      <c r="BW28" s="623"/>
      <c r="BX28" s="623"/>
      <c r="BY28" s="623"/>
      <c r="BZ28" s="623"/>
      <c r="CA28" s="623"/>
      <c r="CB28" s="623"/>
      <c r="CC28" s="623"/>
      <c r="CD28" s="623"/>
      <c r="CE28" s="623"/>
      <c r="CF28" s="623"/>
      <c r="CG28" s="623"/>
      <c r="CH28" s="623"/>
      <c r="CI28" s="623"/>
      <c r="CJ28" s="623"/>
      <c r="CK28" s="623"/>
      <c r="CL28" s="623"/>
      <c r="CM28" s="623"/>
      <c r="CN28" s="623"/>
      <c r="CO28" s="623"/>
      <c r="CP28" s="623"/>
      <c r="CQ28" s="624"/>
    </row>
    <row r="29" ht="15" customHeight="1">
      <c r="A29" s="622"/>
      <c r="B29" s="623"/>
      <c r="C29" s="623"/>
      <c r="D29" s="623"/>
      <c r="E29" s="623"/>
      <c r="F29" s="623"/>
      <c r="G29" s="623"/>
      <c r="H29" s="623"/>
      <c r="I29" s="623"/>
      <c r="J29" s="623"/>
      <c r="K29" s="623"/>
      <c r="L29" s="623"/>
      <c r="M29" s="623"/>
      <c r="N29" s="623"/>
      <c r="O29" s="623"/>
      <c r="P29" s="623"/>
      <c r="Q29" s="623"/>
      <c r="R29" s="623"/>
      <c r="S29" s="623"/>
      <c r="T29" s="623"/>
      <c r="U29" s="623"/>
      <c r="V29" s="623"/>
      <c r="W29" s="623"/>
      <c r="X29" s="623"/>
      <c r="Y29" s="623"/>
      <c r="Z29" s="623"/>
      <c r="AA29" s="623"/>
      <c r="AB29" s="623"/>
      <c r="AC29" s="623"/>
      <c r="AD29" s="623"/>
      <c r="AE29" s="623"/>
      <c r="AF29" s="623"/>
      <c r="AG29" s="623"/>
      <c r="AH29" s="623"/>
      <c r="AI29" s="623"/>
      <c r="AJ29" s="623"/>
      <c r="AK29" s="623"/>
      <c r="AL29" s="623"/>
      <c r="AM29" s="623"/>
      <c r="AN29" s="623"/>
      <c r="AO29" s="623"/>
      <c r="AP29" s="623"/>
      <c r="AQ29" s="623"/>
      <c r="AR29" s="623"/>
      <c r="AS29" s="623"/>
      <c r="AT29" s="623"/>
      <c r="AU29" s="623"/>
      <c r="AV29" s="623"/>
      <c r="AW29" s="623"/>
      <c r="AX29" s="623"/>
      <c r="AY29" s="623"/>
      <c r="AZ29" s="623"/>
      <c r="BA29" s="623"/>
      <c r="BB29" s="623"/>
      <c r="BC29" s="623"/>
      <c r="BD29" s="623"/>
      <c r="BE29" s="623"/>
      <c r="BF29" s="623"/>
      <c r="BG29" s="623"/>
      <c r="BH29" s="623"/>
      <c r="BI29" s="623"/>
      <c r="BJ29" s="623"/>
      <c r="BK29" s="623"/>
      <c r="BL29" s="623"/>
      <c r="BM29" s="623"/>
      <c r="BN29" s="623"/>
      <c r="BO29" s="623"/>
      <c r="BP29" s="623"/>
      <c r="BQ29" s="623"/>
      <c r="BR29" s="623"/>
      <c r="BS29" s="623"/>
      <c r="BT29" s="623"/>
      <c r="BU29" s="623"/>
      <c r="BV29" s="623"/>
      <c r="BW29" s="623"/>
      <c r="BX29" s="623"/>
      <c r="BY29" s="623"/>
      <c r="BZ29" s="623"/>
      <c r="CA29" s="623"/>
      <c r="CB29" s="623"/>
      <c r="CC29" s="623"/>
      <c r="CD29" s="623"/>
      <c r="CE29" s="623"/>
      <c r="CF29" s="623"/>
      <c r="CG29" s="623"/>
      <c r="CH29" s="623"/>
      <c r="CI29" s="623"/>
      <c r="CJ29" s="623"/>
      <c r="CK29" s="623"/>
      <c r="CL29" s="623"/>
      <c r="CM29" s="623"/>
      <c r="CN29" s="623"/>
      <c r="CO29" s="623"/>
      <c r="CP29" s="623"/>
      <c r="CQ29" s="624"/>
    </row>
    <row r="30" ht="15" customHeight="1">
      <c r="A30" s="622"/>
      <c r="B30" s="623"/>
      <c r="C30" s="623"/>
      <c r="D30" s="623"/>
      <c r="E30" s="623"/>
      <c r="F30" s="623"/>
      <c r="G30" s="623"/>
      <c r="H30" s="623"/>
      <c r="I30" s="623"/>
      <c r="J30" s="623"/>
      <c r="K30" s="623"/>
      <c r="L30" s="623"/>
      <c r="M30" s="623"/>
      <c r="N30" s="623"/>
      <c r="O30" s="623"/>
      <c r="P30" s="623"/>
      <c r="Q30" s="623"/>
      <c r="R30" s="623"/>
      <c r="S30" s="623"/>
      <c r="T30" s="623"/>
      <c r="U30" s="623"/>
      <c r="V30" s="623"/>
      <c r="W30" s="623"/>
      <c r="X30" s="623"/>
      <c r="Y30" s="623"/>
      <c r="Z30" s="623"/>
      <c r="AA30" s="623"/>
      <c r="AB30" s="623"/>
      <c r="AC30" s="623"/>
      <c r="AD30" s="623"/>
      <c r="AE30" s="623"/>
      <c r="AF30" s="623"/>
      <c r="AG30" s="623"/>
      <c r="AH30" s="623"/>
      <c r="AI30" s="623"/>
      <c r="AJ30" s="623"/>
      <c r="AK30" s="623"/>
      <c r="AL30" s="623"/>
      <c r="AM30" s="623"/>
      <c r="AN30" s="623"/>
      <c r="AO30" s="623"/>
      <c r="AP30" s="623"/>
      <c r="AQ30" s="623"/>
      <c r="AR30" s="623"/>
      <c r="AS30" s="623"/>
      <c r="AT30" s="623"/>
      <c r="AU30" s="623"/>
      <c r="AV30" s="623"/>
      <c r="AW30" s="623"/>
      <c r="AX30" s="623"/>
      <c r="AY30" s="623"/>
      <c r="AZ30" s="623"/>
      <c r="BA30" s="623"/>
      <c r="BB30" s="623"/>
      <c r="BC30" s="623"/>
      <c r="BD30" s="623"/>
      <c r="BE30" s="623"/>
      <c r="BF30" s="623"/>
      <c r="BG30" s="623"/>
      <c r="BH30" s="623"/>
      <c r="BI30" s="623"/>
      <c r="BJ30" s="623"/>
      <c r="BK30" s="623"/>
      <c r="BL30" s="623"/>
      <c r="BM30" s="623"/>
      <c r="BN30" s="623"/>
      <c r="BO30" s="623"/>
      <c r="BP30" s="623"/>
      <c r="BQ30" s="623"/>
      <c r="BR30" s="623"/>
      <c r="BS30" s="623"/>
      <c r="BT30" s="623"/>
      <c r="BU30" s="623"/>
      <c r="BV30" s="623"/>
      <c r="BW30" s="623"/>
      <c r="BX30" s="623"/>
      <c r="BY30" s="623"/>
      <c r="BZ30" s="623"/>
      <c r="CA30" s="623"/>
      <c r="CB30" s="623"/>
      <c r="CC30" s="623"/>
      <c r="CD30" s="623"/>
      <c r="CE30" s="623"/>
      <c r="CF30" s="623"/>
      <c r="CG30" s="623"/>
      <c r="CH30" s="623"/>
      <c r="CI30" s="623"/>
      <c r="CJ30" s="623"/>
      <c r="CK30" s="623"/>
      <c r="CL30" s="623"/>
      <c r="CM30" s="623"/>
      <c r="CN30" s="623"/>
      <c r="CO30" s="623"/>
      <c r="CP30" s="623"/>
      <c r="CQ30" s="624"/>
    </row>
    <row r="31" ht="15" customHeight="1">
      <c r="A31" s="625"/>
      <c r="B31" s="626"/>
      <c r="C31" s="626"/>
      <c r="D31" s="626"/>
      <c r="E31" s="626"/>
      <c r="F31" s="626"/>
      <c r="G31" s="626"/>
      <c r="H31" s="626"/>
      <c r="I31" s="626"/>
      <c r="J31" s="626"/>
      <c r="K31" s="626"/>
      <c r="L31" s="626"/>
      <c r="M31" s="626"/>
      <c r="N31" s="626"/>
      <c r="O31" s="626"/>
      <c r="P31" s="626"/>
      <c r="Q31" s="626"/>
      <c r="R31" s="626"/>
      <c r="S31" s="626"/>
      <c r="T31" s="626"/>
      <c r="U31" s="626"/>
      <c r="V31" s="626"/>
      <c r="W31" s="626"/>
      <c r="X31" s="626"/>
      <c r="Y31" s="626"/>
      <c r="Z31" s="626"/>
      <c r="AA31" s="626"/>
      <c r="AB31" s="626"/>
      <c r="AC31" s="626"/>
      <c r="AD31" s="626"/>
      <c r="AE31" s="626"/>
      <c r="AF31" s="626"/>
      <c r="AG31" s="626"/>
      <c r="AH31" s="626"/>
      <c r="AI31" s="626"/>
      <c r="AJ31" s="626"/>
      <c r="AK31" s="626"/>
      <c r="AL31" s="626"/>
      <c r="AM31" s="626"/>
      <c r="AN31" s="626"/>
      <c r="AO31" s="626"/>
      <c r="AP31" s="626"/>
      <c r="AQ31" s="626"/>
      <c r="AR31" s="626"/>
      <c r="AS31" s="626"/>
      <c r="AT31" s="626"/>
      <c r="AU31" s="626"/>
      <c r="AV31" s="626"/>
      <c r="AW31" s="626"/>
      <c r="AX31" s="626"/>
      <c r="AY31" s="626"/>
      <c r="AZ31" s="626"/>
      <c r="BA31" s="626"/>
      <c r="BB31" s="626"/>
      <c r="BC31" s="626"/>
      <c r="BD31" s="626"/>
      <c r="BE31" s="626"/>
      <c r="BF31" s="626"/>
      <c r="BG31" s="626"/>
      <c r="BH31" s="626"/>
      <c r="BI31" s="626"/>
      <c r="BJ31" s="626"/>
      <c r="BK31" s="626"/>
      <c r="BL31" s="626"/>
      <c r="BM31" s="626"/>
      <c r="BN31" s="626"/>
      <c r="BO31" s="626"/>
      <c r="BP31" s="626"/>
      <c r="BQ31" s="626"/>
      <c r="BR31" s="626"/>
      <c r="BS31" s="626"/>
      <c r="BT31" s="626"/>
      <c r="BU31" s="626"/>
      <c r="BV31" s="626"/>
      <c r="BW31" s="626"/>
      <c r="BX31" s="626"/>
      <c r="BY31" s="626"/>
      <c r="BZ31" s="626"/>
      <c r="CA31" s="626"/>
      <c r="CB31" s="626"/>
      <c r="CC31" s="626"/>
      <c r="CD31" s="626"/>
      <c r="CE31" s="626"/>
      <c r="CF31" s="626"/>
      <c r="CG31" s="626"/>
      <c r="CH31" s="626"/>
      <c r="CI31" s="626"/>
      <c r="CJ31" s="626"/>
      <c r="CK31" s="626"/>
      <c r="CL31" s="626"/>
      <c r="CM31" s="626"/>
      <c r="CN31" s="626"/>
      <c r="CO31" s="626"/>
      <c r="CP31" s="626"/>
      <c r="CQ31" s="627"/>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xl/worksheets/sheet25.xml><?xml version="1.0" encoding="utf-8"?>
<worksheet xmlns:r="http://schemas.openxmlformats.org/officeDocument/2006/relationships" xmlns="http://schemas.openxmlformats.org/spreadsheetml/2006/main">
  <dimension ref="A2:C5"/>
  <sheetViews>
    <sheetView workbookViewId="0" showGridLines="0" defaultGridColor="1"/>
  </sheetViews>
  <sheetFormatPr defaultColWidth="13.3333" defaultRowHeight="17.4" customHeight="1" outlineLevelRow="0" outlineLevelCol="0"/>
  <cols>
    <col min="1" max="3" width="13.3516" style="628" customWidth="1"/>
    <col min="4" max="16384" width="13.3516" style="628" customWidth="1"/>
  </cols>
  <sheetData>
    <row r="1" ht="12.35" customHeight="1">
      <c r="A1" t="s" s="629">
        <v>872</v>
      </c>
      <c r="B1" s="629"/>
      <c r="C1" s="629"/>
    </row>
    <row r="2" ht="15.8" customHeight="1">
      <c r="A2" t="s" s="630">
        <v>14</v>
      </c>
      <c r="B2" t="s" s="631">
        <v>14</v>
      </c>
    </row>
    <row r="3" ht="16.05" customHeight="1">
      <c r="A3" t="s" s="634">
        <v>11</v>
      </c>
      <c r="B3" t="s" s="632">
        <v>845</v>
      </c>
      <c r="C3" t="s" s="633">
        <v>874</v>
      </c>
    </row>
    <row r="4" ht="15.55" customHeight="1">
      <c r="A4" t="s" s="635">
        <v>875</v>
      </c>
      <c r="B4" s="636">
        <v>0</v>
      </c>
      <c r="C4" s="637">
        <v>0</v>
      </c>
    </row>
    <row r="5" ht="15.3" customHeight="1">
      <c r="A5" t="s" s="638">
        <v>874</v>
      </c>
      <c r="B5" s="639">
        <v>0</v>
      </c>
      <c r="C5" s="640">
        <v>0</v>
      </c>
    </row>
  </sheetData>
  <mergeCells count="1">
    <mergeCell ref="A1:C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2:B4"/>
  <sheetViews>
    <sheetView workbookViewId="0" showGridLines="0" defaultGridColor="1"/>
  </sheetViews>
  <sheetFormatPr defaultColWidth="13.3333" defaultRowHeight="17.4" customHeight="1" outlineLevelRow="0" outlineLevelCol="0"/>
  <cols>
    <col min="1" max="2" width="13.3516" style="641" customWidth="1"/>
    <col min="3" max="16384" width="13.3516" style="641" customWidth="1"/>
  </cols>
  <sheetData>
    <row r="1" ht="12.35" customHeight="1">
      <c r="A1" t="s" s="629">
        <v>876</v>
      </c>
      <c r="B1" s="629"/>
    </row>
    <row r="2" ht="15.3" customHeight="1">
      <c r="A2" t="s" s="642">
        <v>14</v>
      </c>
      <c r="B2" t="s" s="643">
        <v>878</v>
      </c>
    </row>
    <row r="3" ht="15.55" customHeight="1">
      <c r="A3" t="s" s="635">
        <v>845</v>
      </c>
      <c r="B3" s="637">
        <v>0</v>
      </c>
    </row>
    <row r="4" ht="15.3" customHeight="1">
      <c r="A4" t="s" s="638">
        <v>874</v>
      </c>
      <c r="B4" s="640">
        <v>0</v>
      </c>
    </row>
  </sheetData>
  <mergeCells count="1">
    <mergeCell ref="A1:B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2:B4"/>
  <sheetViews>
    <sheetView workbookViewId="0" showGridLines="0" defaultGridColor="1"/>
  </sheetViews>
  <sheetFormatPr defaultColWidth="13.3333" defaultRowHeight="17.4" customHeight="1" outlineLevelRow="0" outlineLevelCol="0"/>
  <cols>
    <col min="1" max="2" width="13.3516" style="644" customWidth="1"/>
    <col min="3" max="16384" width="13.3516" style="644" customWidth="1"/>
  </cols>
  <sheetData>
    <row r="1" ht="12.35" customHeight="1">
      <c r="A1" t="s" s="629">
        <v>879</v>
      </c>
      <c r="B1" s="629"/>
    </row>
    <row r="2" ht="15.3" customHeight="1">
      <c r="A2" t="s" s="642">
        <v>14</v>
      </c>
      <c r="B2" t="s" s="643">
        <v>878</v>
      </c>
    </row>
    <row r="3" ht="15.55" customHeight="1">
      <c r="A3" t="s" s="635">
        <v>845</v>
      </c>
      <c r="B3" s="637">
        <v>0</v>
      </c>
    </row>
    <row r="4" ht="15.3" customHeight="1">
      <c r="A4" t="s" s="638">
        <v>874</v>
      </c>
      <c r="B4" s="640">
        <v>0</v>
      </c>
    </row>
  </sheetData>
  <mergeCells count="1">
    <mergeCell ref="A1:B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2:B4"/>
  <sheetViews>
    <sheetView workbookViewId="0" showGridLines="0" defaultGridColor="1"/>
  </sheetViews>
  <sheetFormatPr defaultColWidth="13.3333" defaultRowHeight="17.4" customHeight="1" outlineLevelRow="0" outlineLevelCol="0"/>
  <cols>
    <col min="1" max="2" width="13.3516" style="645" customWidth="1"/>
    <col min="3" max="16384" width="13.3516" style="645" customWidth="1"/>
  </cols>
  <sheetData>
    <row r="1" ht="12.35" customHeight="1">
      <c r="A1" t="s" s="629">
        <v>881</v>
      </c>
      <c r="B1" s="629"/>
    </row>
    <row r="2" ht="15.3" customHeight="1">
      <c r="A2" t="s" s="642">
        <v>14</v>
      </c>
      <c r="B2" t="s" s="643">
        <v>878</v>
      </c>
    </row>
    <row r="3" ht="15.55" customHeight="1">
      <c r="A3" t="s" s="635">
        <v>845</v>
      </c>
      <c r="B3" s="637">
        <v>0</v>
      </c>
    </row>
    <row r="4" ht="15.3" customHeight="1">
      <c r="A4" t="s" s="638">
        <v>874</v>
      </c>
      <c r="B4" s="640">
        <v>0</v>
      </c>
    </row>
  </sheetData>
  <mergeCells count="1">
    <mergeCell ref="A1:B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2:C5"/>
  <sheetViews>
    <sheetView workbookViewId="0" showGridLines="0" defaultGridColor="1"/>
  </sheetViews>
  <sheetFormatPr defaultColWidth="13.3333" defaultRowHeight="17.4" customHeight="1" outlineLevelRow="0" outlineLevelCol="0"/>
  <cols>
    <col min="1" max="3" width="13.3516" style="646" customWidth="1"/>
    <col min="4" max="16384" width="13.3516" style="646" customWidth="1"/>
  </cols>
  <sheetData>
    <row r="1" ht="12.35" customHeight="1">
      <c r="A1" t="s" s="629">
        <v>883</v>
      </c>
      <c r="B1" s="629"/>
      <c r="C1" s="629"/>
    </row>
    <row r="2" ht="15.8" customHeight="1">
      <c r="A2" t="s" s="630">
        <v>14</v>
      </c>
      <c r="B2" t="s" s="631">
        <v>14</v>
      </c>
    </row>
    <row r="3" ht="16.05" customHeight="1">
      <c r="A3" t="s" s="634">
        <v>11</v>
      </c>
      <c r="B3" t="s" s="632">
        <v>845</v>
      </c>
      <c r="C3" t="s" s="633">
        <v>874</v>
      </c>
    </row>
    <row r="4" ht="15.55" customHeight="1">
      <c r="A4" t="s" s="635">
        <v>875</v>
      </c>
      <c r="B4" s="636">
        <v>0</v>
      </c>
      <c r="C4" s="637">
        <v>0</v>
      </c>
    </row>
    <row r="5" ht="15.3" customHeight="1">
      <c r="A5" t="s" s="638">
        <v>874</v>
      </c>
      <c r="B5" s="639">
        <v>0</v>
      </c>
      <c r="C5" s="640">
        <v>0</v>
      </c>
    </row>
  </sheetData>
  <mergeCells count="1">
    <mergeCell ref="A1:C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2:B4"/>
  <sheetViews>
    <sheetView workbookViewId="0" showGridLines="0" defaultGridColor="1"/>
  </sheetViews>
  <sheetFormatPr defaultColWidth="13.3333" defaultRowHeight="17.4" customHeight="1" outlineLevelRow="0" outlineLevelCol="0"/>
  <cols>
    <col min="1" max="2" width="13.3516" style="647" customWidth="1"/>
    <col min="3" max="16384" width="13.3516" style="647" customWidth="1"/>
  </cols>
  <sheetData>
    <row r="1" ht="12.35" customHeight="1">
      <c r="A1" t="s" s="629">
        <v>885</v>
      </c>
      <c r="B1" s="629"/>
    </row>
    <row r="2" ht="15.3" customHeight="1">
      <c r="A2" t="s" s="642">
        <v>14</v>
      </c>
      <c r="B2" t="s" s="643">
        <v>878</v>
      </c>
    </row>
    <row r="3" ht="15.55" customHeight="1">
      <c r="A3" t="s" s="635">
        <v>845</v>
      </c>
      <c r="B3" s="637">
        <v>0</v>
      </c>
    </row>
    <row r="4" ht="15.3" customHeight="1">
      <c r="A4" t="s" s="638">
        <v>874</v>
      </c>
      <c r="B4" s="640">
        <v>0</v>
      </c>
    </row>
  </sheetData>
  <mergeCells count="1">
    <mergeCell ref="A1:B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dimension ref="A2:B4"/>
  <sheetViews>
    <sheetView workbookViewId="0" showGridLines="0" defaultGridColor="1"/>
  </sheetViews>
  <sheetFormatPr defaultColWidth="13.3333" defaultRowHeight="17.4" customHeight="1" outlineLevelRow="0" outlineLevelCol="0"/>
  <cols>
    <col min="1" max="2" width="13.3516" style="648" customWidth="1"/>
    <col min="3" max="16384" width="13.3516" style="648" customWidth="1"/>
  </cols>
  <sheetData>
    <row r="1" ht="12.35" customHeight="1">
      <c r="A1" t="s" s="629">
        <v>887</v>
      </c>
      <c r="B1" s="629"/>
    </row>
    <row r="2" ht="15.3" customHeight="1">
      <c r="A2" t="s" s="642">
        <v>14</v>
      </c>
      <c r="B2" t="s" s="643">
        <v>878</v>
      </c>
    </row>
    <row r="3" ht="15.55" customHeight="1">
      <c r="A3" t="s" s="635">
        <v>845</v>
      </c>
      <c r="B3" s="637">
        <v>0</v>
      </c>
    </row>
    <row r="4" ht="15.3" customHeight="1">
      <c r="A4" t="s" s="638">
        <v>874</v>
      </c>
      <c r="B4" s="640">
        <v>0</v>
      </c>
    </row>
  </sheetData>
  <mergeCells count="1">
    <mergeCell ref="A1:B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dimension ref="A2:C5"/>
  <sheetViews>
    <sheetView workbookViewId="0" showGridLines="0" defaultGridColor="1"/>
  </sheetViews>
  <sheetFormatPr defaultColWidth="13.3333" defaultRowHeight="17.4" customHeight="1" outlineLevelRow="0" outlineLevelCol="0"/>
  <cols>
    <col min="1" max="3" width="13.3516" style="649" customWidth="1"/>
    <col min="4" max="16384" width="13.3516" style="649" customWidth="1"/>
  </cols>
  <sheetData>
    <row r="1" ht="12.35" customHeight="1">
      <c r="A1" t="s" s="629">
        <v>889</v>
      </c>
      <c r="B1" s="629"/>
      <c r="C1" s="629"/>
    </row>
    <row r="2" ht="15.8" customHeight="1">
      <c r="A2" t="s" s="630">
        <v>14</v>
      </c>
      <c r="B2" t="s" s="631">
        <v>14</v>
      </c>
    </row>
    <row r="3" ht="16.05" customHeight="1">
      <c r="A3" t="s" s="634">
        <v>11</v>
      </c>
      <c r="B3" t="s" s="632">
        <v>845</v>
      </c>
      <c r="C3" t="s" s="633">
        <v>874</v>
      </c>
    </row>
    <row r="4" ht="15.55" customHeight="1">
      <c r="A4" t="s" s="635">
        <v>875</v>
      </c>
      <c r="B4" s="636">
        <v>0</v>
      </c>
      <c r="C4" s="637">
        <v>0</v>
      </c>
    </row>
    <row r="5" ht="15.3" customHeight="1">
      <c r="A5" t="s" s="638">
        <v>874</v>
      </c>
      <c r="B5" s="639">
        <v>0</v>
      </c>
      <c r="C5" s="640">
        <v>0</v>
      </c>
    </row>
  </sheetData>
  <mergeCells count="1">
    <mergeCell ref="A1:C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dimension ref="A2:C5"/>
  <sheetViews>
    <sheetView workbookViewId="0" showGridLines="0" defaultGridColor="1"/>
  </sheetViews>
  <sheetFormatPr defaultColWidth="13.3333" defaultRowHeight="17.4" customHeight="1" outlineLevelRow="0" outlineLevelCol="0"/>
  <cols>
    <col min="1" max="3" width="13.3516" style="650" customWidth="1"/>
    <col min="4" max="16384" width="13.3516" style="650" customWidth="1"/>
  </cols>
  <sheetData>
    <row r="1" ht="12.35" customHeight="1">
      <c r="A1" t="s" s="629">
        <v>891</v>
      </c>
      <c r="B1" s="629"/>
      <c r="C1" s="629"/>
    </row>
    <row r="2" ht="15.8" customHeight="1">
      <c r="A2" t="s" s="630">
        <v>14</v>
      </c>
      <c r="B2" t="s" s="631">
        <v>14</v>
      </c>
    </row>
    <row r="3" ht="16.05" customHeight="1">
      <c r="A3" t="s" s="634">
        <v>11</v>
      </c>
      <c r="B3" t="s" s="632">
        <v>845</v>
      </c>
      <c r="C3" t="s" s="633">
        <v>874</v>
      </c>
    </row>
    <row r="4" ht="15.55" customHeight="1">
      <c r="A4" t="s" s="635">
        <v>875</v>
      </c>
      <c r="B4" s="636">
        <v>0</v>
      </c>
      <c r="C4" s="637">
        <v>0</v>
      </c>
    </row>
    <row r="5" ht="15.3" customHeight="1">
      <c r="A5" t="s" s="638">
        <v>874</v>
      </c>
      <c r="B5" s="639">
        <v>0</v>
      </c>
      <c r="C5" s="640">
        <v>0</v>
      </c>
    </row>
  </sheetData>
  <mergeCells count="1">
    <mergeCell ref="A1:C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dimension ref="A2:C5"/>
  <sheetViews>
    <sheetView workbookViewId="0" showGridLines="0" defaultGridColor="1"/>
  </sheetViews>
  <sheetFormatPr defaultColWidth="13.3333" defaultRowHeight="17.4" customHeight="1" outlineLevelRow="0" outlineLevelCol="0"/>
  <cols>
    <col min="1" max="3" width="13.3516" style="651" customWidth="1"/>
    <col min="4" max="16384" width="13.3516" style="651" customWidth="1"/>
  </cols>
  <sheetData>
    <row r="1" ht="12.35" customHeight="1">
      <c r="A1" t="s" s="629">
        <v>893</v>
      </c>
      <c r="B1" s="629"/>
      <c r="C1" s="629"/>
    </row>
    <row r="2" ht="15.8" customHeight="1">
      <c r="A2" t="s" s="630">
        <v>14</v>
      </c>
      <c r="B2" t="s" s="631">
        <v>14</v>
      </c>
    </row>
    <row r="3" ht="16.05" customHeight="1">
      <c r="A3" t="s" s="634">
        <v>11</v>
      </c>
      <c r="B3" t="s" s="632">
        <v>845</v>
      </c>
      <c r="C3" t="s" s="633">
        <v>874</v>
      </c>
    </row>
    <row r="4" ht="15.55" customHeight="1">
      <c r="A4" t="s" s="635">
        <v>875</v>
      </c>
      <c r="B4" s="636">
        <v>0</v>
      </c>
      <c r="C4" s="637">
        <v>0</v>
      </c>
    </row>
    <row r="5" ht="15.3" customHeight="1">
      <c r="A5" t="s" s="638">
        <v>874</v>
      </c>
      <c r="B5" s="639">
        <v>0</v>
      </c>
      <c r="C5" s="640">
        <v>0</v>
      </c>
    </row>
  </sheetData>
  <mergeCells count="1">
    <mergeCell ref="A1:C1"/>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dimension ref="A1:R140"/>
  <sheetViews>
    <sheetView workbookViewId="0" showGridLines="0" defaultGridColor="1"/>
  </sheetViews>
  <sheetFormatPr defaultColWidth="8.83333" defaultRowHeight="15" customHeight="1" outlineLevelRow="0" outlineLevelCol="0"/>
  <cols>
    <col min="1" max="1" hidden="1" width="8.83333" style="652" customWidth="1"/>
    <col min="2" max="3" width="8.85156" style="652" customWidth="1"/>
    <col min="4" max="4" width="19.1719" style="652" customWidth="1"/>
    <col min="5" max="5" width="20.5" style="652" customWidth="1"/>
    <col min="6" max="6" width="10" style="652" customWidth="1"/>
    <col min="7" max="8" width="14.5" style="652" customWidth="1"/>
    <col min="9" max="16" width="6.17188" style="652" customWidth="1"/>
    <col min="17" max="17" width="19.1719" style="652" customWidth="1"/>
    <col min="18" max="18" width="17.1719" style="652" customWidth="1"/>
    <col min="19" max="16384" width="8.85156" style="652" customWidth="1"/>
  </cols>
  <sheetData>
    <row r="1" ht="16" customHeight="1" hidden="1">
      <c r="A1" s="653"/>
      <c r="B1" s="654"/>
      <c r="C1" s="83"/>
      <c r="D1" s="83"/>
      <c r="E1" s="83"/>
      <c r="F1" s="83"/>
      <c r="G1" s="83"/>
      <c r="H1" s="83"/>
      <c r="I1" s="83"/>
      <c r="J1" s="83"/>
      <c r="K1" s="83"/>
      <c r="L1" s="83"/>
      <c r="M1" s="83"/>
      <c r="N1" s="83"/>
      <c r="O1" s="83"/>
      <c r="P1" s="83"/>
      <c r="Q1" s="83"/>
      <c r="R1" s="655"/>
    </row>
    <row r="2" ht="15" customHeight="1">
      <c r="A2" s="656"/>
      <c r="B2" t="s" s="657">
        <v>896</v>
      </c>
      <c r="C2" s="658"/>
      <c r="D2" s="93"/>
      <c r="E2" s="93"/>
      <c r="F2" s="93"/>
      <c r="G2" s="93"/>
      <c r="H2" s="93"/>
      <c r="I2" s="93"/>
      <c r="J2" s="93"/>
      <c r="K2" s="93"/>
      <c r="L2" s="93"/>
      <c r="M2" s="93"/>
      <c r="N2" s="93"/>
      <c r="O2" s="93"/>
      <c r="P2" s="93"/>
      <c r="Q2" s="93"/>
      <c r="R2" s="334"/>
    </row>
    <row r="3" ht="16" customHeight="1">
      <c r="A3" s="58"/>
      <c r="B3" s="659"/>
      <c r="C3" s="71"/>
      <c r="D3" s="51"/>
      <c r="E3" s="51"/>
      <c r="F3" s="51"/>
      <c r="G3" s="50"/>
      <c r="H3" s="50"/>
      <c r="I3" s="50"/>
      <c r="J3" s="50"/>
      <c r="K3" s="50"/>
      <c r="L3" s="50"/>
      <c r="M3" s="50"/>
      <c r="N3" s="50"/>
      <c r="O3" s="50"/>
      <c r="P3" s="50"/>
      <c r="Q3" s="51"/>
      <c r="R3" s="323"/>
    </row>
    <row r="4" ht="16" customHeight="1">
      <c r="A4" s="58"/>
      <c r="B4" s="659"/>
      <c r="C4" s="71"/>
      <c r="D4" s="93"/>
      <c r="E4" s="93"/>
      <c r="F4" s="660"/>
      <c r="G4" s="71"/>
      <c r="H4" s="50"/>
      <c r="I4" s="50"/>
      <c r="J4" s="50"/>
      <c r="K4" s="50"/>
      <c r="L4" s="50"/>
      <c r="M4" s="50"/>
      <c r="N4" s="50"/>
      <c r="O4" s="50"/>
      <c r="P4" s="50"/>
      <c r="Q4" s="93"/>
      <c r="R4" s="334"/>
    </row>
    <row r="5" ht="16" customHeight="1">
      <c r="A5" s="58"/>
      <c r="B5" s="659"/>
      <c r="C5" s="71"/>
      <c r="D5" s="50"/>
      <c r="E5" s="50"/>
      <c r="F5" s="54"/>
      <c r="G5" s="71"/>
      <c r="H5" s="50"/>
      <c r="I5" s="50"/>
      <c r="J5" s="50"/>
      <c r="K5" s="50"/>
      <c r="L5" s="50"/>
      <c r="M5" s="50"/>
      <c r="N5" s="50"/>
      <c r="O5" s="50"/>
      <c r="P5" s="50"/>
      <c r="Q5" s="50"/>
      <c r="R5" s="53"/>
    </row>
    <row r="6" ht="16" customHeight="1">
      <c r="A6" s="58"/>
      <c r="B6" s="659"/>
      <c r="C6" s="71"/>
      <c r="D6" s="50"/>
      <c r="E6" s="50"/>
      <c r="F6" s="50"/>
      <c r="G6" s="50"/>
      <c r="H6" s="50"/>
      <c r="I6" s="50"/>
      <c r="J6" s="50"/>
      <c r="K6" s="50"/>
      <c r="L6" s="50"/>
      <c r="M6" s="50"/>
      <c r="N6" s="50"/>
      <c r="O6" s="50"/>
      <c r="P6" s="50"/>
      <c r="Q6" s="51"/>
      <c r="R6" s="323"/>
    </row>
    <row r="7" ht="16" customHeight="1">
      <c r="A7" s="58"/>
      <c r="B7" s="659"/>
      <c r="C7" s="71"/>
      <c r="D7" s="51"/>
      <c r="E7" s="51"/>
      <c r="F7" s="661"/>
      <c r="G7" s="71"/>
      <c r="H7" s="50"/>
      <c r="I7" s="50"/>
      <c r="J7" s="50"/>
      <c r="K7" s="50"/>
      <c r="L7" s="50"/>
      <c r="M7" s="50"/>
      <c r="N7" s="50"/>
      <c r="O7" s="50"/>
      <c r="P7" s="50"/>
      <c r="Q7" s="93"/>
      <c r="R7" s="334"/>
    </row>
    <row r="8" ht="15" customHeight="1">
      <c r="A8" s="58"/>
      <c r="B8" s="659"/>
      <c r="C8" s="71"/>
      <c r="D8" s="93"/>
      <c r="E8" s="93"/>
      <c r="F8" s="93"/>
      <c r="G8" s="50"/>
      <c r="H8" s="50"/>
      <c r="I8" s="50"/>
      <c r="J8" s="50"/>
      <c r="K8" s="50"/>
      <c r="L8" s="50"/>
      <c r="M8" s="50"/>
      <c r="N8" s="50"/>
      <c r="O8" s="50"/>
      <c r="P8" s="50"/>
      <c r="Q8" s="50"/>
      <c r="R8" s="53"/>
    </row>
    <row r="9" ht="15" customHeight="1">
      <c r="A9" s="58"/>
      <c r="B9" s="659"/>
      <c r="C9" s="71"/>
      <c r="D9" s="50"/>
      <c r="E9" s="50"/>
      <c r="F9" s="50"/>
      <c r="G9" s="50"/>
      <c r="H9" s="50"/>
      <c r="I9" s="50"/>
      <c r="J9" s="50"/>
      <c r="K9" s="50"/>
      <c r="L9" s="50"/>
      <c r="M9" s="50"/>
      <c r="N9" s="50"/>
      <c r="O9" s="50"/>
      <c r="P9" s="50"/>
      <c r="Q9" s="50"/>
      <c r="R9" s="53"/>
    </row>
    <row r="10" ht="15" customHeight="1">
      <c r="A10" s="58"/>
      <c r="B10" s="659"/>
      <c r="C10" s="71"/>
      <c r="D10" s="50"/>
      <c r="E10" s="50"/>
      <c r="F10" s="50"/>
      <c r="G10" s="50"/>
      <c r="H10" s="50"/>
      <c r="I10" s="50"/>
      <c r="J10" s="50"/>
      <c r="K10" s="50"/>
      <c r="L10" s="50"/>
      <c r="M10" s="50"/>
      <c r="N10" s="50"/>
      <c r="O10" s="50"/>
      <c r="P10" s="50"/>
      <c r="Q10" s="50"/>
      <c r="R10" s="53"/>
    </row>
    <row r="11" ht="15" customHeight="1">
      <c r="A11" s="58"/>
      <c r="B11" s="659"/>
      <c r="C11" s="71"/>
      <c r="D11" s="50"/>
      <c r="E11" s="50"/>
      <c r="F11" s="50"/>
      <c r="G11" s="50"/>
      <c r="H11" s="50"/>
      <c r="I11" s="50"/>
      <c r="J11" s="50"/>
      <c r="K11" s="50"/>
      <c r="L11" s="50"/>
      <c r="M11" s="50"/>
      <c r="N11" s="50"/>
      <c r="O11" s="50"/>
      <c r="P11" s="50"/>
      <c r="Q11" s="50"/>
      <c r="R11" s="53"/>
    </row>
    <row r="12" ht="15" customHeight="1">
      <c r="A12" s="58"/>
      <c r="B12" s="659"/>
      <c r="C12" s="71"/>
      <c r="D12" s="50"/>
      <c r="E12" s="50"/>
      <c r="F12" s="50"/>
      <c r="G12" s="50"/>
      <c r="H12" s="50"/>
      <c r="I12" s="50"/>
      <c r="J12" s="50"/>
      <c r="K12" s="50"/>
      <c r="L12" s="50"/>
      <c r="M12" s="50"/>
      <c r="N12" s="50"/>
      <c r="O12" s="50"/>
      <c r="P12" s="50"/>
      <c r="Q12" s="50"/>
      <c r="R12" s="53"/>
    </row>
    <row r="13" ht="15" customHeight="1">
      <c r="A13" s="58"/>
      <c r="B13" s="659"/>
      <c r="C13" s="71"/>
      <c r="D13" s="50"/>
      <c r="E13" s="50"/>
      <c r="F13" s="50"/>
      <c r="G13" s="50"/>
      <c r="H13" s="50"/>
      <c r="I13" s="50"/>
      <c r="J13" s="50"/>
      <c r="K13" s="50"/>
      <c r="L13" s="50"/>
      <c r="M13" s="50"/>
      <c r="N13" s="50"/>
      <c r="O13" s="50"/>
      <c r="P13" s="50"/>
      <c r="Q13" s="50"/>
      <c r="R13" s="53"/>
    </row>
    <row r="14" ht="15" customHeight="1">
      <c r="A14" s="58"/>
      <c r="B14" s="659"/>
      <c r="C14" s="71"/>
      <c r="D14" s="50"/>
      <c r="E14" s="50"/>
      <c r="F14" s="50"/>
      <c r="G14" s="50"/>
      <c r="H14" s="50"/>
      <c r="I14" s="50"/>
      <c r="J14" s="50"/>
      <c r="K14" s="50"/>
      <c r="L14" s="50"/>
      <c r="M14" s="50"/>
      <c r="N14" s="50"/>
      <c r="O14" s="50"/>
      <c r="P14" s="50"/>
      <c r="Q14" s="50"/>
      <c r="R14" s="53"/>
    </row>
    <row r="15" ht="15" customHeight="1">
      <c r="A15" s="58"/>
      <c r="B15" s="659"/>
      <c r="C15" s="71"/>
      <c r="D15" s="50"/>
      <c r="E15" s="50"/>
      <c r="F15" s="50"/>
      <c r="G15" s="50"/>
      <c r="H15" s="50"/>
      <c r="I15" s="50"/>
      <c r="J15" s="50"/>
      <c r="K15" s="50"/>
      <c r="L15" s="50"/>
      <c r="M15" s="50"/>
      <c r="N15" s="50"/>
      <c r="O15" s="50"/>
      <c r="P15" s="50"/>
      <c r="Q15" s="50"/>
      <c r="R15" s="53"/>
    </row>
    <row r="16" ht="15" customHeight="1">
      <c r="A16" s="58"/>
      <c r="B16" s="659"/>
      <c r="C16" s="71"/>
      <c r="D16" s="50"/>
      <c r="E16" s="50"/>
      <c r="F16" s="50"/>
      <c r="G16" s="50"/>
      <c r="H16" s="50"/>
      <c r="I16" s="50"/>
      <c r="J16" s="50"/>
      <c r="K16" s="50"/>
      <c r="L16" s="50"/>
      <c r="M16" s="50"/>
      <c r="N16" s="50"/>
      <c r="O16" s="50"/>
      <c r="P16" s="50"/>
      <c r="Q16" s="50"/>
      <c r="R16" s="53"/>
    </row>
    <row r="17" ht="15" customHeight="1">
      <c r="A17" s="58"/>
      <c r="B17" s="659"/>
      <c r="C17" s="71"/>
      <c r="D17" s="50"/>
      <c r="E17" s="50"/>
      <c r="F17" s="50"/>
      <c r="G17" s="50"/>
      <c r="H17" s="50"/>
      <c r="I17" s="50"/>
      <c r="J17" s="50"/>
      <c r="K17" s="50"/>
      <c r="L17" s="50"/>
      <c r="M17" s="50"/>
      <c r="N17" s="50"/>
      <c r="O17" s="50"/>
      <c r="P17" s="50"/>
      <c r="Q17" s="50"/>
      <c r="R17" s="53"/>
    </row>
    <row r="18" ht="15" customHeight="1">
      <c r="A18" s="58"/>
      <c r="B18" s="659"/>
      <c r="C18" s="71"/>
      <c r="D18" s="50"/>
      <c r="E18" s="50"/>
      <c r="F18" s="50"/>
      <c r="G18" s="50"/>
      <c r="H18" s="50"/>
      <c r="I18" s="50"/>
      <c r="J18" s="50"/>
      <c r="K18" s="50"/>
      <c r="L18" s="50"/>
      <c r="M18" s="50"/>
      <c r="N18" s="50"/>
      <c r="O18" s="50"/>
      <c r="P18" s="50"/>
      <c r="Q18" s="50"/>
      <c r="R18" s="53"/>
    </row>
    <row r="19" ht="15" customHeight="1">
      <c r="A19" s="58"/>
      <c r="B19" s="659"/>
      <c r="C19" s="71"/>
      <c r="D19" s="50"/>
      <c r="E19" s="50"/>
      <c r="F19" s="50"/>
      <c r="G19" s="50"/>
      <c r="H19" s="50"/>
      <c r="I19" s="50"/>
      <c r="J19" s="50"/>
      <c r="K19" s="50"/>
      <c r="L19" s="50"/>
      <c r="M19" s="50"/>
      <c r="N19" s="50"/>
      <c r="O19" s="50"/>
      <c r="P19" s="50"/>
      <c r="Q19" s="50"/>
      <c r="R19" s="53"/>
    </row>
    <row r="20" ht="15" customHeight="1">
      <c r="A20" s="58"/>
      <c r="B20" s="659"/>
      <c r="C20" s="71"/>
      <c r="D20" s="50"/>
      <c r="E20" s="50"/>
      <c r="F20" s="50"/>
      <c r="G20" s="50"/>
      <c r="H20" s="50"/>
      <c r="I20" s="50"/>
      <c r="J20" s="50"/>
      <c r="K20" s="50"/>
      <c r="L20" s="50"/>
      <c r="M20" s="50"/>
      <c r="N20" s="50"/>
      <c r="O20" s="50"/>
      <c r="P20" s="50"/>
      <c r="Q20" s="50"/>
      <c r="R20" s="53"/>
    </row>
    <row r="21" ht="15" customHeight="1">
      <c r="A21" s="58"/>
      <c r="B21" s="659"/>
      <c r="C21" s="71"/>
      <c r="D21" s="50"/>
      <c r="E21" s="50"/>
      <c r="F21" s="50"/>
      <c r="G21" s="50"/>
      <c r="H21" s="50"/>
      <c r="I21" s="50"/>
      <c r="J21" s="50"/>
      <c r="K21" s="50"/>
      <c r="L21" s="50"/>
      <c r="M21" s="50"/>
      <c r="N21" s="50"/>
      <c r="O21" s="50"/>
      <c r="P21" s="50"/>
      <c r="Q21" s="50"/>
      <c r="R21" s="53"/>
    </row>
    <row r="22" ht="15" customHeight="1">
      <c r="A22" s="58"/>
      <c r="B22" s="659"/>
      <c r="C22" s="71"/>
      <c r="D22" s="50"/>
      <c r="E22" s="50"/>
      <c r="F22" s="50"/>
      <c r="G22" s="50"/>
      <c r="H22" s="50"/>
      <c r="I22" s="50"/>
      <c r="J22" s="50"/>
      <c r="K22" s="50"/>
      <c r="L22" s="50"/>
      <c r="M22" s="50"/>
      <c r="N22" s="50"/>
      <c r="O22" s="50"/>
      <c r="P22" s="50"/>
      <c r="Q22" s="50"/>
      <c r="R22" s="53"/>
    </row>
    <row r="23" ht="15" customHeight="1">
      <c r="A23" s="58"/>
      <c r="B23" s="659"/>
      <c r="C23" s="71"/>
      <c r="D23" s="50"/>
      <c r="E23" s="50"/>
      <c r="F23" s="50"/>
      <c r="G23" s="50"/>
      <c r="H23" s="50"/>
      <c r="I23" s="50"/>
      <c r="J23" s="50"/>
      <c r="K23" s="50"/>
      <c r="L23" s="50"/>
      <c r="M23" s="50"/>
      <c r="N23" s="50"/>
      <c r="O23" s="50"/>
      <c r="P23" s="50"/>
      <c r="Q23" s="50"/>
      <c r="R23" s="53"/>
    </row>
    <row r="24" ht="15" customHeight="1">
      <c r="A24" s="58"/>
      <c r="B24" s="659"/>
      <c r="C24" s="71"/>
      <c r="D24" s="50"/>
      <c r="E24" s="50"/>
      <c r="F24" s="50"/>
      <c r="G24" s="50"/>
      <c r="H24" s="50"/>
      <c r="I24" s="50"/>
      <c r="J24" s="50"/>
      <c r="K24" s="50"/>
      <c r="L24" s="50"/>
      <c r="M24" s="50"/>
      <c r="N24" s="50"/>
      <c r="O24" s="50"/>
      <c r="P24" s="50"/>
      <c r="Q24" s="50"/>
      <c r="R24" s="53"/>
    </row>
    <row r="25" ht="15" customHeight="1">
      <c r="A25" s="58"/>
      <c r="B25" s="659"/>
      <c r="C25" s="71"/>
      <c r="D25" s="50"/>
      <c r="E25" s="50"/>
      <c r="F25" s="50"/>
      <c r="G25" s="50"/>
      <c r="H25" s="50"/>
      <c r="I25" s="50"/>
      <c r="J25" s="50"/>
      <c r="K25" s="50"/>
      <c r="L25" s="50"/>
      <c r="M25" s="50"/>
      <c r="N25" s="50"/>
      <c r="O25" s="50"/>
      <c r="P25" s="50"/>
      <c r="Q25" s="50"/>
      <c r="R25" s="53"/>
    </row>
    <row r="26" ht="15" customHeight="1">
      <c r="A26" s="58"/>
      <c r="B26" s="659"/>
      <c r="C26" s="71"/>
      <c r="D26" s="50"/>
      <c r="E26" s="50"/>
      <c r="F26" s="50"/>
      <c r="G26" s="50"/>
      <c r="H26" s="50"/>
      <c r="I26" s="50"/>
      <c r="J26" s="50"/>
      <c r="K26" s="50"/>
      <c r="L26" s="50"/>
      <c r="M26" s="50"/>
      <c r="N26" s="50"/>
      <c r="O26" s="50"/>
      <c r="P26" s="50"/>
      <c r="Q26" s="50"/>
      <c r="R26" s="53"/>
    </row>
    <row r="27" ht="16" customHeight="1">
      <c r="A27" s="58"/>
      <c r="B27" s="659"/>
      <c r="C27" s="71"/>
      <c r="D27" s="50"/>
      <c r="E27" s="50"/>
      <c r="F27" s="50"/>
      <c r="G27" s="50"/>
      <c r="H27" s="50"/>
      <c r="I27" s="50"/>
      <c r="J27" s="50"/>
      <c r="K27" s="50"/>
      <c r="L27" s="50"/>
      <c r="M27" s="50"/>
      <c r="N27" s="50"/>
      <c r="O27" s="50"/>
      <c r="P27" s="50"/>
      <c r="Q27" s="50"/>
      <c r="R27" s="53"/>
    </row>
    <row r="28" ht="16" customHeight="1">
      <c r="A28" s="58"/>
      <c r="B28" s="662"/>
      <c r="C28" s="663"/>
      <c r="D28" s="51"/>
      <c r="E28" s="51"/>
      <c r="F28" s="51"/>
      <c r="G28" s="51"/>
      <c r="H28" s="51"/>
      <c r="I28" s="51"/>
      <c r="J28" s="51"/>
      <c r="K28" s="51"/>
      <c r="L28" s="51"/>
      <c r="M28" s="51"/>
      <c r="N28" s="51"/>
      <c r="O28" s="51"/>
      <c r="P28" s="51"/>
      <c r="Q28" s="51"/>
      <c r="R28" s="323"/>
    </row>
    <row r="29" ht="16" customHeight="1">
      <c r="A29" s="664"/>
      <c r="B29" s="654"/>
      <c r="C29" s="83"/>
      <c r="D29" s="83"/>
      <c r="E29" s="83"/>
      <c r="F29" s="83"/>
      <c r="G29" s="83"/>
      <c r="H29" s="83"/>
      <c r="I29" s="83"/>
      <c r="J29" s="83"/>
      <c r="K29" s="83"/>
      <c r="L29" s="83"/>
      <c r="M29" s="83"/>
      <c r="N29" s="83"/>
      <c r="O29" s="83"/>
      <c r="P29" s="83"/>
      <c r="Q29" s="83"/>
      <c r="R29" s="655"/>
    </row>
    <row r="30" ht="15" customHeight="1">
      <c r="A30" s="58"/>
      <c r="B30" t="s" s="657">
        <v>897</v>
      </c>
      <c r="C30" s="658"/>
      <c r="D30" s="93"/>
      <c r="E30" s="93"/>
      <c r="F30" s="93"/>
      <c r="G30" s="93"/>
      <c r="H30" s="93"/>
      <c r="I30" s="93"/>
      <c r="J30" s="93"/>
      <c r="K30" s="93"/>
      <c r="L30" s="93"/>
      <c r="M30" s="93"/>
      <c r="N30" s="93"/>
      <c r="O30" s="93"/>
      <c r="P30" s="93"/>
      <c r="Q30" s="93"/>
      <c r="R30" s="334"/>
    </row>
    <row r="31" ht="16" customHeight="1">
      <c r="A31" s="58"/>
      <c r="B31" s="659"/>
      <c r="C31" s="71"/>
      <c r="D31" s="51"/>
      <c r="E31" s="51"/>
      <c r="F31" s="51"/>
      <c r="G31" s="50"/>
      <c r="H31" s="50"/>
      <c r="I31" s="50"/>
      <c r="J31" s="50"/>
      <c r="K31" s="50"/>
      <c r="L31" s="50"/>
      <c r="M31" s="50"/>
      <c r="N31" s="50"/>
      <c r="O31" s="50"/>
      <c r="P31" s="50"/>
      <c r="Q31" s="51"/>
      <c r="R31" s="323"/>
    </row>
    <row r="32" ht="16" customHeight="1">
      <c r="A32" s="58"/>
      <c r="B32" s="659"/>
      <c r="C32" s="71"/>
      <c r="D32" s="93"/>
      <c r="E32" s="93"/>
      <c r="F32" s="660"/>
      <c r="G32" s="71"/>
      <c r="H32" s="50"/>
      <c r="I32" s="50"/>
      <c r="J32" s="50"/>
      <c r="K32" s="50"/>
      <c r="L32" s="50"/>
      <c r="M32" s="50"/>
      <c r="N32" s="50"/>
      <c r="O32" s="50"/>
      <c r="P32" s="50"/>
      <c r="Q32" s="93"/>
      <c r="R32" s="334"/>
    </row>
    <row r="33" ht="16" customHeight="1">
      <c r="A33" s="58"/>
      <c r="B33" s="659"/>
      <c r="C33" s="71"/>
      <c r="D33" s="50"/>
      <c r="E33" s="50"/>
      <c r="F33" s="54"/>
      <c r="G33" s="71"/>
      <c r="H33" s="50"/>
      <c r="I33" s="50"/>
      <c r="J33" s="50"/>
      <c r="K33" s="50"/>
      <c r="L33" s="50"/>
      <c r="M33" s="50"/>
      <c r="N33" s="50"/>
      <c r="O33" s="50"/>
      <c r="P33" s="50"/>
      <c r="Q33" s="50"/>
      <c r="R33" s="53"/>
    </row>
    <row r="34" ht="16" customHeight="1">
      <c r="A34" s="58"/>
      <c r="B34" s="659"/>
      <c r="C34" s="71"/>
      <c r="D34" s="50"/>
      <c r="E34" s="50"/>
      <c r="F34" s="50"/>
      <c r="G34" s="50"/>
      <c r="H34" s="50"/>
      <c r="I34" s="50"/>
      <c r="J34" s="50"/>
      <c r="K34" s="50"/>
      <c r="L34" s="50"/>
      <c r="M34" s="50"/>
      <c r="N34" s="50"/>
      <c r="O34" s="50"/>
      <c r="P34" s="50"/>
      <c r="Q34" s="51"/>
      <c r="R34" s="323"/>
    </row>
    <row r="35" ht="16" customHeight="1">
      <c r="A35" s="58"/>
      <c r="B35" s="659"/>
      <c r="C35" s="71"/>
      <c r="D35" s="51"/>
      <c r="E35" s="51"/>
      <c r="F35" s="661"/>
      <c r="G35" s="71"/>
      <c r="H35" s="50"/>
      <c r="I35" s="50"/>
      <c r="J35" s="50"/>
      <c r="K35" s="50"/>
      <c r="L35" s="50"/>
      <c r="M35" s="50"/>
      <c r="N35" s="50"/>
      <c r="O35" s="50"/>
      <c r="P35" s="50"/>
      <c r="Q35" s="93"/>
      <c r="R35" s="334"/>
    </row>
    <row r="36" ht="15" customHeight="1">
      <c r="A36" s="58"/>
      <c r="B36" s="659"/>
      <c r="C36" s="71"/>
      <c r="D36" s="93"/>
      <c r="E36" s="93"/>
      <c r="F36" s="93"/>
      <c r="G36" s="50"/>
      <c r="H36" s="50"/>
      <c r="I36" s="50"/>
      <c r="J36" s="50"/>
      <c r="K36" s="50"/>
      <c r="L36" s="50"/>
      <c r="M36" s="50"/>
      <c r="N36" s="50"/>
      <c r="O36" s="50"/>
      <c r="P36" s="50"/>
      <c r="Q36" s="50"/>
      <c r="R36" s="53"/>
    </row>
    <row r="37" ht="15" customHeight="1">
      <c r="A37" s="58"/>
      <c r="B37" s="659"/>
      <c r="C37" s="71"/>
      <c r="D37" s="50"/>
      <c r="E37" s="50"/>
      <c r="F37" s="50"/>
      <c r="G37" s="50"/>
      <c r="H37" s="50"/>
      <c r="I37" s="50"/>
      <c r="J37" s="50"/>
      <c r="K37" s="50"/>
      <c r="L37" s="50"/>
      <c r="M37" s="50"/>
      <c r="N37" s="50"/>
      <c r="O37" s="50"/>
      <c r="P37" s="50"/>
      <c r="Q37" s="50"/>
      <c r="R37" s="53"/>
    </row>
    <row r="38" ht="15" customHeight="1">
      <c r="A38" s="58"/>
      <c r="B38" s="659"/>
      <c r="C38" s="71"/>
      <c r="D38" s="50"/>
      <c r="E38" s="50"/>
      <c r="F38" s="50"/>
      <c r="G38" s="50"/>
      <c r="H38" s="50"/>
      <c r="I38" s="50"/>
      <c r="J38" s="50"/>
      <c r="K38" s="50"/>
      <c r="L38" s="50"/>
      <c r="M38" s="50"/>
      <c r="N38" s="50"/>
      <c r="O38" s="50"/>
      <c r="P38" s="50"/>
      <c r="Q38" s="50"/>
      <c r="R38" s="53"/>
    </row>
    <row r="39" ht="15" customHeight="1">
      <c r="A39" s="58"/>
      <c r="B39" s="659"/>
      <c r="C39" s="71"/>
      <c r="D39" s="50"/>
      <c r="E39" s="50"/>
      <c r="F39" s="50"/>
      <c r="G39" s="50"/>
      <c r="H39" s="50"/>
      <c r="I39" s="50"/>
      <c r="J39" s="50"/>
      <c r="K39" s="50"/>
      <c r="L39" s="50"/>
      <c r="M39" s="50"/>
      <c r="N39" s="50"/>
      <c r="O39" s="50"/>
      <c r="P39" s="50"/>
      <c r="Q39" s="50"/>
      <c r="R39" s="53"/>
    </row>
    <row r="40" ht="15" customHeight="1">
      <c r="A40" s="58"/>
      <c r="B40" s="659"/>
      <c r="C40" s="71"/>
      <c r="D40" s="50"/>
      <c r="E40" s="50"/>
      <c r="F40" s="50"/>
      <c r="G40" s="50"/>
      <c r="H40" s="50"/>
      <c r="I40" s="50"/>
      <c r="J40" s="50"/>
      <c r="K40" s="50"/>
      <c r="L40" s="50"/>
      <c r="M40" s="50"/>
      <c r="N40" s="50"/>
      <c r="O40" s="50"/>
      <c r="P40" s="50"/>
      <c r="Q40" s="50"/>
      <c r="R40" s="53"/>
    </row>
    <row r="41" ht="15" customHeight="1">
      <c r="A41" s="58"/>
      <c r="B41" s="659"/>
      <c r="C41" s="71"/>
      <c r="D41" s="50"/>
      <c r="E41" s="50"/>
      <c r="F41" s="50"/>
      <c r="G41" s="50"/>
      <c r="H41" s="50"/>
      <c r="I41" s="50"/>
      <c r="J41" s="50"/>
      <c r="K41" s="50"/>
      <c r="L41" s="50"/>
      <c r="M41" s="50"/>
      <c r="N41" s="50"/>
      <c r="O41" s="50"/>
      <c r="P41" s="50"/>
      <c r="Q41" s="50"/>
      <c r="R41" s="53"/>
    </row>
    <row r="42" ht="15" customHeight="1">
      <c r="A42" s="58"/>
      <c r="B42" s="659"/>
      <c r="C42" s="71"/>
      <c r="D42" s="50"/>
      <c r="E42" s="50"/>
      <c r="F42" s="50"/>
      <c r="G42" s="50"/>
      <c r="H42" s="50"/>
      <c r="I42" s="50"/>
      <c r="J42" s="50"/>
      <c r="K42" s="50"/>
      <c r="L42" s="50"/>
      <c r="M42" s="50"/>
      <c r="N42" s="50"/>
      <c r="O42" s="50"/>
      <c r="P42" s="50"/>
      <c r="Q42" s="50"/>
      <c r="R42" s="53"/>
    </row>
    <row r="43" ht="15" customHeight="1">
      <c r="A43" s="58"/>
      <c r="B43" s="659"/>
      <c r="C43" s="71"/>
      <c r="D43" s="50"/>
      <c r="E43" s="50"/>
      <c r="F43" s="50"/>
      <c r="G43" s="50"/>
      <c r="H43" s="50"/>
      <c r="I43" s="50"/>
      <c r="J43" s="50"/>
      <c r="K43" s="50"/>
      <c r="L43" s="50"/>
      <c r="M43" s="50"/>
      <c r="N43" s="50"/>
      <c r="O43" s="50"/>
      <c r="P43" s="50"/>
      <c r="Q43" s="50"/>
      <c r="R43" s="53"/>
    </row>
    <row r="44" ht="15" customHeight="1">
      <c r="A44" s="58"/>
      <c r="B44" s="659"/>
      <c r="C44" s="71"/>
      <c r="D44" s="50"/>
      <c r="E44" s="50"/>
      <c r="F44" s="50"/>
      <c r="G44" s="50"/>
      <c r="H44" s="50"/>
      <c r="I44" s="50"/>
      <c r="J44" s="50"/>
      <c r="K44" s="50"/>
      <c r="L44" s="50"/>
      <c r="M44" s="50"/>
      <c r="N44" s="50"/>
      <c r="O44" s="50"/>
      <c r="P44" s="50"/>
      <c r="Q44" s="50"/>
      <c r="R44" s="53"/>
    </row>
    <row r="45" ht="15" customHeight="1">
      <c r="A45" s="58"/>
      <c r="B45" s="659"/>
      <c r="C45" s="71"/>
      <c r="D45" s="50"/>
      <c r="E45" s="50"/>
      <c r="F45" s="50"/>
      <c r="G45" s="50"/>
      <c r="H45" s="50"/>
      <c r="I45" s="50"/>
      <c r="J45" s="50"/>
      <c r="K45" s="50"/>
      <c r="L45" s="50"/>
      <c r="M45" s="50"/>
      <c r="N45" s="50"/>
      <c r="O45" s="50"/>
      <c r="P45" s="50"/>
      <c r="Q45" s="50"/>
      <c r="R45" s="53"/>
    </row>
    <row r="46" ht="15" customHeight="1">
      <c r="A46" s="58"/>
      <c r="B46" s="659"/>
      <c r="C46" s="71"/>
      <c r="D46" s="50"/>
      <c r="E46" s="50"/>
      <c r="F46" s="50"/>
      <c r="G46" s="50"/>
      <c r="H46" s="50"/>
      <c r="I46" s="50"/>
      <c r="J46" s="50"/>
      <c r="K46" s="50"/>
      <c r="L46" s="50"/>
      <c r="M46" s="50"/>
      <c r="N46" s="50"/>
      <c r="O46" s="50"/>
      <c r="P46" s="50"/>
      <c r="Q46" s="50"/>
      <c r="R46" s="53"/>
    </row>
    <row r="47" ht="15" customHeight="1">
      <c r="A47" s="58"/>
      <c r="B47" s="659"/>
      <c r="C47" s="71"/>
      <c r="D47" s="50"/>
      <c r="E47" s="50"/>
      <c r="F47" s="50"/>
      <c r="G47" s="50"/>
      <c r="H47" s="50"/>
      <c r="I47" s="50"/>
      <c r="J47" s="50"/>
      <c r="K47" s="50"/>
      <c r="L47" s="50"/>
      <c r="M47" s="50"/>
      <c r="N47" s="50"/>
      <c r="O47" s="50"/>
      <c r="P47" s="50"/>
      <c r="Q47" s="50"/>
      <c r="R47" s="53"/>
    </row>
    <row r="48" ht="15" customHeight="1">
      <c r="A48" s="58"/>
      <c r="B48" s="659"/>
      <c r="C48" s="71"/>
      <c r="D48" s="50"/>
      <c r="E48" s="50"/>
      <c r="F48" s="50"/>
      <c r="G48" s="50"/>
      <c r="H48" s="50"/>
      <c r="I48" s="50"/>
      <c r="J48" s="50"/>
      <c r="K48" s="50"/>
      <c r="L48" s="50"/>
      <c r="M48" s="50"/>
      <c r="N48" s="50"/>
      <c r="O48" s="50"/>
      <c r="P48" s="50"/>
      <c r="Q48" s="50"/>
      <c r="R48" s="53"/>
    </row>
    <row r="49" ht="15" customHeight="1">
      <c r="A49" s="58"/>
      <c r="B49" s="659"/>
      <c r="C49" s="71"/>
      <c r="D49" s="50"/>
      <c r="E49" s="50"/>
      <c r="F49" s="50"/>
      <c r="G49" s="50"/>
      <c r="H49" s="50"/>
      <c r="I49" s="50"/>
      <c r="J49" s="50"/>
      <c r="K49" s="50"/>
      <c r="L49" s="50"/>
      <c r="M49" s="50"/>
      <c r="N49" s="50"/>
      <c r="O49" s="50"/>
      <c r="P49" s="50"/>
      <c r="Q49" s="50"/>
      <c r="R49" s="53"/>
    </row>
    <row r="50" ht="15" customHeight="1">
      <c r="A50" s="58"/>
      <c r="B50" s="659"/>
      <c r="C50" s="71"/>
      <c r="D50" s="50"/>
      <c r="E50" s="50"/>
      <c r="F50" s="50"/>
      <c r="G50" s="50"/>
      <c r="H50" s="50"/>
      <c r="I50" s="50"/>
      <c r="J50" s="50"/>
      <c r="K50" s="50"/>
      <c r="L50" s="50"/>
      <c r="M50" s="50"/>
      <c r="N50" s="50"/>
      <c r="O50" s="50"/>
      <c r="P50" s="50"/>
      <c r="Q50" s="50"/>
      <c r="R50" s="53"/>
    </row>
    <row r="51" ht="15" customHeight="1">
      <c r="A51" s="58"/>
      <c r="B51" s="659"/>
      <c r="C51" s="71"/>
      <c r="D51" s="50"/>
      <c r="E51" s="50"/>
      <c r="F51" s="50"/>
      <c r="G51" s="50"/>
      <c r="H51" s="50"/>
      <c r="I51" s="50"/>
      <c r="J51" s="50"/>
      <c r="K51" s="50"/>
      <c r="L51" s="50"/>
      <c r="M51" s="50"/>
      <c r="N51" s="50"/>
      <c r="O51" s="50"/>
      <c r="P51" s="50"/>
      <c r="Q51" s="50"/>
      <c r="R51" s="53"/>
    </row>
    <row r="52" ht="15" customHeight="1">
      <c r="A52" s="58"/>
      <c r="B52" s="659"/>
      <c r="C52" s="71"/>
      <c r="D52" s="50"/>
      <c r="E52" s="50"/>
      <c r="F52" s="50"/>
      <c r="G52" s="50"/>
      <c r="H52" s="50"/>
      <c r="I52" s="50"/>
      <c r="J52" s="50"/>
      <c r="K52" s="50"/>
      <c r="L52" s="50"/>
      <c r="M52" s="50"/>
      <c r="N52" s="50"/>
      <c r="O52" s="50"/>
      <c r="P52" s="50"/>
      <c r="Q52" s="50"/>
      <c r="R52" s="53"/>
    </row>
    <row r="53" ht="15" customHeight="1">
      <c r="A53" s="58"/>
      <c r="B53" s="659"/>
      <c r="C53" s="71"/>
      <c r="D53" s="50"/>
      <c r="E53" s="50"/>
      <c r="F53" s="50"/>
      <c r="G53" s="50"/>
      <c r="H53" s="50"/>
      <c r="I53" s="50"/>
      <c r="J53" s="50"/>
      <c r="K53" s="50"/>
      <c r="L53" s="50"/>
      <c r="M53" s="50"/>
      <c r="N53" s="50"/>
      <c r="O53" s="50"/>
      <c r="P53" s="50"/>
      <c r="Q53" s="50"/>
      <c r="R53" s="53"/>
    </row>
    <row r="54" ht="15" customHeight="1">
      <c r="A54" s="58"/>
      <c r="B54" s="659"/>
      <c r="C54" s="71"/>
      <c r="D54" s="50"/>
      <c r="E54" s="50"/>
      <c r="F54" s="50"/>
      <c r="G54" s="50"/>
      <c r="H54" s="50"/>
      <c r="I54" s="50"/>
      <c r="J54" s="50"/>
      <c r="K54" s="50"/>
      <c r="L54" s="50"/>
      <c r="M54" s="50"/>
      <c r="N54" s="50"/>
      <c r="O54" s="50"/>
      <c r="P54" s="50"/>
      <c r="Q54" s="50"/>
      <c r="R54" s="53"/>
    </row>
    <row r="55" ht="16" customHeight="1">
      <c r="A55" s="58"/>
      <c r="B55" s="659"/>
      <c r="C55" s="71"/>
      <c r="D55" s="50"/>
      <c r="E55" s="50"/>
      <c r="F55" s="50"/>
      <c r="G55" s="50"/>
      <c r="H55" s="50"/>
      <c r="I55" s="50"/>
      <c r="J55" s="50"/>
      <c r="K55" s="50"/>
      <c r="L55" s="50"/>
      <c r="M55" s="50"/>
      <c r="N55" s="50"/>
      <c r="O55" s="50"/>
      <c r="P55" s="50"/>
      <c r="Q55" s="50"/>
      <c r="R55" s="53"/>
    </row>
    <row r="56" ht="16" customHeight="1">
      <c r="A56" s="58"/>
      <c r="B56" s="662"/>
      <c r="C56" s="663"/>
      <c r="D56" s="51"/>
      <c r="E56" s="51"/>
      <c r="F56" s="51"/>
      <c r="G56" s="51"/>
      <c r="H56" s="51"/>
      <c r="I56" s="51"/>
      <c r="J56" s="51"/>
      <c r="K56" s="51"/>
      <c r="L56" s="51"/>
      <c r="M56" s="51"/>
      <c r="N56" s="51"/>
      <c r="O56" s="51"/>
      <c r="P56" s="51"/>
      <c r="Q56" s="51"/>
      <c r="R56" s="323"/>
    </row>
    <row r="57" ht="16" customHeight="1">
      <c r="A57" s="664"/>
      <c r="B57" s="654"/>
      <c r="C57" s="83"/>
      <c r="D57" s="83"/>
      <c r="E57" s="83"/>
      <c r="F57" s="83"/>
      <c r="G57" s="83"/>
      <c r="H57" s="83"/>
      <c r="I57" s="83"/>
      <c r="J57" s="83"/>
      <c r="K57" s="83"/>
      <c r="L57" s="83"/>
      <c r="M57" s="83"/>
      <c r="N57" s="83"/>
      <c r="O57" s="83"/>
      <c r="P57" s="83"/>
      <c r="Q57" s="83"/>
      <c r="R57" s="655"/>
    </row>
    <row r="58" ht="15" customHeight="1">
      <c r="A58" s="58"/>
      <c r="B58" t="s" s="657">
        <v>898</v>
      </c>
      <c r="C58" s="658"/>
      <c r="D58" s="93"/>
      <c r="E58" s="93"/>
      <c r="F58" s="93"/>
      <c r="G58" s="93"/>
      <c r="H58" s="93"/>
      <c r="I58" s="93"/>
      <c r="J58" s="93"/>
      <c r="K58" s="93"/>
      <c r="L58" s="93"/>
      <c r="M58" s="93"/>
      <c r="N58" s="93"/>
      <c r="O58" s="93"/>
      <c r="P58" s="93"/>
      <c r="Q58" s="93"/>
      <c r="R58" s="334"/>
    </row>
    <row r="59" ht="16" customHeight="1">
      <c r="A59" s="58"/>
      <c r="B59" s="659"/>
      <c r="C59" s="71"/>
      <c r="D59" s="51"/>
      <c r="E59" s="51"/>
      <c r="F59" s="51"/>
      <c r="G59" s="50"/>
      <c r="H59" s="50"/>
      <c r="I59" s="50"/>
      <c r="J59" s="50"/>
      <c r="K59" s="50"/>
      <c r="L59" s="50"/>
      <c r="M59" s="50"/>
      <c r="N59" s="50"/>
      <c r="O59" s="50"/>
      <c r="P59" s="50"/>
      <c r="Q59" s="51"/>
      <c r="R59" s="323"/>
    </row>
    <row r="60" ht="16" customHeight="1">
      <c r="A60" s="58"/>
      <c r="B60" s="659"/>
      <c r="C60" s="71"/>
      <c r="D60" s="93"/>
      <c r="E60" s="93"/>
      <c r="F60" s="660"/>
      <c r="G60" s="71"/>
      <c r="H60" s="50"/>
      <c r="I60" s="50"/>
      <c r="J60" s="50"/>
      <c r="K60" s="50"/>
      <c r="L60" s="50"/>
      <c r="M60" s="50"/>
      <c r="N60" s="50"/>
      <c r="O60" s="50"/>
      <c r="P60" s="50"/>
      <c r="Q60" s="93"/>
      <c r="R60" s="334"/>
    </row>
    <row r="61" ht="16" customHeight="1">
      <c r="A61" s="58"/>
      <c r="B61" s="659"/>
      <c r="C61" s="71"/>
      <c r="D61" s="50"/>
      <c r="E61" s="50"/>
      <c r="F61" s="54"/>
      <c r="G61" s="71"/>
      <c r="H61" s="50"/>
      <c r="I61" s="50"/>
      <c r="J61" s="50"/>
      <c r="K61" s="50"/>
      <c r="L61" s="50"/>
      <c r="M61" s="50"/>
      <c r="N61" s="50"/>
      <c r="O61" s="50"/>
      <c r="P61" s="50"/>
      <c r="Q61" s="50"/>
      <c r="R61" s="53"/>
    </row>
    <row r="62" ht="16" customHeight="1">
      <c r="A62" s="58"/>
      <c r="B62" s="659"/>
      <c r="C62" s="71"/>
      <c r="D62" s="50"/>
      <c r="E62" s="50"/>
      <c r="F62" s="50"/>
      <c r="G62" s="50"/>
      <c r="H62" s="50"/>
      <c r="I62" s="50"/>
      <c r="J62" s="50"/>
      <c r="K62" s="50"/>
      <c r="L62" s="50"/>
      <c r="M62" s="50"/>
      <c r="N62" s="50"/>
      <c r="O62" s="50"/>
      <c r="P62" s="50"/>
      <c r="Q62" s="51"/>
      <c r="R62" s="323"/>
    </row>
    <row r="63" ht="16" customHeight="1">
      <c r="A63" s="58"/>
      <c r="B63" s="659"/>
      <c r="C63" s="71"/>
      <c r="D63" s="51"/>
      <c r="E63" s="51"/>
      <c r="F63" s="661"/>
      <c r="G63" s="71"/>
      <c r="H63" s="50"/>
      <c r="I63" s="50"/>
      <c r="J63" s="50"/>
      <c r="K63" s="50"/>
      <c r="L63" s="50"/>
      <c r="M63" s="50"/>
      <c r="N63" s="50"/>
      <c r="O63" s="50"/>
      <c r="P63" s="50"/>
      <c r="Q63" s="93"/>
      <c r="R63" s="334"/>
    </row>
    <row r="64" ht="15" customHeight="1">
      <c r="A64" s="58"/>
      <c r="B64" s="659"/>
      <c r="C64" s="71"/>
      <c r="D64" s="93"/>
      <c r="E64" s="93"/>
      <c r="F64" s="93"/>
      <c r="G64" s="50"/>
      <c r="H64" s="50"/>
      <c r="I64" s="50"/>
      <c r="J64" s="50"/>
      <c r="K64" s="50"/>
      <c r="L64" s="50"/>
      <c r="M64" s="50"/>
      <c r="N64" s="50"/>
      <c r="O64" s="50"/>
      <c r="P64" s="50"/>
      <c r="Q64" s="50"/>
      <c r="R64" s="53"/>
    </row>
    <row r="65" ht="15" customHeight="1">
      <c r="A65" s="58"/>
      <c r="B65" s="659"/>
      <c r="C65" s="71"/>
      <c r="D65" s="50"/>
      <c r="E65" s="50"/>
      <c r="F65" s="50"/>
      <c r="G65" s="50"/>
      <c r="H65" s="50"/>
      <c r="I65" s="50"/>
      <c r="J65" s="50"/>
      <c r="K65" s="50"/>
      <c r="L65" s="50"/>
      <c r="M65" s="50"/>
      <c r="N65" s="50"/>
      <c r="O65" s="50"/>
      <c r="P65" s="50"/>
      <c r="Q65" s="50"/>
      <c r="R65" s="53"/>
    </row>
    <row r="66" ht="15" customHeight="1">
      <c r="A66" s="58"/>
      <c r="B66" s="659"/>
      <c r="C66" s="71"/>
      <c r="D66" s="50"/>
      <c r="E66" s="50"/>
      <c r="F66" s="50"/>
      <c r="G66" s="50"/>
      <c r="H66" s="50"/>
      <c r="I66" s="50"/>
      <c r="J66" s="50"/>
      <c r="K66" s="50"/>
      <c r="L66" s="50"/>
      <c r="M66" s="50"/>
      <c r="N66" s="50"/>
      <c r="O66" s="50"/>
      <c r="P66" s="50"/>
      <c r="Q66" s="50"/>
      <c r="R66" s="53"/>
    </row>
    <row r="67" ht="15" customHeight="1">
      <c r="A67" s="58"/>
      <c r="B67" s="659"/>
      <c r="C67" s="71"/>
      <c r="D67" s="50"/>
      <c r="E67" s="50"/>
      <c r="F67" s="50"/>
      <c r="G67" s="50"/>
      <c r="H67" s="50"/>
      <c r="I67" s="50"/>
      <c r="J67" s="50"/>
      <c r="K67" s="50"/>
      <c r="L67" s="50"/>
      <c r="M67" s="50"/>
      <c r="N67" s="50"/>
      <c r="O67" s="50"/>
      <c r="P67" s="50"/>
      <c r="Q67" s="50"/>
      <c r="R67" s="53"/>
    </row>
    <row r="68" ht="15" customHeight="1">
      <c r="A68" s="58"/>
      <c r="B68" s="659"/>
      <c r="C68" s="71"/>
      <c r="D68" s="50"/>
      <c r="E68" s="50"/>
      <c r="F68" s="50"/>
      <c r="G68" s="50"/>
      <c r="H68" s="50"/>
      <c r="I68" s="50"/>
      <c r="J68" s="50"/>
      <c r="K68" s="50"/>
      <c r="L68" s="50"/>
      <c r="M68" s="50"/>
      <c r="N68" s="50"/>
      <c r="O68" s="50"/>
      <c r="P68" s="50"/>
      <c r="Q68" s="50"/>
      <c r="R68" s="53"/>
    </row>
    <row r="69" ht="15" customHeight="1">
      <c r="A69" s="58"/>
      <c r="B69" s="659"/>
      <c r="C69" s="71"/>
      <c r="D69" s="50"/>
      <c r="E69" s="50"/>
      <c r="F69" s="50"/>
      <c r="G69" s="50"/>
      <c r="H69" s="50"/>
      <c r="I69" s="50"/>
      <c r="J69" s="50"/>
      <c r="K69" s="50"/>
      <c r="L69" s="50"/>
      <c r="M69" s="50"/>
      <c r="N69" s="50"/>
      <c r="O69" s="50"/>
      <c r="P69" s="50"/>
      <c r="Q69" s="50"/>
      <c r="R69" s="53"/>
    </row>
    <row r="70" ht="15" customHeight="1">
      <c r="A70" s="58"/>
      <c r="B70" s="659"/>
      <c r="C70" s="71"/>
      <c r="D70" s="50"/>
      <c r="E70" s="50"/>
      <c r="F70" s="50"/>
      <c r="G70" s="50"/>
      <c r="H70" s="50"/>
      <c r="I70" s="50"/>
      <c r="J70" s="50"/>
      <c r="K70" s="50"/>
      <c r="L70" s="50"/>
      <c r="M70" s="50"/>
      <c r="N70" s="50"/>
      <c r="O70" s="50"/>
      <c r="P70" s="50"/>
      <c r="Q70" s="50"/>
      <c r="R70" s="53"/>
    </row>
    <row r="71" ht="15" customHeight="1">
      <c r="A71" s="58"/>
      <c r="B71" s="659"/>
      <c r="C71" s="71"/>
      <c r="D71" s="50"/>
      <c r="E71" s="50"/>
      <c r="F71" s="50"/>
      <c r="G71" s="50"/>
      <c r="H71" s="50"/>
      <c r="I71" s="50"/>
      <c r="J71" s="50"/>
      <c r="K71" s="50"/>
      <c r="L71" s="50"/>
      <c r="M71" s="50"/>
      <c r="N71" s="50"/>
      <c r="O71" s="50"/>
      <c r="P71" s="50"/>
      <c r="Q71" s="50"/>
      <c r="R71" s="53"/>
    </row>
    <row r="72" ht="15" customHeight="1">
      <c r="A72" s="58"/>
      <c r="B72" s="659"/>
      <c r="C72" s="71"/>
      <c r="D72" s="50"/>
      <c r="E72" s="50"/>
      <c r="F72" s="50"/>
      <c r="G72" s="50"/>
      <c r="H72" s="50"/>
      <c r="I72" s="50"/>
      <c r="J72" s="50"/>
      <c r="K72" s="50"/>
      <c r="L72" s="50"/>
      <c r="M72" s="50"/>
      <c r="N72" s="50"/>
      <c r="O72" s="50"/>
      <c r="P72" s="50"/>
      <c r="Q72" s="50"/>
      <c r="R72" s="53"/>
    </row>
    <row r="73" ht="15" customHeight="1">
      <c r="A73" s="58"/>
      <c r="B73" s="659"/>
      <c r="C73" s="71"/>
      <c r="D73" s="50"/>
      <c r="E73" s="50"/>
      <c r="F73" s="50"/>
      <c r="G73" s="50"/>
      <c r="H73" s="50"/>
      <c r="I73" s="50"/>
      <c r="J73" s="50"/>
      <c r="K73" s="50"/>
      <c r="L73" s="50"/>
      <c r="M73" s="50"/>
      <c r="N73" s="50"/>
      <c r="O73" s="50"/>
      <c r="P73" s="50"/>
      <c r="Q73" s="50"/>
      <c r="R73" s="53"/>
    </row>
    <row r="74" ht="15" customHeight="1">
      <c r="A74" s="58"/>
      <c r="B74" s="659"/>
      <c r="C74" s="71"/>
      <c r="D74" s="50"/>
      <c r="E74" s="50"/>
      <c r="F74" s="50"/>
      <c r="G74" s="50"/>
      <c r="H74" s="50"/>
      <c r="I74" s="50"/>
      <c r="J74" s="50"/>
      <c r="K74" s="50"/>
      <c r="L74" s="50"/>
      <c r="M74" s="50"/>
      <c r="N74" s="50"/>
      <c r="O74" s="50"/>
      <c r="P74" s="50"/>
      <c r="Q74" s="50"/>
      <c r="R74" s="53"/>
    </row>
    <row r="75" ht="15" customHeight="1">
      <c r="A75" s="58"/>
      <c r="B75" s="659"/>
      <c r="C75" s="71"/>
      <c r="D75" s="50"/>
      <c r="E75" s="50"/>
      <c r="F75" s="50"/>
      <c r="G75" s="50"/>
      <c r="H75" s="50"/>
      <c r="I75" s="50"/>
      <c r="J75" s="50"/>
      <c r="K75" s="50"/>
      <c r="L75" s="50"/>
      <c r="M75" s="50"/>
      <c r="N75" s="50"/>
      <c r="O75" s="50"/>
      <c r="P75" s="50"/>
      <c r="Q75" s="50"/>
      <c r="R75" s="53"/>
    </row>
    <row r="76" ht="15" customHeight="1">
      <c r="A76" s="58"/>
      <c r="B76" s="659"/>
      <c r="C76" s="71"/>
      <c r="D76" s="50"/>
      <c r="E76" s="50"/>
      <c r="F76" s="50"/>
      <c r="G76" s="50"/>
      <c r="H76" s="50"/>
      <c r="I76" s="50"/>
      <c r="J76" s="50"/>
      <c r="K76" s="50"/>
      <c r="L76" s="50"/>
      <c r="M76" s="50"/>
      <c r="N76" s="50"/>
      <c r="O76" s="50"/>
      <c r="P76" s="50"/>
      <c r="Q76" s="50"/>
      <c r="R76" s="53"/>
    </row>
    <row r="77" ht="15" customHeight="1">
      <c r="A77" s="58"/>
      <c r="B77" s="659"/>
      <c r="C77" s="71"/>
      <c r="D77" s="50"/>
      <c r="E77" s="50"/>
      <c r="F77" s="50"/>
      <c r="G77" s="50"/>
      <c r="H77" s="50"/>
      <c r="I77" s="50"/>
      <c r="J77" s="50"/>
      <c r="K77" s="50"/>
      <c r="L77" s="50"/>
      <c r="M77" s="50"/>
      <c r="N77" s="50"/>
      <c r="O77" s="50"/>
      <c r="P77" s="50"/>
      <c r="Q77" s="50"/>
      <c r="R77" s="53"/>
    </row>
    <row r="78" ht="15" customHeight="1">
      <c r="A78" s="58"/>
      <c r="B78" s="659"/>
      <c r="C78" s="71"/>
      <c r="D78" s="50"/>
      <c r="E78" s="50"/>
      <c r="F78" s="50"/>
      <c r="G78" s="50"/>
      <c r="H78" s="50"/>
      <c r="I78" s="50"/>
      <c r="J78" s="50"/>
      <c r="K78" s="50"/>
      <c r="L78" s="50"/>
      <c r="M78" s="50"/>
      <c r="N78" s="50"/>
      <c r="O78" s="50"/>
      <c r="P78" s="50"/>
      <c r="Q78" s="50"/>
      <c r="R78" s="53"/>
    </row>
    <row r="79" ht="15" customHeight="1">
      <c r="A79" s="58"/>
      <c r="B79" s="659"/>
      <c r="C79" s="71"/>
      <c r="D79" s="50"/>
      <c r="E79" s="50"/>
      <c r="F79" s="50"/>
      <c r="G79" s="50"/>
      <c r="H79" s="50"/>
      <c r="I79" s="50"/>
      <c r="J79" s="50"/>
      <c r="K79" s="50"/>
      <c r="L79" s="50"/>
      <c r="M79" s="50"/>
      <c r="N79" s="50"/>
      <c r="O79" s="50"/>
      <c r="P79" s="50"/>
      <c r="Q79" s="50"/>
      <c r="R79" s="53"/>
    </row>
    <row r="80" ht="15" customHeight="1">
      <c r="A80" s="58"/>
      <c r="B80" s="659"/>
      <c r="C80" s="71"/>
      <c r="D80" s="50"/>
      <c r="E80" s="50"/>
      <c r="F80" s="50"/>
      <c r="G80" s="50"/>
      <c r="H80" s="50"/>
      <c r="I80" s="50"/>
      <c r="J80" s="50"/>
      <c r="K80" s="50"/>
      <c r="L80" s="50"/>
      <c r="M80" s="50"/>
      <c r="N80" s="50"/>
      <c r="O80" s="50"/>
      <c r="P80" s="50"/>
      <c r="Q80" s="50"/>
      <c r="R80" s="53"/>
    </row>
    <row r="81" ht="15" customHeight="1">
      <c r="A81" s="58"/>
      <c r="B81" s="659"/>
      <c r="C81" s="71"/>
      <c r="D81" s="50"/>
      <c r="E81" s="50"/>
      <c r="F81" s="50"/>
      <c r="G81" s="50"/>
      <c r="H81" s="50"/>
      <c r="I81" s="50"/>
      <c r="J81" s="50"/>
      <c r="K81" s="50"/>
      <c r="L81" s="50"/>
      <c r="M81" s="50"/>
      <c r="N81" s="50"/>
      <c r="O81" s="50"/>
      <c r="P81" s="50"/>
      <c r="Q81" s="50"/>
      <c r="R81" s="53"/>
    </row>
    <row r="82" ht="15" customHeight="1">
      <c r="A82" s="58"/>
      <c r="B82" s="659"/>
      <c r="C82" s="71"/>
      <c r="D82" s="50"/>
      <c r="E82" s="50"/>
      <c r="F82" s="50"/>
      <c r="G82" s="50"/>
      <c r="H82" s="50"/>
      <c r="I82" s="50"/>
      <c r="J82" s="50"/>
      <c r="K82" s="50"/>
      <c r="L82" s="50"/>
      <c r="M82" s="50"/>
      <c r="N82" s="50"/>
      <c r="O82" s="50"/>
      <c r="P82" s="50"/>
      <c r="Q82" s="50"/>
      <c r="R82" s="53"/>
    </row>
    <row r="83" ht="16" customHeight="1">
      <c r="A83" s="58"/>
      <c r="B83" s="659"/>
      <c r="C83" s="71"/>
      <c r="D83" s="50"/>
      <c r="E83" s="50"/>
      <c r="F83" s="50"/>
      <c r="G83" s="50"/>
      <c r="H83" s="50"/>
      <c r="I83" s="50"/>
      <c r="J83" s="50"/>
      <c r="K83" s="50"/>
      <c r="L83" s="50"/>
      <c r="M83" s="50"/>
      <c r="N83" s="50"/>
      <c r="O83" s="50"/>
      <c r="P83" s="50"/>
      <c r="Q83" s="50"/>
      <c r="R83" s="53"/>
    </row>
    <row r="84" ht="16" customHeight="1">
      <c r="A84" s="58"/>
      <c r="B84" s="662"/>
      <c r="C84" s="663"/>
      <c r="D84" s="51"/>
      <c r="E84" s="51"/>
      <c r="F84" s="51"/>
      <c r="G84" s="51"/>
      <c r="H84" s="51"/>
      <c r="I84" s="51"/>
      <c r="J84" s="51"/>
      <c r="K84" s="51"/>
      <c r="L84" s="51"/>
      <c r="M84" s="51"/>
      <c r="N84" s="51"/>
      <c r="O84" s="51"/>
      <c r="P84" s="51"/>
      <c r="Q84" s="51"/>
      <c r="R84" s="323"/>
    </row>
    <row r="85" ht="16" customHeight="1">
      <c r="A85" s="664"/>
      <c r="B85" s="654"/>
      <c r="C85" s="83"/>
      <c r="D85" s="83"/>
      <c r="E85" s="83"/>
      <c r="F85" s="83"/>
      <c r="G85" s="83"/>
      <c r="H85" s="83"/>
      <c r="I85" s="83"/>
      <c r="J85" s="83"/>
      <c r="K85" s="83"/>
      <c r="L85" s="83"/>
      <c r="M85" s="83"/>
      <c r="N85" s="83"/>
      <c r="O85" s="83"/>
      <c r="P85" s="83"/>
      <c r="Q85" s="83"/>
      <c r="R85" s="655"/>
    </row>
    <row r="86" ht="14.5" customHeight="1">
      <c r="A86" s="58"/>
      <c r="B86" t="s" s="657">
        <v>334</v>
      </c>
      <c r="C86" s="658"/>
      <c r="D86" s="93"/>
      <c r="E86" s="93"/>
      <c r="F86" s="93"/>
      <c r="G86" s="93"/>
      <c r="H86" s="93"/>
      <c r="I86" s="93"/>
      <c r="J86" s="93"/>
      <c r="K86" s="93"/>
      <c r="L86" s="93"/>
      <c r="M86" s="93"/>
      <c r="N86" s="93"/>
      <c r="O86" s="93"/>
      <c r="P86" s="93"/>
      <c r="Q86" s="93"/>
      <c r="R86" s="334"/>
    </row>
    <row r="87" ht="16" customHeight="1">
      <c r="A87" s="58"/>
      <c r="B87" s="659"/>
      <c r="C87" s="71"/>
      <c r="D87" s="51"/>
      <c r="E87" s="51"/>
      <c r="F87" s="51"/>
      <c r="G87" s="50"/>
      <c r="H87" s="50"/>
      <c r="I87" s="50"/>
      <c r="J87" s="50"/>
      <c r="K87" s="50"/>
      <c r="L87" s="50"/>
      <c r="M87" s="50"/>
      <c r="N87" s="50"/>
      <c r="O87" s="50"/>
      <c r="P87" s="50"/>
      <c r="Q87" s="51"/>
      <c r="R87" s="323"/>
    </row>
    <row r="88" ht="16" customHeight="1">
      <c r="A88" s="58"/>
      <c r="B88" s="659"/>
      <c r="C88" s="71"/>
      <c r="D88" s="93"/>
      <c r="E88" s="93"/>
      <c r="F88" s="660"/>
      <c r="G88" s="71"/>
      <c r="H88" s="50"/>
      <c r="I88" s="50"/>
      <c r="J88" s="50"/>
      <c r="K88" s="50"/>
      <c r="L88" s="50"/>
      <c r="M88" s="50"/>
      <c r="N88" s="50"/>
      <c r="O88" s="50"/>
      <c r="P88" s="50"/>
      <c r="Q88" s="93"/>
      <c r="R88" s="334"/>
    </row>
    <row r="89" ht="16" customHeight="1">
      <c r="A89" s="58"/>
      <c r="B89" s="659"/>
      <c r="C89" s="71"/>
      <c r="D89" s="50"/>
      <c r="E89" s="50"/>
      <c r="F89" s="54"/>
      <c r="G89" s="71"/>
      <c r="H89" s="50"/>
      <c r="I89" s="50"/>
      <c r="J89" s="50"/>
      <c r="K89" s="50"/>
      <c r="L89" s="50"/>
      <c r="M89" s="50"/>
      <c r="N89" s="50"/>
      <c r="O89" s="50"/>
      <c r="P89" s="50"/>
      <c r="Q89" s="50"/>
      <c r="R89" s="53"/>
    </row>
    <row r="90" ht="16" customHeight="1">
      <c r="A90" s="58"/>
      <c r="B90" s="659"/>
      <c r="C90" s="71"/>
      <c r="D90" s="50"/>
      <c r="E90" s="50"/>
      <c r="F90" s="50"/>
      <c r="G90" s="50"/>
      <c r="H90" s="50"/>
      <c r="I90" s="50"/>
      <c r="J90" s="50"/>
      <c r="K90" s="50"/>
      <c r="L90" s="50"/>
      <c r="M90" s="50"/>
      <c r="N90" s="50"/>
      <c r="O90" s="50"/>
      <c r="P90" s="50"/>
      <c r="Q90" s="51"/>
      <c r="R90" s="323"/>
    </row>
    <row r="91" ht="16" customHeight="1">
      <c r="A91" s="58"/>
      <c r="B91" s="659"/>
      <c r="C91" s="71"/>
      <c r="D91" s="51"/>
      <c r="E91" s="51"/>
      <c r="F91" s="661"/>
      <c r="G91" s="71"/>
      <c r="H91" s="50"/>
      <c r="I91" s="50"/>
      <c r="J91" s="50"/>
      <c r="K91" s="50"/>
      <c r="L91" s="50"/>
      <c r="M91" s="50"/>
      <c r="N91" s="50"/>
      <c r="O91" s="50"/>
      <c r="P91" s="50"/>
      <c r="Q91" s="93"/>
      <c r="R91" s="334"/>
    </row>
    <row r="92" ht="15" customHeight="1">
      <c r="A92" s="58"/>
      <c r="B92" s="659"/>
      <c r="C92" s="71"/>
      <c r="D92" s="93"/>
      <c r="E92" s="93"/>
      <c r="F92" s="93"/>
      <c r="G92" s="50"/>
      <c r="H92" s="50"/>
      <c r="I92" s="50"/>
      <c r="J92" s="50"/>
      <c r="K92" s="50"/>
      <c r="L92" s="50"/>
      <c r="M92" s="50"/>
      <c r="N92" s="50"/>
      <c r="O92" s="50"/>
      <c r="P92" s="50"/>
      <c r="Q92" s="50"/>
      <c r="R92" s="53"/>
    </row>
    <row r="93" ht="16" customHeight="1">
      <c r="A93" s="58"/>
      <c r="B93" s="659"/>
      <c r="C93" s="71"/>
      <c r="D93" s="50"/>
      <c r="E93" s="50"/>
      <c r="F93" s="50"/>
      <c r="G93" s="50"/>
      <c r="H93" s="50"/>
      <c r="I93" s="50"/>
      <c r="J93" s="50"/>
      <c r="K93" s="50"/>
      <c r="L93" s="50"/>
      <c r="M93" s="50"/>
      <c r="N93" s="50"/>
      <c r="O93" s="50"/>
      <c r="P93" s="50"/>
      <c r="Q93" s="50"/>
      <c r="R93" s="53"/>
    </row>
    <row r="94" ht="15" customHeight="1">
      <c r="A94" s="58"/>
      <c r="B94" s="659"/>
      <c r="C94" s="71"/>
      <c r="D94" s="50"/>
      <c r="E94" s="50"/>
      <c r="F94" s="50"/>
      <c r="G94" s="50"/>
      <c r="H94" s="50"/>
      <c r="I94" s="50"/>
      <c r="J94" s="50"/>
      <c r="K94" s="50"/>
      <c r="L94" s="50"/>
      <c r="M94" s="50"/>
      <c r="N94" s="50"/>
      <c r="O94" s="50"/>
      <c r="P94" s="50"/>
      <c r="Q94" s="50"/>
      <c r="R94" s="53"/>
    </row>
    <row r="95" ht="15" customHeight="1">
      <c r="A95" s="58"/>
      <c r="B95" s="659"/>
      <c r="C95" s="71"/>
      <c r="D95" s="50"/>
      <c r="E95" s="50"/>
      <c r="F95" s="50"/>
      <c r="G95" s="50"/>
      <c r="H95" s="50"/>
      <c r="I95" s="50"/>
      <c r="J95" s="50"/>
      <c r="K95" s="50"/>
      <c r="L95" s="50"/>
      <c r="M95" s="50"/>
      <c r="N95" s="50"/>
      <c r="O95" s="50"/>
      <c r="P95" s="50"/>
      <c r="Q95" s="50"/>
      <c r="R95" s="53"/>
    </row>
    <row r="96" ht="15" customHeight="1">
      <c r="A96" s="58"/>
      <c r="B96" s="659"/>
      <c r="C96" s="71"/>
      <c r="D96" s="50"/>
      <c r="E96" s="50"/>
      <c r="F96" s="50"/>
      <c r="G96" s="50"/>
      <c r="H96" s="50"/>
      <c r="I96" s="50"/>
      <c r="J96" s="50"/>
      <c r="K96" s="50"/>
      <c r="L96" s="50"/>
      <c r="M96" s="50"/>
      <c r="N96" s="50"/>
      <c r="O96" s="50"/>
      <c r="P96" s="50"/>
      <c r="Q96" s="50"/>
      <c r="R96" s="53"/>
    </row>
    <row r="97" ht="15" customHeight="1">
      <c r="A97" s="58"/>
      <c r="B97" s="659"/>
      <c r="C97" s="71"/>
      <c r="D97" s="50"/>
      <c r="E97" s="50"/>
      <c r="F97" s="50"/>
      <c r="G97" s="50"/>
      <c r="H97" s="50"/>
      <c r="I97" s="50"/>
      <c r="J97" s="50"/>
      <c r="K97" s="50"/>
      <c r="L97" s="50"/>
      <c r="M97" s="50"/>
      <c r="N97" s="50"/>
      <c r="O97" s="50"/>
      <c r="P97" s="50"/>
      <c r="Q97" s="50"/>
      <c r="R97" s="53"/>
    </row>
    <row r="98" ht="15" customHeight="1">
      <c r="A98" s="58"/>
      <c r="B98" s="659"/>
      <c r="C98" s="71"/>
      <c r="D98" s="50"/>
      <c r="E98" s="50"/>
      <c r="F98" s="50"/>
      <c r="G98" s="50"/>
      <c r="H98" s="50"/>
      <c r="I98" s="50"/>
      <c r="J98" s="50"/>
      <c r="K98" s="50"/>
      <c r="L98" s="50"/>
      <c r="M98" s="50"/>
      <c r="N98" s="50"/>
      <c r="O98" s="50"/>
      <c r="P98" s="50"/>
      <c r="Q98" s="50"/>
      <c r="R98" s="53"/>
    </row>
    <row r="99" ht="15" customHeight="1">
      <c r="A99" s="58"/>
      <c r="B99" s="659"/>
      <c r="C99" s="71"/>
      <c r="D99" s="50"/>
      <c r="E99" s="50"/>
      <c r="F99" s="50"/>
      <c r="G99" s="50"/>
      <c r="H99" s="50"/>
      <c r="I99" s="50"/>
      <c r="J99" s="50"/>
      <c r="K99" s="50"/>
      <c r="L99" s="50"/>
      <c r="M99" s="50"/>
      <c r="N99" s="50"/>
      <c r="O99" s="50"/>
      <c r="P99" s="50"/>
      <c r="Q99" s="50"/>
      <c r="R99" s="53"/>
    </row>
    <row r="100" ht="15" customHeight="1">
      <c r="A100" s="58"/>
      <c r="B100" s="659"/>
      <c r="C100" s="71"/>
      <c r="D100" s="50"/>
      <c r="E100" s="50"/>
      <c r="F100" s="50"/>
      <c r="G100" s="50"/>
      <c r="H100" s="50"/>
      <c r="I100" s="50"/>
      <c r="J100" s="50"/>
      <c r="K100" s="50"/>
      <c r="L100" s="50"/>
      <c r="M100" s="50"/>
      <c r="N100" s="50"/>
      <c r="O100" s="50"/>
      <c r="P100" s="50"/>
      <c r="Q100" s="50"/>
      <c r="R100" s="53"/>
    </row>
    <row r="101" ht="15" customHeight="1">
      <c r="A101" s="58"/>
      <c r="B101" s="659"/>
      <c r="C101" s="71"/>
      <c r="D101" s="50"/>
      <c r="E101" s="50"/>
      <c r="F101" s="50"/>
      <c r="G101" s="50"/>
      <c r="H101" s="50"/>
      <c r="I101" s="50"/>
      <c r="J101" s="50"/>
      <c r="K101" s="50"/>
      <c r="L101" s="50"/>
      <c r="M101" s="50"/>
      <c r="N101" s="50"/>
      <c r="O101" s="50"/>
      <c r="P101" s="50"/>
      <c r="Q101" s="50"/>
      <c r="R101" s="53"/>
    </row>
    <row r="102" ht="15" customHeight="1">
      <c r="A102" s="58"/>
      <c r="B102" s="659"/>
      <c r="C102" s="71"/>
      <c r="D102" s="50"/>
      <c r="E102" s="50"/>
      <c r="F102" s="50"/>
      <c r="G102" s="50"/>
      <c r="H102" s="50"/>
      <c r="I102" s="50"/>
      <c r="J102" s="50"/>
      <c r="K102" s="50"/>
      <c r="L102" s="50"/>
      <c r="M102" s="50"/>
      <c r="N102" s="50"/>
      <c r="O102" s="50"/>
      <c r="P102" s="50"/>
      <c r="Q102" s="50"/>
      <c r="R102" s="53"/>
    </row>
    <row r="103" ht="15" customHeight="1">
      <c r="A103" s="58"/>
      <c r="B103" s="659"/>
      <c r="C103" s="71"/>
      <c r="D103" s="50"/>
      <c r="E103" s="50"/>
      <c r="F103" s="50"/>
      <c r="G103" s="50"/>
      <c r="H103" s="50"/>
      <c r="I103" s="50"/>
      <c r="J103" s="50"/>
      <c r="K103" s="50"/>
      <c r="L103" s="50"/>
      <c r="M103" s="50"/>
      <c r="N103" s="50"/>
      <c r="O103" s="50"/>
      <c r="P103" s="50"/>
      <c r="Q103" s="50"/>
      <c r="R103" s="53"/>
    </row>
    <row r="104" ht="15" customHeight="1">
      <c r="A104" s="58"/>
      <c r="B104" s="659"/>
      <c r="C104" s="71"/>
      <c r="D104" s="50"/>
      <c r="E104" s="50"/>
      <c r="F104" s="50"/>
      <c r="G104" s="50"/>
      <c r="H104" s="50"/>
      <c r="I104" s="50"/>
      <c r="J104" s="50"/>
      <c r="K104" s="50"/>
      <c r="L104" s="50"/>
      <c r="M104" s="50"/>
      <c r="N104" s="50"/>
      <c r="O104" s="50"/>
      <c r="P104" s="50"/>
      <c r="Q104" s="50"/>
      <c r="R104" s="53"/>
    </row>
    <row r="105" ht="15" customHeight="1">
      <c r="A105" s="58"/>
      <c r="B105" s="659"/>
      <c r="C105" s="71"/>
      <c r="D105" s="50"/>
      <c r="E105" s="50"/>
      <c r="F105" s="50"/>
      <c r="G105" s="50"/>
      <c r="H105" s="50"/>
      <c r="I105" s="50"/>
      <c r="J105" s="50"/>
      <c r="K105" s="50"/>
      <c r="L105" s="50"/>
      <c r="M105" s="50"/>
      <c r="N105" s="50"/>
      <c r="O105" s="50"/>
      <c r="P105" s="50"/>
      <c r="Q105" s="50"/>
      <c r="R105" s="53"/>
    </row>
    <row r="106" ht="15" customHeight="1">
      <c r="A106" s="58"/>
      <c r="B106" s="659"/>
      <c r="C106" s="71"/>
      <c r="D106" s="50"/>
      <c r="E106" s="50"/>
      <c r="F106" s="50"/>
      <c r="G106" s="50"/>
      <c r="H106" s="50"/>
      <c r="I106" s="50"/>
      <c r="J106" s="50"/>
      <c r="K106" s="50"/>
      <c r="L106" s="50"/>
      <c r="M106" s="50"/>
      <c r="N106" s="50"/>
      <c r="O106" s="50"/>
      <c r="P106" s="50"/>
      <c r="Q106" s="50"/>
      <c r="R106" s="53"/>
    </row>
    <row r="107" ht="15" customHeight="1">
      <c r="A107" s="58"/>
      <c r="B107" s="659"/>
      <c r="C107" s="71"/>
      <c r="D107" s="50"/>
      <c r="E107" s="50"/>
      <c r="F107" s="50"/>
      <c r="G107" s="50"/>
      <c r="H107" s="50"/>
      <c r="I107" s="50"/>
      <c r="J107" s="50"/>
      <c r="K107" s="50"/>
      <c r="L107" s="50"/>
      <c r="M107" s="50"/>
      <c r="N107" s="50"/>
      <c r="O107" s="50"/>
      <c r="P107" s="50"/>
      <c r="Q107" s="50"/>
      <c r="R107" s="53"/>
    </row>
    <row r="108" ht="15" customHeight="1">
      <c r="A108" s="58"/>
      <c r="B108" s="659"/>
      <c r="C108" s="71"/>
      <c r="D108" s="50"/>
      <c r="E108" s="50"/>
      <c r="F108" s="50"/>
      <c r="G108" s="50"/>
      <c r="H108" s="50"/>
      <c r="I108" s="50"/>
      <c r="J108" s="50"/>
      <c r="K108" s="50"/>
      <c r="L108" s="50"/>
      <c r="M108" s="50"/>
      <c r="N108" s="50"/>
      <c r="O108" s="50"/>
      <c r="P108" s="50"/>
      <c r="Q108" s="50"/>
      <c r="R108" s="53"/>
    </row>
    <row r="109" ht="15" customHeight="1">
      <c r="A109" s="58"/>
      <c r="B109" s="659"/>
      <c r="C109" s="71"/>
      <c r="D109" s="50"/>
      <c r="E109" s="50"/>
      <c r="F109" s="50"/>
      <c r="G109" s="50"/>
      <c r="H109" s="50"/>
      <c r="I109" s="50"/>
      <c r="J109" s="50"/>
      <c r="K109" s="50"/>
      <c r="L109" s="50"/>
      <c r="M109" s="50"/>
      <c r="N109" s="50"/>
      <c r="O109" s="50"/>
      <c r="P109" s="50"/>
      <c r="Q109" s="50"/>
      <c r="R109" s="53"/>
    </row>
    <row r="110" ht="15" customHeight="1">
      <c r="A110" s="58"/>
      <c r="B110" s="659"/>
      <c r="C110" s="71"/>
      <c r="D110" s="50"/>
      <c r="E110" s="50"/>
      <c r="F110" s="50"/>
      <c r="G110" s="50"/>
      <c r="H110" s="50"/>
      <c r="I110" s="50"/>
      <c r="J110" s="50"/>
      <c r="K110" s="50"/>
      <c r="L110" s="50"/>
      <c r="M110" s="50"/>
      <c r="N110" s="50"/>
      <c r="O110" s="50"/>
      <c r="P110" s="50"/>
      <c r="Q110" s="50"/>
      <c r="R110" s="53"/>
    </row>
    <row r="111" ht="15" customHeight="1">
      <c r="A111" s="58"/>
      <c r="B111" s="659"/>
      <c r="C111" s="71"/>
      <c r="D111" s="50"/>
      <c r="E111" s="50"/>
      <c r="F111" s="50"/>
      <c r="G111" s="50"/>
      <c r="H111" s="50"/>
      <c r="I111" s="50"/>
      <c r="J111" s="50"/>
      <c r="K111" s="50"/>
      <c r="L111" s="50"/>
      <c r="M111" s="50"/>
      <c r="N111" s="50"/>
      <c r="O111" s="50"/>
      <c r="P111" s="50"/>
      <c r="Q111" s="50"/>
      <c r="R111" s="53"/>
    </row>
    <row r="112" ht="16" customHeight="1">
      <c r="A112" s="58"/>
      <c r="B112" s="662"/>
      <c r="C112" s="663"/>
      <c r="D112" s="51"/>
      <c r="E112" s="51"/>
      <c r="F112" s="51"/>
      <c r="G112" s="51"/>
      <c r="H112" s="51"/>
      <c r="I112" s="51"/>
      <c r="J112" s="51"/>
      <c r="K112" s="51"/>
      <c r="L112" s="51"/>
      <c r="M112" s="51"/>
      <c r="N112" s="51"/>
      <c r="O112" s="51"/>
      <c r="P112" s="51"/>
      <c r="Q112" s="51"/>
      <c r="R112" s="323"/>
    </row>
    <row r="113" ht="16" customHeight="1">
      <c r="A113" s="664"/>
      <c r="B113" s="654"/>
      <c r="C113" s="83"/>
      <c r="D113" s="83"/>
      <c r="E113" s="83"/>
      <c r="F113" s="83"/>
      <c r="G113" s="83"/>
      <c r="H113" s="83"/>
      <c r="I113" s="83"/>
      <c r="J113" s="83"/>
      <c r="K113" s="83"/>
      <c r="L113" s="83"/>
      <c r="M113" s="83"/>
      <c r="N113" s="83"/>
      <c r="O113" s="83"/>
      <c r="P113" s="83"/>
      <c r="Q113" s="83"/>
      <c r="R113" s="655"/>
    </row>
    <row r="114" ht="14.5" customHeight="1">
      <c r="A114" s="58"/>
      <c r="B114" t="s" s="657">
        <v>899</v>
      </c>
      <c r="C114" s="658"/>
      <c r="D114" s="93"/>
      <c r="E114" s="93"/>
      <c r="F114" s="93"/>
      <c r="G114" s="93"/>
      <c r="H114" s="93"/>
      <c r="I114" s="93"/>
      <c r="J114" s="93"/>
      <c r="K114" s="93"/>
      <c r="L114" s="93"/>
      <c r="M114" s="93"/>
      <c r="N114" s="93"/>
      <c r="O114" s="93"/>
      <c r="P114" s="93"/>
      <c r="Q114" s="93"/>
      <c r="R114" s="334"/>
    </row>
    <row r="115" ht="16" customHeight="1">
      <c r="A115" s="58"/>
      <c r="B115" s="659"/>
      <c r="C115" s="71"/>
      <c r="D115" s="51"/>
      <c r="E115" s="51"/>
      <c r="F115" s="51"/>
      <c r="G115" s="50"/>
      <c r="H115" s="50"/>
      <c r="I115" s="50"/>
      <c r="J115" s="50"/>
      <c r="K115" s="50"/>
      <c r="L115" s="50"/>
      <c r="M115" s="50"/>
      <c r="N115" s="50"/>
      <c r="O115" s="50"/>
      <c r="P115" s="50"/>
      <c r="Q115" s="51"/>
      <c r="R115" s="323"/>
    </row>
    <row r="116" ht="16" customHeight="1">
      <c r="A116" s="58"/>
      <c r="B116" s="659"/>
      <c r="C116" s="71"/>
      <c r="D116" s="93"/>
      <c r="E116" s="93"/>
      <c r="F116" s="660"/>
      <c r="G116" s="71"/>
      <c r="H116" s="50"/>
      <c r="I116" s="50"/>
      <c r="J116" s="50"/>
      <c r="K116" s="50"/>
      <c r="L116" s="50"/>
      <c r="M116" s="50"/>
      <c r="N116" s="50"/>
      <c r="O116" s="50"/>
      <c r="P116" s="50"/>
      <c r="Q116" s="93"/>
      <c r="R116" s="334"/>
    </row>
    <row r="117" ht="16" customHeight="1">
      <c r="A117" s="58"/>
      <c r="B117" s="659"/>
      <c r="C117" s="71"/>
      <c r="D117" s="50"/>
      <c r="E117" s="50"/>
      <c r="F117" s="54"/>
      <c r="G117" s="71"/>
      <c r="H117" s="50"/>
      <c r="I117" s="50"/>
      <c r="J117" s="50"/>
      <c r="K117" s="50"/>
      <c r="L117" s="50"/>
      <c r="M117" s="50"/>
      <c r="N117" s="50"/>
      <c r="O117" s="50"/>
      <c r="P117" s="50"/>
      <c r="Q117" s="50"/>
      <c r="R117" s="53"/>
    </row>
    <row r="118" ht="16" customHeight="1">
      <c r="A118" s="58"/>
      <c r="B118" s="659"/>
      <c r="C118" s="71"/>
      <c r="D118" s="50"/>
      <c r="E118" s="50"/>
      <c r="F118" s="50"/>
      <c r="G118" s="50"/>
      <c r="H118" s="50"/>
      <c r="I118" s="50"/>
      <c r="J118" s="50"/>
      <c r="K118" s="50"/>
      <c r="L118" s="50"/>
      <c r="M118" s="50"/>
      <c r="N118" s="50"/>
      <c r="O118" s="50"/>
      <c r="P118" s="50"/>
      <c r="Q118" s="51"/>
      <c r="R118" s="323"/>
    </row>
    <row r="119" ht="16" customHeight="1">
      <c r="A119" s="58"/>
      <c r="B119" s="659"/>
      <c r="C119" s="71"/>
      <c r="D119" s="51"/>
      <c r="E119" s="51"/>
      <c r="F119" s="661"/>
      <c r="G119" s="71"/>
      <c r="H119" s="50"/>
      <c r="I119" s="50"/>
      <c r="J119" s="50"/>
      <c r="K119" s="50"/>
      <c r="L119" s="50"/>
      <c r="M119" s="50"/>
      <c r="N119" s="50"/>
      <c r="O119" s="50"/>
      <c r="P119" s="50"/>
      <c r="Q119" s="93"/>
      <c r="R119" s="334"/>
    </row>
    <row r="120" ht="15" customHeight="1">
      <c r="A120" s="58"/>
      <c r="B120" s="659"/>
      <c r="C120" s="71"/>
      <c r="D120" s="93"/>
      <c r="E120" s="93"/>
      <c r="F120" s="93"/>
      <c r="G120" s="50"/>
      <c r="H120" s="50"/>
      <c r="I120" s="50"/>
      <c r="J120" s="50"/>
      <c r="K120" s="50"/>
      <c r="L120" s="50"/>
      <c r="M120" s="50"/>
      <c r="N120" s="50"/>
      <c r="O120" s="50"/>
      <c r="P120" s="50"/>
      <c r="Q120" s="50"/>
      <c r="R120" s="53"/>
    </row>
    <row r="121" ht="16" customHeight="1">
      <c r="A121" s="58"/>
      <c r="B121" s="659"/>
      <c r="C121" s="71"/>
      <c r="D121" s="50"/>
      <c r="E121" s="50"/>
      <c r="F121" s="50"/>
      <c r="G121" s="50"/>
      <c r="H121" s="50"/>
      <c r="I121" s="50"/>
      <c r="J121" s="50"/>
      <c r="K121" s="50"/>
      <c r="L121" s="50"/>
      <c r="M121" s="50"/>
      <c r="N121" s="50"/>
      <c r="O121" s="50"/>
      <c r="P121" s="50"/>
      <c r="Q121" s="50"/>
      <c r="R121" s="53"/>
    </row>
    <row r="122" ht="16" customHeight="1">
      <c r="A122" s="58"/>
      <c r="B122" s="659"/>
      <c r="C122" s="71"/>
      <c r="D122" s="50"/>
      <c r="E122" s="50"/>
      <c r="F122" s="50"/>
      <c r="G122" s="50"/>
      <c r="H122" s="50"/>
      <c r="I122" s="50"/>
      <c r="J122" s="50"/>
      <c r="K122" s="50"/>
      <c r="L122" s="50"/>
      <c r="M122" s="50"/>
      <c r="N122" s="50"/>
      <c r="O122" s="50"/>
      <c r="P122" s="50"/>
      <c r="Q122" s="50"/>
      <c r="R122" s="53"/>
    </row>
    <row r="123" ht="15" customHeight="1">
      <c r="A123" s="58"/>
      <c r="B123" s="659"/>
      <c r="C123" s="71"/>
      <c r="D123" s="50"/>
      <c r="E123" s="50"/>
      <c r="F123" s="50"/>
      <c r="G123" s="50"/>
      <c r="H123" s="50"/>
      <c r="I123" s="50"/>
      <c r="J123" s="50"/>
      <c r="K123" s="50"/>
      <c r="L123" s="50"/>
      <c r="M123" s="50"/>
      <c r="N123" s="50"/>
      <c r="O123" s="50"/>
      <c r="P123" s="50"/>
      <c r="Q123" s="50"/>
      <c r="R123" s="53"/>
    </row>
    <row r="124" ht="15" customHeight="1">
      <c r="A124" s="58"/>
      <c r="B124" s="659"/>
      <c r="C124" s="71"/>
      <c r="D124" s="50"/>
      <c r="E124" s="50"/>
      <c r="F124" s="50"/>
      <c r="G124" s="50"/>
      <c r="H124" s="50"/>
      <c r="I124" s="50"/>
      <c r="J124" s="50"/>
      <c r="K124" s="50"/>
      <c r="L124" s="50"/>
      <c r="M124" s="50"/>
      <c r="N124" s="50"/>
      <c r="O124" s="50"/>
      <c r="P124" s="50"/>
      <c r="Q124" s="50"/>
      <c r="R124" s="53"/>
    </row>
    <row r="125" ht="15" customHeight="1">
      <c r="A125" s="58"/>
      <c r="B125" s="659"/>
      <c r="C125" s="71"/>
      <c r="D125" s="50"/>
      <c r="E125" s="50"/>
      <c r="F125" s="50"/>
      <c r="G125" s="50"/>
      <c r="H125" s="50"/>
      <c r="I125" s="50"/>
      <c r="J125" s="50"/>
      <c r="K125" s="50"/>
      <c r="L125" s="50"/>
      <c r="M125" s="50"/>
      <c r="N125" s="50"/>
      <c r="O125" s="50"/>
      <c r="P125" s="50"/>
      <c r="Q125" s="50"/>
      <c r="R125" s="53"/>
    </row>
    <row r="126" ht="15" customHeight="1">
      <c r="A126" s="58"/>
      <c r="B126" s="659"/>
      <c r="C126" s="71"/>
      <c r="D126" s="50"/>
      <c r="E126" s="50"/>
      <c r="F126" s="50"/>
      <c r="G126" s="50"/>
      <c r="H126" s="50"/>
      <c r="I126" s="50"/>
      <c r="J126" s="50"/>
      <c r="K126" s="50"/>
      <c r="L126" s="50"/>
      <c r="M126" s="50"/>
      <c r="N126" s="50"/>
      <c r="O126" s="50"/>
      <c r="P126" s="50"/>
      <c r="Q126" s="50"/>
      <c r="R126" s="53"/>
    </row>
    <row r="127" ht="15" customHeight="1">
      <c r="A127" s="58"/>
      <c r="B127" s="659"/>
      <c r="C127" s="71"/>
      <c r="D127" s="50"/>
      <c r="E127" s="50"/>
      <c r="F127" s="50"/>
      <c r="G127" s="50"/>
      <c r="H127" s="50"/>
      <c r="I127" s="50"/>
      <c r="J127" s="50"/>
      <c r="K127" s="50"/>
      <c r="L127" s="50"/>
      <c r="M127" s="50"/>
      <c r="N127" s="50"/>
      <c r="O127" s="50"/>
      <c r="P127" s="50"/>
      <c r="Q127" s="50"/>
      <c r="R127" s="53"/>
    </row>
    <row r="128" ht="15" customHeight="1">
      <c r="A128" s="58"/>
      <c r="B128" s="659"/>
      <c r="C128" s="71"/>
      <c r="D128" s="50"/>
      <c r="E128" s="50"/>
      <c r="F128" s="50"/>
      <c r="G128" s="50"/>
      <c r="H128" s="50"/>
      <c r="I128" s="50"/>
      <c r="J128" s="50"/>
      <c r="K128" s="50"/>
      <c r="L128" s="50"/>
      <c r="M128" s="50"/>
      <c r="N128" s="50"/>
      <c r="O128" s="50"/>
      <c r="P128" s="50"/>
      <c r="Q128" s="50"/>
      <c r="R128" s="53"/>
    </row>
    <row r="129" ht="15" customHeight="1">
      <c r="A129" s="58"/>
      <c r="B129" s="659"/>
      <c r="C129" s="71"/>
      <c r="D129" s="50"/>
      <c r="E129" s="50"/>
      <c r="F129" s="50"/>
      <c r="G129" s="50"/>
      <c r="H129" s="50"/>
      <c r="I129" s="50"/>
      <c r="J129" s="50"/>
      <c r="K129" s="50"/>
      <c r="L129" s="50"/>
      <c r="M129" s="50"/>
      <c r="N129" s="50"/>
      <c r="O129" s="50"/>
      <c r="P129" s="50"/>
      <c r="Q129" s="50"/>
      <c r="R129" s="53"/>
    </row>
    <row r="130" ht="15" customHeight="1">
      <c r="A130" s="58"/>
      <c r="B130" s="659"/>
      <c r="C130" s="71"/>
      <c r="D130" s="50"/>
      <c r="E130" s="50"/>
      <c r="F130" s="50"/>
      <c r="G130" s="50"/>
      <c r="H130" s="50"/>
      <c r="I130" s="50"/>
      <c r="J130" s="50"/>
      <c r="K130" s="50"/>
      <c r="L130" s="50"/>
      <c r="M130" s="50"/>
      <c r="N130" s="50"/>
      <c r="O130" s="50"/>
      <c r="P130" s="50"/>
      <c r="Q130" s="50"/>
      <c r="R130" s="53"/>
    </row>
    <row r="131" ht="15" customHeight="1">
      <c r="A131" s="58"/>
      <c r="B131" s="659"/>
      <c r="C131" s="71"/>
      <c r="D131" s="50"/>
      <c r="E131" s="50"/>
      <c r="F131" s="50"/>
      <c r="G131" s="50"/>
      <c r="H131" s="50"/>
      <c r="I131" s="50"/>
      <c r="J131" s="50"/>
      <c r="K131" s="50"/>
      <c r="L131" s="50"/>
      <c r="M131" s="50"/>
      <c r="N131" s="50"/>
      <c r="O131" s="50"/>
      <c r="P131" s="50"/>
      <c r="Q131" s="50"/>
      <c r="R131" s="53"/>
    </row>
    <row r="132" ht="15" customHeight="1">
      <c r="A132" s="58"/>
      <c r="B132" s="659"/>
      <c r="C132" s="71"/>
      <c r="D132" s="50"/>
      <c r="E132" s="50"/>
      <c r="F132" s="50"/>
      <c r="G132" s="50"/>
      <c r="H132" s="50"/>
      <c r="I132" s="50"/>
      <c r="J132" s="50"/>
      <c r="K132" s="50"/>
      <c r="L132" s="50"/>
      <c r="M132" s="50"/>
      <c r="N132" s="50"/>
      <c r="O132" s="50"/>
      <c r="P132" s="50"/>
      <c r="Q132" s="50"/>
      <c r="R132" s="53"/>
    </row>
    <row r="133" ht="15" customHeight="1">
      <c r="A133" s="58"/>
      <c r="B133" s="659"/>
      <c r="C133" s="71"/>
      <c r="D133" s="50"/>
      <c r="E133" s="50"/>
      <c r="F133" s="50"/>
      <c r="G133" s="50"/>
      <c r="H133" s="50"/>
      <c r="I133" s="50"/>
      <c r="J133" s="50"/>
      <c r="K133" s="50"/>
      <c r="L133" s="50"/>
      <c r="M133" s="50"/>
      <c r="N133" s="50"/>
      <c r="O133" s="50"/>
      <c r="P133" s="50"/>
      <c r="Q133" s="50"/>
      <c r="R133" s="53"/>
    </row>
    <row r="134" ht="15" customHeight="1">
      <c r="A134" s="58"/>
      <c r="B134" s="659"/>
      <c r="C134" s="71"/>
      <c r="D134" s="50"/>
      <c r="E134" s="50"/>
      <c r="F134" s="50"/>
      <c r="G134" s="50"/>
      <c r="H134" s="50"/>
      <c r="I134" s="50"/>
      <c r="J134" s="50"/>
      <c r="K134" s="50"/>
      <c r="L134" s="50"/>
      <c r="M134" s="50"/>
      <c r="N134" s="50"/>
      <c r="O134" s="50"/>
      <c r="P134" s="50"/>
      <c r="Q134" s="50"/>
      <c r="R134" s="53"/>
    </row>
    <row r="135" ht="15" customHeight="1">
      <c r="A135" s="58"/>
      <c r="B135" s="659"/>
      <c r="C135" s="71"/>
      <c r="D135" s="50"/>
      <c r="E135" s="50"/>
      <c r="F135" s="50"/>
      <c r="G135" s="50"/>
      <c r="H135" s="50"/>
      <c r="I135" s="50"/>
      <c r="J135" s="50"/>
      <c r="K135" s="50"/>
      <c r="L135" s="50"/>
      <c r="M135" s="50"/>
      <c r="N135" s="50"/>
      <c r="O135" s="50"/>
      <c r="P135" s="50"/>
      <c r="Q135" s="50"/>
      <c r="R135" s="53"/>
    </row>
    <row r="136" ht="15" customHeight="1">
      <c r="A136" s="58"/>
      <c r="B136" s="659"/>
      <c r="C136" s="71"/>
      <c r="D136" s="50"/>
      <c r="E136" s="50"/>
      <c r="F136" s="50"/>
      <c r="G136" s="50"/>
      <c r="H136" s="50"/>
      <c r="I136" s="50"/>
      <c r="J136" s="50"/>
      <c r="K136" s="50"/>
      <c r="L136" s="50"/>
      <c r="M136" s="50"/>
      <c r="N136" s="50"/>
      <c r="O136" s="50"/>
      <c r="P136" s="50"/>
      <c r="Q136" s="50"/>
      <c r="R136" s="53"/>
    </row>
    <row r="137" ht="15" customHeight="1">
      <c r="A137" s="58"/>
      <c r="B137" s="659"/>
      <c r="C137" s="71"/>
      <c r="D137" s="50"/>
      <c r="E137" s="50"/>
      <c r="F137" s="50"/>
      <c r="G137" s="50"/>
      <c r="H137" s="50"/>
      <c r="I137" s="50"/>
      <c r="J137" s="50"/>
      <c r="K137" s="50"/>
      <c r="L137" s="50"/>
      <c r="M137" s="50"/>
      <c r="N137" s="50"/>
      <c r="O137" s="50"/>
      <c r="P137" s="50"/>
      <c r="Q137" s="50"/>
      <c r="R137" s="53"/>
    </row>
    <row r="138" ht="15" customHeight="1">
      <c r="A138" s="58"/>
      <c r="B138" s="659"/>
      <c r="C138" s="71"/>
      <c r="D138" s="50"/>
      <c r="E138" s="50"/>
      <c r="F138" s="50"/>
      <c r="G138" s="50"/>
      <c r="H138" s="50"/>
      <c r="I138" s="50"/>
      <c r="J138" s="50"/>
      <c r="K138" s="50"/>
      <c r="L138" s="50"/>
      <c r="M138" s="50"/>
      <c r="N138" s="50"/>
      <c r="O138" s="50"/>
      <c r="P138" s="50"/>
      <c r="Q138" s="50"/>
      <c r="R138" s="53"/>
    </row>
    <row r="139" ht="15" customHeight="1">
      <c r="A139" s="58"/>
      <c r="B139" s="659"/>
      <c r="C139" s="71"/>
      <c r="D139" s="50"/>
      <c r="E139" s="50"/>
      <c r="F139" s="50"/>
      <c r="G139" s="50"/>
      <c r="H139" s="50"/>
      <c r="I139" s="50"/>
      <c r="J139" s="50"/>
      <c r="K139" s="50"/>
      <c r="L139" s="50"/>
      <c r="M139" s="50"/>
      <c r="N139" s="50"/>
      <c r="O139" s="50"/>
      <c r="P139" s="50"/>
      <c r="Q139" s="50"/>
      <c r="R139" s="53"/>
    </row>
    <row r="140" ht="16" customHeight="1">
      <c r="A140" s="665"/>
      <c r="B140" s="662"/>
      <c r="C140" s="663"/>
      <c r="D140" s="51"/>
      <c r="E140" s="51"/>
      <c r="F140" s="51"/>
      <c r="G140" s="51"/>
      <c r="H140" s="51"/>
      <c r="I140" s="51"/>
      <c r="J140" s="51"/>
      <c r="K140" s="51"/>
      <c r="L140" s="51"/>
      <c r="M140" s="51"/>
      <c r="N140" s="51"/>
      <c r="O140" s="51"/>
      <c r="P140" s="51"/>
      <c r="Q140" s="51"/>
      <c r="R140" s="323"/>
    </row>
  </sheetData>
  <mergeCells count="5">
    <mergeCell ref="B2:B28"/>
    <mergeCell ref="B30:B56"/>
    <mergeCell ref="B58:B84"/>
    <mergeCell ref="B86:B112"/>
    <mergeCell ref="B114:B140"/>
  </mergeCells>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