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10c33934463241/Documents/DS Bootcamp/Analysis Proejcts/Assignments/Module 1/"/>
    </mc:Choice>
  </mc:AlternateContent>
  <xr:revisionPtr revIDLastSave="8" documentId="8_{7921AF1A-E688-44C4-8B15-6C688063834D}" xr6:coauthVersionLast="47" xr6:coauthVersionMax="47" xr10:uidLastSave="{E04DDE9F-5146-4BAF-B105-EDE2D582EDD8}"/>
  <bookViews>
    <workbookView xWindow="0" yWindow="2844" windowWidth="22932" windowHeight="13608" xr2:uid="{00000000-000D-0000-FFFF-FFFF00000000}"/>
  </bookViews>
  <sheets>
    <sheet name="Theater Outcomes by Launch Date" sheetId="11" r:id="rId1"/>
    <sheet name="Outcomes Based on Goals" sheetId="12" r:id="rId2"/>
    <sheet name="Kickstarters" sheetId="1" r:id="rId3"/>
    <sheet name="Outcomes based on Goals Pivot" sheetId="15" r:id="rId4"/>
  </sheets>
  <definedNames>
    <definedName name="_xlnm._FilterDatabase" localSheetId="2" hidden="1">Kickstarters!$A$1:$S$4115</definedName>
  </definedName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115" i="1" l="1"/>
  <c r="R83" i="1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B13" i="12"/>
  <c r="E13" i="12" s="1"/>
  <c r="B12" i="12"/>
  <c r="E12" i="12" s="1"/>
  <c r="B11" i="12"/>
  <c r="B10" i="12"/>
  <c r="E10" i="12" s="1"/>
  <c r="B9" i="12"/>
  <c r="B8" i="12"/>
  <c r="E8" i="12" s="1"/>
  <c r="B7" i="12"/>
  <c r="E7" i="12" s="1"/>
  <c r="B6" i="12"/>
  <c r="E6" i="12" s="1"/>
  <c r="B5" i="12"/>
  <c r="B4" i="12"/>
  <c r="B3" i="12"/>
  <c r="D2" i="12"/>
  <c r="C2" i="12"/>
  <c r="B2" i="12"/>
  <c r="R2" i="1"/>
  <c r="S2" i="1" s="1"/>
  <c r="R2924" i="1"/>
  <c r="S2924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S83" i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F8" i="12" l="1"/>
  <c r="F7" i="12"/>
  <c r="F6" i="12"/>
  <c r="E4" i="12"/>
  <c r="F4" i="12" s="1"/>
  <c r="F13" i="12"/>
  <c r="E5" i="12"/>
  <c r="F5" i="12" s="1"/>
  <c r="F12" i="12"/>
  <c r="F10" i="12"/>
  <c r="G6" i="12"/>
  <c r="G10" i="12"/>
  <c r="H6" i="12"/>
  <c r="H10" i="12"/>
  <c r="G7" i="12"/>
  <c r="G11" i="12"/>
  <c r="E2" i="12"/>
  <c r="F2" i="12" s="1"/>
  <c r="E9" i="12"/>
  <c r="G9" i="12" s="1"/>
  <c r="E3" i="12"/>
  <c r="F3" i="12" s="1"/>
  <c r="E11" i="12"/>
  <c r="F11" i="12" s="1"/>
  <c r="H7" i="12"/>
  <c r="H11" i="12"/>
  <c r="G8" i="12"/>
  <c r="G12" i="12"/>
  <c r="H8" i="12"/>
  <c r="H12" i="12"/>
  <c r="G13" i="12"/>
  <c r="H13" i="12"/>
  <c r="H5" i="12" l="1"/>
  <c r="G5" i="12"/>
  <c r="H4" i="12"/>
  <c r="H3" i="12"/>
  <c r="G4" i="12"/>
  <c r="G3" i="12"/>
  <c r="F9" i="12"/>
  <c r="H9" i="12"/>
  <c r="H2" i="12"/>
  <c r="G2" i="12"/>
</calcChain>
</file>

<file path=xl/sharedStrings.xml><?xml version="1.0" encoding="utf-8"?>
<sst xmlns="http://schemas.openxmlformats.org/spreadsheetml/2006/main" count="32981" uniqueCount="8398">
  <si>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</si>
  <si>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</si>
  <si>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</si>
  <si>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</si>
  <si>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</si>
  <si>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</si>
  <si>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</si>
  <si>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</si>
  <si>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</si>
  <si>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</si>
  <si>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</si>
  <si>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</si>
  <si>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</si>
  <si>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</si>
  <si>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</si>
  <si>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</si>
  <si>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</si>
  <si>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</si>
  <si>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</si>
  <si>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</si>
  <si>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</si>
  <si>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</si>
  <si>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</si>
  <si>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</si>
  <si>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</si>
  <si>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</si>
  <si>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</si>
  <si>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</si>
  <si>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</si>
  <si>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</si>
  <si>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</si>
  <si>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</si>
  <si>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</si>
  <si>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</si>
  <si>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</si>
  <si>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</si>
  <si>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</si>
  <si>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</si>
  <si>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</si>
  <si>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</si>
  <si>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</si>
  <si>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</si>
  <si>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</si>
  <si>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</si>
  <si>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</si>
  <si>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</si>
  <si>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</si>
  <si>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</si>
  <si>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</si>
  <si>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</si>
  <si>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</si>
  <si>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</si>
  <si>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</si>
  <si>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</si>
  <si>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</si>
  <si>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</si>
  <si>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</si>
  <si>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</si>
  <si>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</si>
  <si>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</si>
  <si>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</si>
  <si>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</si>
  <si>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</si>
  <si>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</si>
  <si>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</si>
  <si>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</si>
  <si>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</si>
  <si>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</si>
  <si>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</si>
  <si>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</si>
  <si>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</si>
  <si>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</si>
  <si>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</si>
  <si>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</si>
  <si>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</si>
  <si>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</si>
  <si>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</si>
  <si>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</si>
  <si>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</si>
  <si>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</si>
  <si>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</si>
  <si>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</si>
  <si>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</si>
  <si>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</si>
  <si>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</si>
  <si>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</si>
  <si>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</si>
  <si>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</si>
  <si>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</si>
  <si>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</si>
  <si>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</si>
  <si>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</si>
  <si>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</si>
  <si>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</si>
  <si>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</si>
  <si>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</si>
  <si>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</si>
  <si>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</si>
  <si>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</si>
  <si>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</si>
  <si>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</si>
  <si>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</si>
  <si>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</si>
  <si>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</si>
  <si>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</si>
  <si>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</si>
  <si>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</si>
  <si>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</si>
  <si>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</si>
  <si>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</si>
  <si>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</si>
  <si>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</si>
  <si>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</si>
  <si>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</si>
  <si>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</si>
  <si>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</si>
  <si>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</si>
  <si>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</si>
  <si>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</si>
  <si>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</si>
  <si>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</si>
  <si>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</si>
  <si>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</si>
  <si>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</si>
  <si>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</si>
  <si>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</si>
  <si>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</si>
  <si>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</si>
  <si>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</si>
  <si>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</si>
  <si>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</si>
  <si>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</si>
  <si>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</si>
  <si>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</si>
  <si>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</si>
  <si>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</si>
  <si>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</si>
  <si>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</si>
  <si>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</si>
  <si>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</si>
  <si>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</si>
  <si>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</si>
  <si>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</si>
  <si>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</si>
  <si>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</si>
  <si>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</si>
  <si>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</si>
  <si>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</si>
  <si>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</si>
  <si>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</si>
  <si>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</si>
  <si>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</si>
  <si>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</si>
  <si>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</si>
  <si>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</si>
  <si>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</si>
  <si>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</si>
  <si>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</si>
  <si>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</si>
  <si>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</si>
  <si>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</si>
  <si>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</si>
  <si>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</si>
  <si>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</si>
  <si>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</si>
  <si>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</si>
  <si>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</si>
  <si>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</si>
  <si>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</si>
  <si>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</si>
  <si>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</si>
  <si>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</si>
  <si>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</si>
  <si>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</si>
  <si>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</si>
  <si>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</si>
  <si>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</si>
  <si>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</si>
  <si>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</si>
  <si>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</si>
  <si>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</si>
  <si>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</si>
  <si>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</si>
  <si>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</si>
  <si>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</si>
  <si>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</si>
  <si>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</si>
  <si>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</si>
  <si>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</si>
  <si>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</si>
  <si>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</si>
  <si>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</si>
  <si>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</si>
  <si>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</si>
  <si>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</si>
  <si>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</si>
  <si>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</si>
  <si>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</si>
  <si>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</si>
  <si>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</si>
  <si>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</si>
  <si>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</si>
  <si>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</si>
  <si>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</si>
  <si>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</si>
  <si>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</si>
  <si>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</si>
  <si>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</si>
  <si>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</si>
  <si>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</si>
  <si>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</si>
  <si>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</si>
  <si>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</si>
  <si>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</si>
  <si>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</si>
  <si>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</si>
  <si>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</si>
  <si>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</si>
  <si>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</si>
  <si>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</si>
  <si>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</si>
  <si>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</si>
  <si>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</si>
  <si>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</si>
  <si>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</si>
  <si>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</si>
  <si>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</si>
  <si>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</si>
  <si>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</si>
  <si>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</si>
  <si>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</si>
  <si>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</si>
  <si>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</si>
  <si>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</si>
  <si>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</si>
  <si>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</si>
  <si>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</si>
  <si>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</si>
  <si>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</si>
  <si>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</si>
  <si>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</si>
  <si>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</si>
  <si>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</si>
  <si>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</si>
  <si>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</si>
  <si>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</si>
  <si>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</si>
  <si>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</si>
  <si>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</si>
  <si>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</si>
  <si>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</si>
  <si>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</si>
  <si>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</si>
  <si>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</si>
  <si>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</si>
  <si>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</si>
  <si>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</si>
  <si>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</si>
  <si>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</si>
  <si>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</si>
  <si>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</si>
  <si>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</si>
  <si>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</si>
  <si>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</si>
  <si>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</si>
  <si>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</si>
  <si>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</si>
  <si>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</si>
  <si>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</si>
  <si>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</si>
  <si>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</si>
  <si>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</si>
  <si>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</si>
  <si>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</si>
  <si>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</si>
  <si>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</si>
  <si>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</si>
  <si>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</si>
  <si>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</si>
  <si>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</si>
  <si>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</si>
  <si>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</si>
  <si>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</si>
  <si>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</si>
  <si>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</si>
  <si>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</si>
  <si>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</si>
  <si>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</si>
  <si>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</si>
  <si>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</si>
  <si>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</si>
  <si>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</si>
  <si>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</si>
  <si>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</si>
  <si>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</si>
  <si>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</si>
  <si>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</si>
  <si>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</si>
  <si>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</si>
  <si>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</si>
  <si>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</si>
  <si>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</si>
  <si>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</si>
  <si>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</si>
  <si>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</si>
  <si>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</si>
  <si>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</si>
  <si>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</si>
  <si>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</si>
  <si>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</si>
  <si>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</si>
  <si>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</si>
  <si>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</si>
  <si>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</si>
  <si>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</si>
  <si>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</si>
  <si>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</si>
  <si>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</si>
  <si>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</si>
  <si>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</si>
  <si>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</si>
  <si>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</si>
  <si>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</si>
  <si>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</si>
  <si>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</si>
  <si>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</si>
  <si>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</si>
  <si>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</si>
  <si>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</si>
  <si>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</si>
  <si>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</si>
  <si>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</si>
  <si>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</si>
  <si>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</si>
  <si>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</si>
  <si>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</si>
  <si>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</si>
  <si>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</si>
  <si>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</si>
  <si>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</si>
  <si>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</si>
  <si>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</si>
  <si>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</si>
  <si>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</si>
  <si>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</si>
  <si>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</si>
  <si>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</si>
  <si>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</si>
  <si>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</si>
  <si>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</si>
  <si>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</si>
  <si>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</si>
  <si>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</si>
  <si>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</si>
  <si>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</si>
  <si>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</si>
  <si>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</si>
  <si>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</si>
  <si>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</si>
  <si>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</si>
  <si>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</si>
  <si>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</si>
  <si>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</si>
  <si>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</si>
  <si>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</si>
  <si>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</si>
  <si>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</si>
  <si>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</si>
  <si>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</si>
  <si>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</si>
  <si>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</si>
  <si>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</si>
  <si>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</si>
  <si>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</si>
  <si>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</si>
  <si>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</si>
  <si>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</si>
  <si>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</si>
  <si>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</si>
  <si>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</si>
  <si>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</si>
  <si>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</si>
  <si>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</si>
  <si>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</si>
  <si>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</si>
  <si>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</si>
  <si>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</si>
  <si>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</si>
  <si>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</si>
  <si>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</si>
  <si>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</si>
  <si>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</si>
  <si>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</si>
  <si>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</si>
  <si>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</si>
  <si>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</si>
  <si>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</si>
  <si>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</si>
  <si>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</si>
  <si>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</si>
  <si>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</si>
  <si>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</si>
  <si>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</si>
  <si>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</si>
  <si>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</si>
  <si>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</si>
  <si>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</si>
  <si>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</si>
  <si>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</si>
  <si>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</si>
  <si>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</si>
  <si>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</si>
  <si>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</si>
  <si>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</si>
  <si>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</si>
  <si>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</si>
  <si>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</si>
  <si>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</si>
  <si>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</si>
  <si>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</si>
  <si>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</si>
  <si>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</si>
  <si>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</si>
  <si>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</si>
  <si>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</si>
  <si>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</si>
  <si>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</si>
  <si>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</si>
  <si>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</si>
  <si>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</si>
  <si>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</si>
  <si>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</si>
  <si>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</si>
  <si>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</si>
  <si>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</si>
  <si>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</si>
  <si>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</si>
  <si>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</si>
  <si>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</si>
  <si>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</si>
  <si>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</si>
  <si>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</si>
  <si>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</si>
  <si>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</si>
  <si>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</si>
  <si>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</si>
  <si>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</si>
  <si>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</si>
  <si>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</si>
  <si>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</si>
  <si>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</si>
  <si>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</si>
  <si>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</si>
  <si>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</si>
  <si>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</si>
  <si>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</si>
  <si>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</si>
  <si>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</si>
  <si>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</si>
  <si>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</si>
  <si>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</si>
  <si>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</si>
  <si>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</si>
  <si>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</si>
  <si>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</si>
  <si>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</si>
  <si>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</si>
  <si>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</si>
  <si>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</si>
  <si>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</si>
  <si>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</si>
  <si>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</si>
  <si>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</si>
  <si>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</si>
  <si>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</si>
  <si>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</si>
  <si>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</si>
  <si>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</si>
  <si>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</si>
  <si>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</si>
  <si>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</si>
  <si>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</si>
  <si>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</si>
  <si>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</si>
  <si>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</si>
  <si>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</si>
  <si>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</si>
  <si>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</si>
  <si>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</si>
  <si>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</si>
  <si>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</si>
  <si>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</si>
  <si>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</si>
  <si>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</si>
  <si>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</si>
  <si>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</si>
  <si>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</si>
  <si>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</si>
  <si>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</si>
  <si>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</si>
  <si>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</si>
  <si>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</si>
  <si>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</si>
  <si>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</si>
  <si>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</si>
  <si>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</si>
  <si>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</si>
  <si>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</si>
  <si>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</si>
  <si>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</si>
  <si>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</si>
  <si>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</si>
  <si>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</si>
  <si>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</si>
  <si>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</si>
  <si>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</si>
  <si>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</si>
  <si>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</si>
  <si>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</si>
  <si>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</si>
  <si>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</si>
  <si>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</si>
  <si>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</si>
  <si>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</si>
  <si>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</si>
  <si>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</si>
  <si>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</si>
  <si>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</si>
  <si>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</si>
  <si>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</si>
  <si>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</si>
  <si>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</si>
  <si>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</si>
  <si>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</si>
  <si>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</si>
  <si>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</si>
  <si>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</si>
  <si>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</si>
  <si>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</si>
  <si>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</si>
  <si>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</si>
  <si>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</si>
  <si>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</si>
  <si>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</si>
  <si>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</si>
  <si>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</si>
  <si>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</si>
  <si>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</si>
  <si>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</si>
  <si>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</si>
  <si>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</si>
  <si>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</si>
  <si>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</si>
  <si>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</si>
  <si>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</si>
  <si>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</si>
  <si>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</si>
  <si>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</si>
  <si>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</si>
  <si>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</si>
  <si>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</si>
  <si>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</si>
  <si>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</si>
  <si>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</si>
  <si>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</si>
  <si>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</si>
  <si>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</si>
  <si>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</si>
  <si>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</si>
  <si>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</si>
  <si>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</si>
  <si>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</si>
  <si>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</si>
  <si>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</si>
  <si>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</si>
  <si>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</si>
  <si>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</si>
  <si>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</si>
  <si>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</si>
  <si>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</si>
  <si>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</si>
  <si>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</si>
  <si>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</si>
  <si>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</si>
  <si>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</si>
  <si>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</si>
  <si>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</si>
  <si>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</si>
  <si>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</si>
  <si>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</si>
  <si>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</si>
  <si>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</si>
  <si>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</si>
  <si>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</si>
  <si>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</si>
  <si>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</si>
  <si>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</si>
  <si>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</si>
  <si>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</si>
  <si>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</si>
  <si>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</si>
  <si>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</si>
  <si>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</si>
  <si>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</si>
  <si>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</si>
  <si>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</si>
  <si>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</si>
  <si>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</si>
  <si>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</si>
  <si>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</si>
  <si>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</si>
  <si>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</si>
  <si>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</si>
  <si>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</si>
  <si>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</si>
  <si>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</si>
  <si>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</si>
  <si>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</si>
  <si>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</si>
  <si>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</si>
  <si>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</si>
  <si>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</si>
  <si>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</si>
  <si>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</si>
  <si>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</si>
  <si>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</si>
  <si>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</si>
  <si>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</si>
  <si>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</si>
  <si>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</si>
  <si>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</si>
  <si>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</si>
  <si>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</si>
  <si>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</si>
  <si>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</si>
  <si>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</si>
  <si>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</si>
  <si>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</si>
  <si>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</si>
  <si>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</si>
  <si>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</si>
  <si>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</si>
  <si>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</si>
  <si>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</si>
  <si>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</si>
  <si>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</si>
  <si>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</si>
  <si>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</si>
  <si>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</si>
  <si>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</si>
  <si>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</si>
  <si>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</si>
  <si>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</si>
  <si>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</si>
  <si>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</si>
  <si>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</si>
  <si>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</si>
  <si>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</si>
  <si>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</si>
  <si>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</si>
  <si>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</si>
  <si>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</si>
  <si>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</si>
  <si>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</si>
  <si>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</si>
  <si>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</si>
  <si>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</si>
  <si>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</si>
  <si>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</si>
  <si>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</si>
  <si>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</si>
  <si>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</si>
  <si>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</si>
  <si>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</si>
  <si>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</si>
  <si>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</si>
  <si>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</si>
  <si>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</si>
  <si>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</si>
  <si>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</si>
  <si>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</si>
  <si>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</si>
  <si>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</si>
  <si>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</si>
  <si>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</si>
  <si>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</si>
  <si>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</si>
  <si>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</si>
  <si>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</si>
  <si>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</si>
  <si>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</si>
  <si>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</si>
  <si>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</si>
  <si>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</si>
  <si>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</si>
  <si>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</si>
  <si>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</si>
  <si>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</si>
  <si>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</si>
  <si>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</si>
  <si>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</si>
  <si>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</si>
  <si>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</si>
  <si>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</si>
  <si>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</si>
  <si>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</si>
  <si>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</si>
  <si>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</si>
  <si>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</si>
  <si>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</si>
  <si>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</si>
  <si>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</si>
  <si>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</si>
  <si>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</si>
  <si>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</si>
  <si>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</si>
  <si>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</si>
  <si>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</si>
  <si>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</si>
  <si>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</si>
  <si>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</si>
  <si>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</si>
  <si>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</si>
  <si>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</si>
  <si>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</si>
  <si>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</si>
  <si>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</si>
  <si>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</si>
  <si>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</si>
  <si>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</si>
  <si>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</si>
  <si>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</si>
  <si>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</si>
  <si>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</si>
  <si>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</si>
  <si>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</si>
  <si>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</si>
  <si>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</si>
  <si>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</si>
  <si>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</si>
  <si>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</si>
  <si>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</si>
  <si>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</si>
  <si>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</si>
  <si>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</si>
  <si>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</si>
  <si>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</si>
  <si>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</si>
  <si>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</si>
  <si>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</si>
  <si>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</si>
  <si>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</si>
  <si>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</si>
  <si>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</si>
  <si>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</si>
  <si>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</si>
  <si>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</si>
  <si>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</si>
  <si>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</si>
  <si>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</si>
  <si>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</si>
  <si>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</si>
  <si>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</si>
  <si>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</si>
  <si>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</si>
  <si>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</si>
  <si>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</si>
  <si>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</si>
  <si>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</si>
  <si>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</si>
  <si>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</si>
  <si>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</si>
  <si>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</si>
  <si>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</si>
  <si>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</si>
  <si>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</si>
  <si>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</si>
  <si>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</si>
  <si>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</si>
  <si>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</si>
  <si>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</si>
  <si>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</si>
  <si>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</si>
  <si>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</si>
  <si>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</si>
  <si>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</si>
  <si>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</si>
  <si>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</si>
  <si>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</si>
  <si>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</si>
  <si>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</si>
  <si>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</si>
  <si>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</si>
  <si>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</si>
  <si>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</si>
  <si>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</si>
  <si>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</si>
  <si>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</si>
  <si>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</si>
  <si>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</si>
  <si>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</si>
  <si>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</si>
  <si>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</si>
  <si>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</si>
  <si>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</si>
  <si>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</si>
  <si>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</si>
  <si>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</si>
  <si>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</si>
  <si>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</si>
  <si>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</si>
  <si>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</si>
  <si>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</si>
  <si>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</si>
  <si>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</si>
  <si>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</si>
  <si>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</si>
  <si>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</si>
  <si>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</si>
  <si>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</si>
  <si>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</si>
  <si>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</si>
  <si>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</si>
  <si>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</si>
  <si>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</si>
  <si>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</si>
  <si>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</si>
  <si>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</si>
  <si>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</si>
  <si>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</si>
  <si>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</si>
  <si>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</si>
  <si>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</si>
  <si>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</si>
  <si>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</si>
  <si>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</si>
  <si>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</si>
  <si>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</si>
  <si>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</si>
  <si>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</si>
  <si>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</si>
  <si>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</si>
  <si>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</si>
  <si>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</si>
  <si>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</si>
  <si>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</si>
  <si>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</si>
  <si>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</si>
  <si>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</si>
  <si>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</si>
  <si>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</si>
  <si>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</si>
  <si>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</si>
  <si>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</si>
  <si>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</si>
  <si>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</si>
  <si>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</si>
  <si>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</si>
  <si>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</si>
  <si>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</si>
  <si>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</si>
  <si>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</si>
  <si>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</si>
  <si>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</si>
  <si>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</si>
  <si>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</si>
  <si>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</si>
  <si>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</si>
  <si>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</si>
  <si>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</si>
  <si>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</si>
  <si>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</si>
  <si>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</si>
  <si>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</si>
  <si>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</si>
  <si>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</si>
  <si>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</si>
  <si>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</si>
  <si>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</si>
  <si>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</si>
  <si>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</si>
  <si>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</si>
  <si>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</si>
  <si>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</si>
  <si>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</si>
  <si>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</si>
  <si>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</si>
  <si>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</si>
  <si>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</si>
  <si>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</si>
  <si>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</si>
  <si>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</si>
  <si>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</si>
  <si>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</si>
  <si>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</si>
  <si>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</si>
  <si>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</si>
  <si>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</si>
  <si>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</si>
  <si>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</si>
  <si>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</si>
  <si>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</si>
  <si>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</si>
  <si>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</si>
  <si>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</si>
  <si>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</si>
  <si>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</si>
  <si>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</si>
  <si>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</si>
  <si>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</si>
  <si>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</si>
  <si>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</si>
  <si>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</si>
  <si>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</si>
  <si>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</si>
  <si>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</si>
  <si>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</si>
  <si>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</si>
  <si>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</si>
  <si>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</si>
  <si>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</si>
  <si>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</si>
  <si>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</si>
  <si>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</si>
  <si>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</si>
  <si>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</si>
  <si>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</si>
  <si>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</si>
  <si>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</si>
  <si>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</si>
  <si>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</si>
  <si>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</si>
  <si>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</si>
  <si>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</si>
  <si>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</si>
  <si>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</si>
  <si>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</si>
  <si>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</si>
  <si>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</si>
  <si>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</si>
  <si>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</si>
  <si>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</si>
  <si>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</si>
  <si>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</si>
  <si>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</si>
  <si>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</si>
  <si>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</si>
  <si>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</si>
  <si>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</si>
  <si>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</si>
  <si>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</si>
  <si>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</si>
  <si>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</si>
  <si>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</si>
  <si>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</si>
  <si>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</si>
  <si>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</si>
  <si>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</si>
  <si>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</si>
  <si>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</si>
  <si>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</si>
  <si>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</si>
  <si>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</si>
  <si>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</si>
  <si>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</si>
  <si>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</si>
  <si>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</si>
  <si>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</si>
  <si>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</si>
  <si>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</si>
  <si>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</si>
  <si>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</si>
  <si>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</si>
  <si>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</si>
  <si>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</si>
  <si>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</si>
  <si>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</si>
  <si>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</si>
  <si>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</si>
  <si>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</si>
  <si>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</si>
  <si>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</si>
  <si>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</si>
  <si>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</si>
  <si>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</si>
  <si>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</si>
  <si>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</si>
  <si>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</si>
  <si>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</si>
  <si>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</si>
  <si>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</si>
  <si>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</si>
  <si>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</si>
  <si>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</si>
  <si>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</si>
  <si>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</si>
  <si>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</si>
  <si>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</si>
  <si>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</si>
  <si>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</si>
  <si>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</si>
  <si>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</si>
  <si>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</si>
  <si>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</si>
  <si>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</si>
  <si>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</si>
  <si>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</si>
  <si>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</si>
  <si>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</si>
  <si>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</si>
  <si>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</si>
  <si>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</si>
  <si>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</si>
  <si>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</si>
  <si>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</si>
  <si>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</si>
  <si>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</si>
  <si>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</si>
  <si>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</si>
  <si>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</si>
  <si>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</si>
  <si>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</si>
  <si>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</si>
  <si>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</si>
  <si>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</si>
  <si>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</si>
  <si>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</si>
  <si>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</si>
  <si>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</si>
  <si>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</si>
  <si>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</si>
  <si>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</si>
  <si>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</si>
  <si>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</si>
  <si>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</si>
  <si>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</si>
  <si>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</si>
  <si>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</si>
  <si>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</si>
  <si>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</si>
  <si>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</si>
  <si>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</si>
  <si>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</si>
  <si>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</si>
  <si>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</si>
  <si>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</si>
  <si>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</si>
  <si>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</si>
  <si>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</si>
  <si>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</si>
  <si>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</si>
  <si>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</si>
  <si>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</si>
  <si>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</si>
  <si>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</si>
  <si>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</si>
  <si>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</si>
  <si>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</si>
  <si>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</si>
  <si>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</si>
  <si>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</si>
  <si>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</si>
  <si>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</si>
  <si>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</si>
  <si>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</si>
  <si>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</si>
  <si>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</si>
  <si>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</si>
  <si>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</si>
  <si>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</si>
  <si>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</si>
  <si>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</si>
  <si>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</si>
  <si>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</si>
  <si>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</si>
  <si>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</si>
  <si>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</si>
  <si>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</si>
  <si>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</si>
  <si>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</si>
  <si>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</si>
  <si>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</si>
  <si>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</si>
  <si>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</si>
  <si>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</si>
  <si>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</si>
  <si>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</si>
  <si>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</si>
  <si>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</si>
  <si>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</si>
  <si>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</si>
  <si>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</si>
  <si>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</si>
  <si>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</si>
  <si>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</si>
  <si>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</si>
  <si>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</si>
  <si>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</si>
  <si>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</si>
  <si>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</si>
  <si>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</si>
  <si>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</si>
  <si>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</si>
  <si>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</si>
  <si>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</si>
  <si>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</si>
  <si>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</si>
  <si>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</si>
  <si>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</si>
  <si>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</si>
  <si>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</si>
  <si>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</si>
  <si>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</si>
  <si>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</si>
  <si>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</si>
  <si>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</si>
  <si>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</si>
  <si>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</si>
  <si>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</si>
  <si>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</si>
  <si>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</si>
  <si>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</si>
  <si>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</si>
  <si>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</si>
  <si>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</si>
  <si>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</si>
  <si>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</si>
  <si>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</si>
  <si>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</si>
  <si>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</si>
  <si>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</si>
  <si>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</si>
  <si>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</si>
  <si>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</si>
  <si>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</si>
  <si>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</si>
  <si>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</si>
  <si>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</si>
  <si>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</si>
  <si>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</si>
  <si>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</si>
  <si>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</si>
  <si>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</si>
  <si>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</si>
  <si>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</si>
  <si>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</si>
  <si>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</si>
  <si>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</si>
  <si>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</si>
  <si>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</si>
  <si>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</si>
  <si>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</si>
  <si>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</si>
  <si>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</si>
  <si>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</si>
  <si>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</si>
  <si>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</si>
  <si>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</si>
  <si>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</si>
  <si>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</si>
  <si>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</si>
  <si>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</si>
  <si>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</si>
  <si>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</si>
  <si>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</si>
  <si>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</si>
  <si>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</si>
  <si>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</si>
  <si>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</si>
  <si>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</si>
  <si>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</si>
  <si>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</si>
  <si>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</si>
  <si>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</si>
  <si>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</si>
  <si>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</si>
  <si>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</si>
  <si>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</si>
  <si>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</si>
  <si>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</si>
  <si>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</si>
  <si>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</si>
  <si>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</si>
  <si>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</si>
  <si>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</si>
  <si>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</si>
  <si>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</si>
  <si>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</si>
  <si>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</si>
  <si>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</si>
  <si>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</si>
  <si>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</si>
  <si>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</si>
  <si>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</si>
  <si>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</si>
  <si>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</si>
  <si>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</si>
  <si>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</si>
  <si>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</si>
  <si>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</si>
  <si>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</si>
  <si>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</si>
  <si>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</si>
  <si>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</si>
  <si>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</si>
  <si>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</si>
  <si>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</si>
  <si>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</si>
  <si>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</si>
  <si>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</si>
  <si>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</si>
  <si>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</si>
  <si>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</si>
  <si>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</si>
  <si>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</si>
  <si>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</si>
  <si>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</si>
  <si>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</si>
  <si>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</si>
  <si>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</si>
  <si>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</si>
  <si>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</si>
  <si>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</si>
  <si>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</si>
  <si>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</si>
  <si>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</si>
  <si>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</si>
  <si>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</si>
  <si>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</si>
  <si>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</si>
  <si>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</si>
  <si>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</si>
  <si>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</si>
  <si>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</si>
  <si>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</si>
  <si>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</si>
  <si>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</si>
  <si>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</si>
  <si>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</si>
  <si>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</si>
  <si>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</si>
  <si>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</si>
  <si>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</si>
  <si>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</si>
  <si>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</si>
  <si>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</si>
  <si>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</si>
  <si>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</si>
  <si>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</si>
  <si>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</si>
  <si>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</si>
  <si>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</si>
  <si>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</si>
  <si>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</si>
  <si>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</si>
  <si>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</si>
  <si>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</si>
  <si>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</si>
  <si>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</si>
  <si>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</si>
  <si>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</si>
  <si>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</si>
  <si>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</si>
  <si>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</si>
  <si>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</si>
  <si>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</si>
  <si>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</si>
  <si>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</si>
  <si>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</si>
  <si>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</si>
  <si>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</si>
  <si>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</si>
  <si>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</si>
  <si>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</si>
  <si>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</si>
  <si>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</si>
  <si>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</si>
  <si>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</si>
  <si>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</si>
  <si>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</si>
  <si>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</si>
  <si>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</si>
  <si>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</si>
  <si>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</si>
  <si>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</si>
  <si>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</si>
  <si>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</si>
  <si>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</si>
  <si>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</si>
  <si>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</si>
  <si>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</si>
  <si>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</si>
  <si>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</si>
  <si>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</si>
  <si>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</si>
  <si>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</si>
  <si>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</si>
  <si>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</si>
  <si>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</si>
  <si>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</si>
  <si>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</si>
  <si>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</si>
  <si>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</si>
  <si>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</si>
  <si>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</si>
  <si>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</si>
  <si>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</si>
  <si>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</si>
  <si>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</si>
  <si>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</si>
  <si>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</si>
  <si>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</si>
  <si>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</si>
  <si>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</si>
  <si>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</si>
  <si>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</si>
  <si>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</si>
  <si>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</si>
  <si>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</si>
  <si>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</si>
  <si>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</si>
  <si>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</si>
  <si>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</si>
  <si>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</si>
  <si>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</si>
  <si>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</si>
  <si>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</si>
  <si>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</si>
  <si>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</si>
  <si>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</si>
  <si>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</si>
  <si>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</si>
  <si>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</si>
  <si>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</si>
  <si>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</si>
  <si>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</si>
  <si>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</si>
  <si>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</si>
  <si>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</si>
  <si>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</si>
  <si>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</si>
  <si>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</si>
  <si>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</si>
  <si>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</si>
  <si>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</si>
  <si>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</si>
  <si>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</si>
  <si>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</si>
  <si>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</si>
  <si>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</si>
  <si>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</si>
  <si>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</si>
  <si>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</si>
  <si>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</si>
  <si>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</si>
  <si>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</si>
  <si>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</si>
  <si>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</si>
  <si>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</si>
  <si>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</si>
  <si>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</si>
  <si>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</si>
  <si>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</si>
  <si>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</si>
  <si>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</si>
  <si>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</si>
  <si>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</si>
  <si>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</si>
  <si>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</si>
  <si>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</si>
  <si>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</si>
  <si>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</si>
  <si>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</si>
  <si>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</si>
  <si>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</si>
  <si>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</si>
  <si>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</si>
  <si>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</si>
  <si>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</si>
  <si>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</si>
  <si>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</si>
  <si>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</si>
  <si>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</si>
  <si>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</si>
  <si>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</si>
  <si>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</si>
  <si>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</si>
  <si>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</si>
  <si>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</si>
  <si>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</si>
  <si>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</si>
  <si>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</si>
  <si>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</si>
  <si>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</si>
  <si>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</si>
  <si>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</si>
  <si>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</si>
  <si>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</si>
  <si>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</si>
  <si>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</si>
  <si>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</si>
  <si>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</si>
  <si>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</si>
  <si>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</si>
  <si>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</si>
  <si>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</si>
  <si>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</si>
  <si>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</si>
  <si>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</si>
  <si>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</si>
  <si>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</si>
  <si>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</si>
  <si>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</si>
  <si>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</si>
  <si>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</si>
  <si>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</si>
  <si>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</si>
  <si>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</si>
  <si>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</si>
  <si>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</si>
  <si>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</si>
  <si>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</si>
  <si>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</si>
  <si>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</si>
  <si>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</si>
  <si>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</si>
  <si>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</si>
  <si>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</si>
  <si>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</si>
  <si>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</si>
  <si>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</si>
  <si>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</si>
  <si>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</si>
  <si>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</si>
  <si>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</si>
  <si>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</si>
  <si>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</si>
  <si>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</si>
  <si>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</si>
  <si>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</si>
  <si>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</si>
  <si>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</si>
  <si>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</si>
  <si>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</si>
  <si>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</si>
  <si>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</si>
  <si>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</si>
  <si>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</si>
  <si>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</si>
  <si>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</si>
  <si>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</si>
  <si>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</si>
  <si>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</si>
  <si>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</si>
  <si>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</si>
  <si>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</si>
  <si>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</si>
  <si>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</si>
  <si>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</si>
  <si>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</si>
  <si>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</si>
  <si>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</si>
  <si>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</si>
  <si>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</si>
  <si>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</si>
  <si>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</si>
  <si>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</si>
  <si>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</si>
  <si>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</si>
  <si>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</si>
  <si>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</si>
  <si>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</si>
  <si>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</si>
  <si>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</si>
  <si>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</si>
  <si>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</si>
  <si>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</si>
  <si>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</si>
  <si>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</si>
  <si>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</si>
  <si>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</si>
  <si>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</si>
  <si>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</si>
  <si>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</si>
  <si>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</si>
  <si>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</si>
  <si>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</si>
  <si>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</si>
  <si>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</si>
  <si>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</si>
  <si>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</si>
  <si>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</si>
  <si>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</si>
  <si>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</si>
  <si>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</si>
  <si>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</si>
  <si>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</si>
  <si>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</si>
  <si>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</si>
  <si>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</si>
  <si>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</si>
  <si>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</si>
  <si>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</si>
  <si>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</si>
  <si>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</si>
  <si>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</si>
  <si>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</si>
  <si>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</si>
  <si>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</si>
  <si>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</si>
  <si>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</si>
  <si>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</si>
  <si>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</si>
  <si>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</si>
  <si>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</si>
  <si>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</si>
  <si>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</si>
  <si>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</si>
  <si>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</si>
  <si>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</si>
  <si>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</si>
  <si>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</si>
  <si>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</si>
  <si>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</si>
  <si>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</si>
  <si>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</si>
  <si>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</si>
  <si>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</si>
  <si>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</si>
  <si>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</si>
  <si>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</si>
  <si>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</si>
  <si>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</si>
  <si>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</si>
  <si>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</si>
  <si>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</si>
  <si>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</si>
  <si>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</si>
  <si>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</si>
  <si>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</si>
  <si>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</si>
  <si>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</si>
  <si>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</si>
  <si>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</si>
  <si>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</si>
  <si>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</si>
  <si>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</si>
  <si>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</si>
  <si>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</si>
  <si>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</si>
  <si>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</si>
  <si>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</si>
  <si>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</si>
  <si>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</si>
  <si>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</si>
  <si>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</si>
  <si>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</si>
  <si>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</si>
  <si>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</si>
  <si>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</si>
  <si>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</si>
  <si>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</si>
  <si>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</si>
  <si>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</si>
  <si>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</si>
  <si>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</si>
  <si>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</si>
  <si>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</si>
  <si>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</si>
  <si>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</si>
  <si>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</si>
  <si>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</si>
  <si>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</si>
  <si>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</si>
  <si>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</si>
  <si>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</si>
  <si>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</si>
  <si>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</si>
  <si>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</si>
  <si>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</si>
  <si>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</si>
  <si>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</si>
  <si>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</si>
  <si>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</si>
  <si>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</si>
  <si>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</si>
  <si>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</si>
  <si>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</si>
  <si>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</si>
  <si>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</si>
  <si>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</si>
  <si>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</si>
  <si>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</si>
  <si>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</si>
  <si>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</si>
  <si>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</si>
  <si>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</si>
  <si>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</si>
  <si>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</si>
  <si>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</si>
  <si>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</si>
  <si>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</si>
  <si>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</si>
  <si>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</si>
  <si>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</si>
  <si>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</si>
  <si>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</si>
  <si>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</si>
  <si>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</si>
  <si>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</si>
  <si>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</si>
  <si>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</si>
  <si>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</si>
  <si>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</si>
  <si>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</si>
  <si>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</si>
  <si>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</si>
  <si>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</si>
  <si>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</si>
  <si>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</si>
  <si>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</si>
  <si>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</si>
  <si>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</si>
  <si>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</si>
  <si>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</si>
  <si>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</si>
  <si>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</si>
  <si>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</si>
  <si>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</si>
  <si>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</si>
  <si>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</si>
  <si>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</si>
  <si>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</si>
  <si>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</si>
  <si>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</si>
  <si>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</si>
  <si>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</si>
  <si>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</si>
  <si>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</si>
  <si>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</si>
  <si>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</si>
  <si>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</si>
  <si>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</si>
  <si>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</si>
  <si>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</si>
  <si>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</si>
  <si>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</si>
  <si>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</si>
  <si>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</si>
  <si>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</si>
  <si>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</si>
  <si>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</si>
  <si>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</si>
  <si>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</si>
  <si>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</si>
  <si>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</si>
  <si>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</si>
  <si>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</si>
  <si>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</si>
  <si>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</si>
  <si>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</si>
  <si>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</si>
  <si>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</si>
  <si>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</si>
  <si>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</si>
  <si>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</si>
  <si>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</si>
  <si>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</si>
  <si>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</si>
  <si>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</si>
  <si>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</si>
  <si>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</si>
  <si>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</si>
  <si>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</si>
  <si>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</si>
  <si>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</si>
  <si>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</si>
  <si>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</si>
  <si>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</si>
  <si>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</si>
  <si>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</si>
  <si>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</si>
  <si>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</si>
  <si>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</si>
  <si>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</si>
  <si>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</si>
  <si>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</si>
  <si>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</si>
  <si>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</si>
  <si>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</si>
  <si>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</si>
  <si>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</si>
  <si>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</si>
  <si>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</si>
  <si>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</si>
  <si>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</si>
  <si>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</si>
  <si>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</si>
  <si>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</si>
  <si>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</si>
  <si>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</si>
  <si>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</si>
  <si>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</si>
  <si>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</si>
  <si>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</si>
  <si>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</si>
  <si>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</si>
  <si>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</si>
  <si>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</si>
  <si>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</si>
  <si>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</si>
  <si>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</si>
  <si>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</si>
  <si>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</si>
  <si>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</si>
  <si>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</si>
  <si>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</si>
  <si>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</si>
  <si>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</si>
  <si>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</si>
  <si>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</si>
  <si>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</si>
  <si>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</si>
  <si>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</si>
  <si>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</si>
  <si>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</si>
  <si>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</si>
  <si>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</si>
  <si>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</si>
  <si>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</si>
  <si>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</si>
  <si>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</si>
  <si>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</si>
  <si>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</si>
  <si>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</si>
  <si>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</si>
  <si>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</si>
  <si>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</si>
  <si>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</si>
  <si>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</si>
  <si>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</si>
  <si>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</si>
  <si>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</si>
  <si>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</si>
  <si>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</si>
  <si>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</si>
  <si>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</si>
  <si>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</si>
  <si>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</si>
  <si>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</si>
  <si>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</si>
  <si>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</si>
  <si>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</si>
  <si>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</si>
  <si>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</si>
  <si>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</si>
  <si>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</si>
  <si>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</si>
  <si>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</si>
  <si>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</si>
  <si>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</si>
  <si>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</si>
  <si>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</si>
  <si>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</si>
  <si>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</si>
  <si>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</si>
  <si>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</si>
  <si>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</si>
  <si>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</si>
  <si>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</si>
  <si>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</si>
  <si>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</si>
  <si>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</si>
  <si>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</si>
  <si>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</si>
  <si>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</si>
  <si>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</si>
  <si>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</si>
  <si>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</si>
  <si>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</si>
  <si>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</si>
  <si>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</si>
  <si>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</si>
  <si>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</si>
  <si>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</si>
  <si>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</si>
  <si>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</si>
  <si>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</si>
  <si>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</si>
  <si>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</si>
  <si>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</si>
  <si>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</si>
  <si>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</si>
  <si>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</si>
  <si>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</si>
  <si>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</si>
  <si>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</si>
  <si>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</si>
  <si>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</si>
  <si>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</si>
  <si>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</si>
  <si>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</si>
  <si>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</si>
  <si>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</si>
  <si>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</si>
  <si>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</si>
  <si>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</si>
  <si>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</si>
  <si>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</si>
  <si>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</si>
  <si>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</si>
  <si>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</si>
  <si>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</si>
  <si>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</si>
  <si>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</si>
  <si>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</si>
  <si>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</si>
  <si>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</si>
  <si>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</si>
  <si>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</si>
  <si>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</si>
  <si>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</si>
  <si>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</si>
  <si>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</si>
  <si>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</si>
  <si>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</si>
  <si>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</si>
  <si>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</si>
  <si>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</si>
  <si>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</si>
  <si>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</si>
  <si>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</si>
  <si>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</si>
  <si>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</si>
  <si>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</si>
  <si>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</si>
  <si>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</si>
  <si>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</si>
  <si>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</si>
  <si>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</si>
  <si>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</si>
  <si>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</si>
  <si>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</si>
  <si>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</si>
  <si>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</si>
  <si>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</si>
  <si>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</si>
  <si>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</si>
  <si>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</si>
  <si>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</si>
  <si>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</si>
  <si>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</si>
  <si>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</si>
  <si>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</si>
  <si>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</si>
  <si>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</si>
  <si>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</si>
  <si>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</si>
  <si>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</si>
  <si>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</si>
  <si>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</si>
  <si>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</si>
  <si>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</si>
  <si>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</si>
  <si>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</si>
  <si>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</si>
  <si>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</si>
  <si>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</si>
  <si>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</si>
  <si>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</si>
  <si>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</si>
  <si>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</si>
  <si>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</si>
  <si>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</si>
  <si>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</si>
  <si>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</si>
  <si>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</si>
  <si>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</si>
  <si>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</si>
  <si>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</si>
  <si>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</si>
  <si>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</si>
  <si>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</si>
  <si>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</si>
  <si>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</si>
  <si>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</si>
  <si>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</si>
  <si>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</si>
  <si>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</si>
  <si>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</si>
  <si>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</si>
  <si>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</si>
  <si>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</si>
  <si>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</si>
  <si>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</si>
  <si>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</si>
  <si>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</si>
  <si>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</si>
  <si>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</si>
  <si>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</si>
  <si>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</si>
  <si>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</si>
  <si>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</si>
  <si>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</si>
  <si>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</si>
  <si>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</si>
  <si>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</si>
  <si>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</si>
  <si>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</si>
  <si>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</si>
  <si>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</si>
  <si>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</si>
  <si>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</si>
  <si>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</si>
  <si>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</si>
  <si>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</si>
  <si>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</si>
  <si>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</si>
  <si>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</si>
  <si>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</si>
  <si>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</si>
  <si>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</si>
  <si>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</si>
  <si>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</si>
  <si>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</si>
  <si>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</si>
  <si>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</si>
  <si>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</si>
  <si>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</si>
  <si>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</si>
  <si>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</si>
  <si>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</si>
  <si>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</si>
  <si>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</si>
  <si>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</si>
  <si>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</si>
  <si>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</si>
  <si>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</si>
  <si>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</si>
  <si>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</si>
  <si>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</si>
  <si>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</si>
  <si>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</si>
  <si>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</si>
  <si>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</si>
  <si>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</si>
  <si>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</si>
  <si>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</si>
  <si>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</si>
  <si>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</si>
  <si>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</si>
  <si>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</si>
  <si>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</si>
  <si>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</si>
  <si>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</si>
  <si>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</si>
  <si>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</si>
  <si>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</si>
  <si>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</si>
  <si>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</si>
  <si>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</si>
  <si>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</si>
  <si>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</si>
  <si>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</si>
  <si>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</si>
  <si>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</si>
  <si>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</si>
  <si>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</si>
  <si>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</si>
  <si>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</si>
  <si>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</si>
  <si>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</si>
  <si>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</si>
  <si>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</si>
  <si>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</si>
  <si>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</si>
  <si>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</si>
  <si>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</si>
  <si>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</si>
  <si>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</si>
  <si>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</si>
  <si>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</si>
  <si>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</si>
  <si>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</si>
  <si>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</si>
  <si>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</si>
  <si>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</si>
  <si>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</si>
  <si>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</si>
  <si>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</si>
  <si>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</si>
  <si>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</si>
  <si>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</si>
  <si>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</si>
  <si>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</si>
  <si>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</si>
  <si>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</si>
  <si>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</si>
  <si>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</si>
  <si>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</si>
  <si>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</si>
  <si>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</si>
  <si>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</si>
  <si>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</si>
  <si>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</si>
  <si>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</si>
  <si>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</si>
  <si>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</si>
  <si>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</si>
  <si>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</si>
  <si>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</si>
  <si>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</si>
  <si>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</si>
  <si>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</si>
  <si>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</si>
  <si>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</si>
  <si>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</si>
  <si>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</si>
  <si>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</si>
  <si>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</si>
  <si>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</si>
  <si>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</si>
  <si>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</si>
  <si>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</si>
  <si>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</si>
  <si>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</si>
  <si>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</si>
  <si>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</si>
  <si>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</si>
  <si>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</si>
  <si>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</si>
  <si>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</si>
  <si>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</si>
  <si>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</si>
  <si>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</si>
  <si>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</si>
  <si>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</si>
  <si>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</si>
  <si>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</si>
  <si>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</si>
  <si>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</si>
  <si>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</si>
  <si>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</si>
  <si>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</si>
  <si>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</si>
  <si>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</si>
  <si>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</si>
  <si>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</si>
  <si>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</si>
  <si>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</si>
  <si>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</si>
  <si>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</si>
  <si>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</si>
  <si>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</si>
  <si>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</si>
  <si>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</si>
  <si>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</si>
  <si>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</si>
  <si>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</si>
  <si>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</si>
  <si>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</si>
  <si>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</si>
  <si>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</si>
  <si>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</si>
  <si>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</si>
  <si>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</si>
  <si>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</si>
  <si>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</si>
  <si>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</si>
  <si>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</si>
  <si>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</si>
  <si>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</si>
  <si>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</si>
  <si>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</si>
  <si>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</si>
  <si>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</si>
  <si>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</si>
  <si>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</si>
  <si>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</si>
  <si>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</si>
  <si>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</si>
  <si>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</si>
  <si>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</si>
  <si>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</si>
  <si>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</si>
  <si>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</si>
  <si>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</si>
  <si>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</si>
  <si>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</si>
  <si>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</si>
  <si>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</si>
  <si>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</si>
  <si>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</si>
  <si>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</si>
  <si>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</si>
  <si>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</si>
  <si>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</si>
  <si>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</si>
  <si>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</si>
  <si>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</si>
  <si>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</si>
  <si>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</si>
  <si>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</si>
  <si>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</si>
  <si>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</si>
  <si>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</si>
  <si>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</si>
  <si>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</si>
  <si>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</si>
  <si>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</si>
  <si>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</si>
  <si>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</si>
  <si>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</si>
  <si>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</si>
  <si>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</si>
  <si>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</si>
  <si>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</si>
  <si>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</si>
  <si>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</si>
  <si>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</si>
  <si>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</si>
  <si>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</si>
  <si>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</si>
  <si>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</si>
  <si>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</si>
  <si>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</si>
  <si>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</si>
  <si>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</si>
  <si>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</si>
  <si>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</si>
  <si>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</si>
  <si>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</si>
  <si>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</si>
  <si>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</si>
  <si>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</si>
  <si>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</si>
  <si>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</si>
  <si>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</si>
  <si>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</si>
  <si>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</si>
  <si>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</si>
  <si>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</si>
  <si>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</si>
  <si>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</si>
  <si>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</si>
  <si>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</si>
  <si>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</si>
  <si>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</si>
  <si>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</si>
  <si>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</si>
  <si>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</si>
  <si>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</si>
  <si>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</si>
  <si>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</si>
  <si>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</si>
  <si>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</si>
  <si>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</si>
  <si>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</si>
  <si>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</si>
  <si>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</si>
  <si>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</si>
  <si>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</si>
  <si>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</si>
  <si>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</si>
  <si>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</si>
  <si>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</si>
  <si>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</si>
  <si>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</si>
  <si>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</si>
  <si>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</si>
  <si>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</si>
  <si>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</si>
  <si>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</si>
  <si>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</si>
  <si>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</si>
  <si>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</si>
  <si>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</si>
  <si>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</si>
  <si>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</si>
  <si>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</si>
  <si>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</si>
  <si>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</si>
  <si>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</si>
  <si>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</si>
  <si>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</si>
  <si>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</si>
  <si>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</si>
  <si>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</si>
  <si>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</si>
  <si>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</si>
  <si>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</si>
  <si>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</si>
  <si>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</si>
  <si>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</si>
  <si>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</si>
  <si>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</si>
  <si>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</si>
  <si>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</si>
  <si>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</si>
  <si>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</si>
  <si>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</si>
  <si>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</si>
  <si>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</si>
  <si>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</si>
  <si>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</si>
  <si>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</si>
  <si>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</si>
  <si>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</si>
  <si>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</si>
  <si>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</si>
  <si>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</si>
  <si>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</si>
  <si>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</si>
  <si>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</si>
  <si>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</si>
  <si>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</si>
  <si>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</si>
  <si>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</si>
  <si>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</si>
  <si>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</si>
  <si>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</si>
  <si>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</si>
  <si>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</si>
  <si>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</si>
  <si>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</si>
  <si>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</si>
  <si>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</si>
  <si>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</si>
  <si>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</si>
  <si>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</si>
  <si>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</si>
  <si>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</si>
  <si>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</si>
  <si>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</si>
  <si>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</si>
  <si>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</si>
  <si>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</si>
  <si>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</si>
  <si>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</si>
  <si>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</si>
  <si>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</si>
  <si>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</si>
  <si>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</si>
  <si>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</si>
  <si>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</si>
  <si>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</si>
  <si>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</si>
  <si>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</si>
  <si>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</si>
  <si>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</si>
  <si>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</si>
  <si>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</si>
  <si>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</si>
  <si>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</si>
  <si>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</si>
  <si>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</si>
  <si>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</si>
  <si>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</si>
  <si>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</si>
  <si>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</si>
  <si>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</si>
  <si>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</si>
  <si>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</si>
  <si>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</si>
  <si>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</si>
  <si>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</si>
  <si>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</si>
  <si>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</si>
  <si>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</si>
  <si>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</si>
  <si>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</si>
  <si>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</si>
  <si>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</si>
  <si>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</si>
  <si>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</si>
  <si>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</si>
  <si>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</si>
  <si>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</si>
  <si>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</si>
  <si>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</si>
  <si>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</si>
  <si>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</si>
  <si>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</si>
  <si>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</si>
  <si>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</si>
  <si>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</si>
  <si>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</si>
  <si>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</si>
  <si>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</si>
  <si>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</si>
  <si>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</si>
  <si>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</si>
  <si>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</si>
  <si>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</si>
  <si>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</si>
  <si>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</si>
  <si>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</si>
  <si>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</si>
  <si>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</si>
  <si>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</si>
  <si>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</si>
  <si>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</si>
  <si>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</si>
  <si>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</si>
  <si>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</si>
  <si>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</si>
  <si>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</si>
  <si>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</si>
  <si>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</si>
  <si>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</si>
  <si>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</si>
  <si>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</si>
  <si>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</si>
  <si>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</si>
  <si>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</si>
  <si>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</si>
  <si>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</si>
  <si>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</si>
  <si>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</si>
  <si>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</si>
  <si>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</si>
  <si>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</si>
  <si>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</si>
  <si>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</si>
  <si>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</si>
  <si>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</si>
  <si>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</si>
  <si>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</si>
  <si>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</si>
  <si>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</si>
  <si>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</si>
  <si>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</si>
  <si>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</si>
  <si>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</si>
  <si>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</si>
  <si>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</si>
  <si>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</si>
  <si>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</si>
  <si>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</si>
  <si>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</si>
  <si>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</si>
  <si>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</si>
  <si>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</si>
  <si>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</si>
  <si>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</si>
  <si>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</si>
  <si>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</si>
  <si>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</si>
  <si>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</si>
  <si>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</si>
  <si>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</si>
  <si>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</si>
  <si>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</si>
  <si>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</si>
  <si>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</si>
  <si>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</si>
  <si>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</si>
  <si>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</si>
  <si>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</si>
  <si>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</si>
  <si>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</si>
  <si>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</si>
  <si>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</si>
  <si>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</si>
  <si>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</si>
  <si>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</si>
  <si>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</si>
  <si>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</si>
  <si>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</si>
  <si>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</si>
  <si>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</si>
  <si>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</si>
  <si>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</si>
  <si>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</si>
  <si>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</si>
  <si>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</si>
  <si>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</si>
  <si>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</si>
  <si>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</si>
  <si>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</si>
  <si>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</si>
  <si>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</si>
  <si>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</si>
  <si>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</si>
  <si>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</si>
  <si>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</si>
  <si>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</si>
  <si>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</si>
  <si>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</si>
  <si>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</si>
  <si>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</si>
  <si>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</si>
  <si>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</si>
  <si>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</si>
  <si>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</si>
  <si>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</si>
  <si>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</si>
  <si>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</si>
  <si>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</si>
  <si>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</si>
  <si>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</si>
  <si>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</si>
  <si>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</si>
  <si>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</si>
  <si>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</si>
  <si>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</si>
  <si>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</si>
  <si>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</si>
  <si>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</si>
  <si>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</si>
  <si>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</si>
  <si>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</si>
  <si>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</si>
  <si>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</si>
  <si>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</si>
  <si>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</si>
  <si>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</si>
  <si>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</si>
  <si>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</si>
  <si>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</si>
  <si>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</si>
  <si>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</si>
  <si>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</si>
  <si>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</si>
  <si>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</si>
  <si>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</si>
  <si>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</si>
  <si>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</si>
  <si>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</si>
  <si>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</si>
  <si>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</si>
  <si>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</si>
  <si>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</si>
  <si>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</si>
  <si>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</si>
  <si>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</si>
  <si>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</si>
  <si>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</si>
  <si>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</si>
  <si>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</si>
  <si>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</si>
  <si>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</si>
  <si>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</si>
  <si>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</si>
  <si>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</si>
  <si>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</si>
  <si>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</si>
  <si>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</si>
  <si>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</si>
  <si>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</si>
  <si>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</si>
  <si>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</si>
  <si>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</si>
  <si>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</si>
  <si>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</si>
  <si>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</si>
  <si>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</si>
  <si>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</si>
  <si>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</si>
  <si>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</si>
  <si>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</si>
  <si>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</si>
  <si>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</si>
  <si>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</si>
  <si>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</si>
  <si>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</si>
  <si>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</si>
  <si>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</si>
  <si>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</si>
  <si>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</si>
  <si>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</si>
  <si>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</si>
  <si>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</si>
  <si>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</si>
  <si>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</si>
  <si>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</si>
  <si>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</si>
  <si>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</si>
  <si>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</si>
  <si>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</si>
  <si>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</si>
  <si>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</si>
  <si>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</si>
  <si>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</si>
  <si>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</si>
  <si>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</si>
  <si>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</si>
  <si>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</si>
  <si>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</si>
  <si>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</si>
  <si>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</si>
  <si>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</si>
  <si>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</si>
  <si>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</si>
  <si>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</si>
  <si>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</si>
  <si>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</si>
  <si>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</si>
  <si>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</si>
  <si>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</si>
  <si>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</si>
  <si>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</si>
  <si>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</si>
  <si>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</si>
  <si>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</si>
  <si>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</si>
  <si>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</si>
  <si>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</si>
  <si>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</si>
  <si>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</si>
  <si>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</si>
  <si>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</si>
  <si>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</si>
  <si>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</si>
  <si>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</si>
  <si>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</si>
  <si>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</si>
  <si>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</si>
  <si>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</si>
  <si>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</si>
  <si>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</si>
  <si>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</si>
  <si>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</si>
  <si>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</si>
  <si>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</si>
  <si>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</si>
  <si>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</si>
  <si>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</si>
  <si>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</si>
  <si>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</si>
  <si>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</si>
  <si>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</si>
  <si>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</si>
  <si>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</si>
  <si>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</si>
  <si>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</si>
  <si>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</si>
  <si>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</si>
  <si>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</si>
  <si>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</si>
  <si>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</si>
  <si>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</si>
  <si>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</si>
  <si>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</si>
  <si>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</si>
  <si>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</si>
  <si>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</si>
  <si>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</si>
  <si>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</si>
  <si>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</si>
  <si>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</si>
  <si>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</si>
  <si>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</si>
  <si>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</si>
  <si>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</si>
  <si>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</si>
  <si>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</si>
  <si>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</si>
  <si>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</si>
  <si>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</si>
  <si>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</si>
  <si>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</si>
  <si>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</si>
  <si>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</si>
  <si>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</si>
  <si>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</si>
  <si>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</si>
  <si>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</si>
  <si>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</si>
  <si>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</si>
  <si>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</si>
  <si>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</si>
  <si>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</si>
  <si>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</si>
  <si>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</si>
  <si>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</si>
  <si>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</si>
  <si>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</si>
  <si>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</si>
  <si>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</si>
  <si>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</si>
  <si>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</si>
  <si>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</si>
  <si>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</si>
  <si>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</si>
  <si>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</si>
  <si>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</si>
  <si>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</si>
  <si>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</si>
  <si>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</si>
  <si>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</si>
  <si>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</si>
  <si>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</si>
  <si>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</si>
  <si>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</si>
  <si>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</si>
  <si>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</si>
  <si>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</si>
  <si>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</si>
  <si>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</si>
  <si>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</si>
  <si>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</si>
  <si>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</si>
  <si>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</si>
  <si>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</si>
  <si>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</si>
  <si>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</si>
  <si>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</si>
  <si>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</si>
  <si>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</si>
  <si>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</si>
  <si>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</si>
  <si>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</si>
  <si>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</si>
  <si>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</si>
  <si>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</si>
  <si>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</si>
  <si>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</si>
  <si>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</si>
  <si>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</si>
  <si>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</si>
  <si>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</si>
  <si>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</si>
  <si>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</si>
  <si>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</si>
  <si>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</si>
  <si>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</si>
  <si>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</si>
  <si>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</si>
  <si>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</si>
  <si>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</si>
  <si>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</si>
  <si>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</si>
  <si>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</si>
  <si>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</si>
  <si>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</si>
  <si>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</si>
  <si>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</si>
  <si>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</si>
  <si>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</si>
  <si>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</si>
  <si>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</si>
  <si>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</si>
  <si>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</si>
  <si>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</si>
  <si>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</si>
  <si>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</si>
  <si>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</si>
  <si>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</si>
  <si>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</si>
  <si>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</si>
  <si>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</si>
  <si>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</si>
  <si>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</si>
  <si>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</si>
  <si>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</si>
  <si>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</si>
  <si>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</si>
  <si>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</si>
  <si>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</si>
  <si>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</si>
  <si>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</si>
  <si>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</si>
  <si>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</si>
  <si>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</si>
  <si>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</si>
  <si>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</si>
  <si>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</si>
  <si>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</si>
  <si>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</si>
  <si>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</si>
  <si>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</si>
  <si>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</si>
  <si>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</si>
  <si>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</si>
  <si>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</si>
  <si>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</si>
  <si>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</si>
  <si>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</si>
  <si>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</si>
  <si>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</si>
  <si>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</si>
  <si>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</si>
  <si>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</si>
  <si>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</si>
  <si>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</si>
  <si>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</si>
  <si>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</si>
  <si>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</si>
  <si>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</si>
  <si>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</si>
  <si>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</si>
  <si>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</si>
  <si>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</si>
  <si>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</si>
  <si>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</si>
  <si>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</si>
  <si>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</si>
  <si>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</si>
  <si>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</si>
  <si>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</si>
  <si>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</si>
  <si>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</si>
  <si>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</si>
  <si>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</si>
  <si>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</si>
  <si>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</si>
  <si>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</si>
  <si>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</si>
  <si>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</si>
  <si>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</si>
  <si>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</si>
  <si>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</si>
  <si>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</si>
  <si>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</si>
  <si>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</si>
  <si>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</si>
  <si>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</si>
  <si>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</si>
  <si>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</si>
  <si>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</si>
  <si>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</si>
  <si>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</si>
  <si>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</si>
  <si>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</si>
  <si>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</si>
  <si>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</si>
  <si>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</si>
  <si>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</si>
  <si>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</si>
  <si>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</si>
  <si>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</si>
  <si>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</si>
  <si>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</si>
  <si>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</si>
  <si>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</si>
  <si>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</si>
  <si>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</si>
  <si>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</si>
  <si>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</si>
  <si>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</si>
  <si>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</si>
  <si>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</si>
  <si>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</si>
  <si>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</si>
  <si>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</si>
  <si>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</si>
  <si>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</si>
  <si>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</si>
  <si>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</si>
  <si>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</si>
  <si>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</si>
  <si>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</si>
  <si>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</si>
  <si>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</si>
  <si>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</si>
  <si>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</si>
  <si>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</si>
  <si>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</si>
  <si>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</si>
  <si>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</si>
  <si>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</si>
  <si>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</si>
  <si>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</si>
  <si>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</si>
  <si>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</si>
  <si>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</si>
  <si>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</si>
  <si>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</si>
  <si>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</si>
  <si>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</si>
  <si>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</si>
  <si>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</si>
  <si>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</si>
  <si>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</si>
  <si>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</si>
  <si>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</si>
  <si>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</si>
  <si>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</si>
  <si>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</si>
  <si>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</si>
  <si>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</si>
  <si>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</si>
  <si>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</si>
  <si>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</si>
  <si>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</si>
  <si>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</si>
  <si>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</si>
  <si>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</si>
  <si>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</si>
  <si>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</si>
  <si>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</si>
  <si>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</si>
  <si>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</si>
  <si>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</si>
  <si>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</si>
  <si>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</si>
  <si>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</si>
  <si>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</si>
  <si>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</si>
  <si>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</si>
  <si>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</si>
  <si>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</si>
  <si>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</si>
  <si>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</si>
  <si>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</si>
  <si>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</si>
  <si>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</si>
  <si>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</si>
  <si>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</si>
  <si>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</si>
  <si>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</si>
  <si>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</si>
  <si>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</si>
  <si>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</si>
  <si>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</si>
  <si>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</si>
  <si>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</si>
  <si>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</si>
  <si>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</si>
  <si>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</si>
  <si>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</si>
  <si>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</si>
  <si>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</si>
  <si>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</si>
  <si>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</si>
  <si>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</si>
  <si>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</si>
  <si>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</si>
  <si>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</si>
  <si>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</si>
  <si>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</si>
  <si>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</si>
  <si>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</si>
  <si>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</si>
  <si>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</si>
  <si>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</si>
  <si>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</si>
  <si>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</si>
  <si>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</si>
  <si>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</si>
  <si>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</si>
  <si>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</si>
  <si>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</si>
  <si>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</si>
  <si>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</si>
  <si>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</si>
  <si>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</si>
  <si>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</si>
  <si>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</si>
  <si>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</si>
  <si>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</si>
  <si>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</si>
  <si>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</si>
  <si>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</si>
  <si>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</si>
  <si>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</si>
  <si>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</si>
  <si>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</si>
  <si>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</si>
  <si>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</si>
  <si>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</si>
  <si>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</si>
  <si>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</si>
  <si>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</si>
  <si>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</si>
  <si>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</si>
  <si>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</si>
  <si>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</si>
  <si>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</si>
  <si>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</si>
  <si>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</si>
  <si>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</si>
  <si>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</si>
  <si>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</si>
  <si>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</si>
  <si>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</si>
  <si>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</si>
  <si>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</si>
  <si>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</si>
  <si>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</si>
  <si>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</si>
  <si>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</si>
  <si>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</si>
  <si>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</si>
  <si>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</si>
  <si>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</si>
  <si>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</si>
  <si>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</si>
  <si>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</si>
  <si>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</si>
  <si>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</si>
  <si>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</si>
  <si>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</si>
  <si>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</si>
  <si>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</si>
  <si>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</si>
  <si>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</si>
  <si>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</si>
  <si>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</si>
  <si>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</si>
  <si>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</si>
  <si>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</si>
  <si>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</si>
  <si>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</si>
  <si>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</si>
  <si>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</si>
  <si>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</si>
  <si>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</si>
  <si>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</si>
  <si>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</si>
  <si>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</si>
  <si>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</si>
  <si>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</si>
  <si>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</si>
  <si>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</si>
  <si>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</si>
  <si>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</si>
  <si>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</si>
  <si>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</si>
  <si>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</si>
  <si>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</si>
  <si>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</si>
  <si>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</si>
  <si>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</si>
  <si>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</si>
  <si>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</si>
  <si>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</si>
  <si>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</si>
  <si>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</si>
  <si>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</si>
  <si>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</si>
  <si>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</si>
  <si>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</si>
  <si>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</si>
  <si>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</si>
  <si>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</si>
  <si>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</si>
  <si>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</si>
  <si>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</si>
  <si>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</si>
  <si>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</si>
  <si>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</si>
  <si>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</si>
  <si>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</si>
  <si>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</si>
  <si>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</si>
  <si>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</si>
  <si>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</si>
  <si>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</si>
  <si>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</si>
  <si>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</si>
  <si>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</si>
  <si>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</si>
  <si>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</si>
  <si>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</si>
  <si>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</si>
  <si>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</si>
  <si>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</si>
  <si>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</si>
  <si>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</si>
  <si>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</si>
  <si>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</si>
  <si>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</si>
  <si>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</si>
  <si>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</si>
  <si>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</si>
  <si>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</si>
  <si>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</si>
  <si>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</si>
  <si>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</si>
  <si>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</si>
  <si>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</si>
  <si>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</si>
  <si>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</si>
  <si>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</si>
  <si>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</si>
  <si>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</si>
  <si>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</si>
  <si>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</si>
  <si>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</si>
  <si>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</si>
  <si>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</si>
  <si>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</si>
  <si>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</si>
  <si>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</si>
  <si>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</si>
  <si>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</si>
  <si>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</si>
  <si>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</si>
  <si>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</si>
  <si>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</si>
  <si>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</si>
  <si>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</si>
  <si>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</si>
  <si>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</si>
  <si>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</si>
  <si>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</si>
  <si>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</si>
  <si>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</si>
  <si>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</si>
  <si>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</si>
  <si>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</si>
  <si>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</si>
  <si>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</si>
  <si>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</si>
  <si>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</si>
  <si>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</si>
  <si>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</si>
  <si>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</si>
  <si>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</si>
  <si>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</si>
  <si>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</si>
  <si>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</si>
  <si>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</si>
  <si>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</si>
  <si>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</si>
  <si>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</si>
  <si>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</si>
  <si>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</si>
  <si>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</si>
  <si>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</si>
  <si>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</si>
  <si>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</si>
  <si>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</si>
  <si>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</si>
  <si>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</si>
  <si>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</si>
  <si>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</si>
  <si>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</si>
  <si>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</si>
  <si>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</si>
  <si>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</si>
  <si>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</si>
  <si>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</si>
  <si>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</si>
  <si>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</si>
  <si>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</si>
  <si>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</si>
  <si>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</si>
  <si>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</si>
  <si>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</si>
  <si>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</si>
  <si>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</si>
  <si>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</si>
  <si>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</si>
  <si>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</si>
  <si>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</si>
  <si>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</si>
  <si>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</si>
  <si>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</si>
  <si>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</si>
  <si>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</si>
  <si>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</si>
  <si>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</si>
  <si>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</si>
  <si>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</si>
  <si>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</si>
  <si>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</si>
  <si>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</si>
  <si>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</si>
  <si>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</si>
  <si>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</si>
  <si>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</si>
  <si>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</si>
  <si>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</si>
  <si>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</si>
  <si>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</si>
  <si>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</si>
  <si>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</si>
  <si>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</si>
  <si>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</si>
  <si>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</si>
  <si>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</si>
  <si>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</si>
  <si>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</si>
  <si>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</si>
  <si>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</si>
  <si>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</si>
  <si>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</si>
  <si>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</si>
  <si>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</si>
  <si>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</si>
  <si>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</si>
  <si>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</si>
  <si>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</si>
  <si>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</si>
  <si>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</si>
  <si>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</si>
  <si>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</si>
  <si>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</si>
  <si>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</si>
  <si>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</si>
  <si>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</si>
  <si>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</si>
  <si>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</si>
  <si>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</si>
  <si>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</si>
  <si>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</si>
  <si>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</si>
  <si>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</si>
  <si>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</si>
  <si>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</si>
  <si>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</si>
  <si>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</si>
  <si>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</si>
  <si>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</si>
  <si>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</si>
  <si>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</si>
  <si>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</si>
  <si>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</si>
  <si>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</si>
  <si>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</si>
  <si>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</si>
  <si>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</si>
  <si>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</si>
  <si>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</si>
  <si>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</si>
  <si>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</si>
  <si>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</si>
  <si>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</si>
  <si>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</si>
  <si>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</si>
  <si>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</si>
  <si>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</si>
  <si>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</si>
  <si>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</si>
  <si>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</si>
  <si>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</si>
  <si>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</si>
  <si>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</si>
  <si>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</si>
  <si>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</si>
  <si>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</si>
  <si>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</si>
  <si>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</si>
  <si>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</si>
  <si>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</si>
  <si>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</si>
  <si>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</si>
  <si>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</si>
  <si>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</si>
  <si>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</si>
  <si>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</si>
  <si>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</si>
  <si>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</si>
  <si>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</si>
  <si>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</si>
  <si>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</si>
  <si>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</si>
  <si>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</si>
  <si>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</si>
  <si>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</si>
  <si>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</si>
  <si>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</si>
  <si>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</si>
  <si>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</si>
  <si>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</si>
  <si>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</si>
  <si>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</si>
  <si>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</si>
  <si>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</si>
  <si>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</si>
  <si>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</si>
  <si>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</si>
  <si>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</si>
  <si>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</si>
  <si>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</si>
  <si>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</si>
  <si>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</si>
  <si>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</si>
  <si>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</si>
  <si>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</si>
  <si>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</si>
  <si>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</si>
  <si>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</si>
  <si>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</si>
  <si>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</si>
  <si>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</si>
  <si>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</si>
  <si>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</si>
  <si>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</si>
  <si>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</si>
  <si>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</si>
  <si>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</si>
  <si>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</si>
  <si>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</si>
  <si>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</si>
  <si>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</si>
  <si>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</si>
  <si>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</si>
  <si>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</si>
  <si>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</si>
  <si>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</si>
  <si>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</si>
  <si>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</si>
  <si>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</si>
  <si>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</si>
  <si>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</si>
  <si>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</si>
  <si>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</si>
  <si>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</si>
  <si>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</si>
  <si>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</si>
  <si>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</si>
  <si>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</si>
  <si>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</si>
  <si>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</si>
  <si>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</si>
  <si>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</si>
  <si>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</si>
  <si>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</si>
  <si>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</si>
  <si>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</si>
  <si>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</si>
  <si>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</si>
  <si>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</si>
  <si>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</si>
  <si>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</si>
  <si>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</si>
  <si>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</si>
  <si>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</si>
  <si>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</si>
  <si>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</si>
  <si>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</si>
  <si>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</si>
  <si>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</si>
  <si>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</si>
  <si>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</si>
  <si>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</si>
  <si>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</si>
  <si>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</si>
  <si>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</si>
  <si>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</si>
  <si>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</si>
  <si>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</si>
  <si>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</si>
  <si>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</si>
  <si>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</si>
  <si>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</si>
  <si>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</si>
  <si>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</si>
  <si>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</si>
  <si>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</si>
  <si>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</si>
  <si>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</si>
  <si>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</si>
  <si>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</si>
  <si>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</si>
  <si>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</si>
  <si>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</si>
  <si>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</si>
  <si>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</si>
  <si>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</si>
  <si>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</si>
  <si>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</si>
  <si>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</si>
  <si>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</si>
  <si>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</si>
  <si>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</si>
  <si>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</si>
  <si>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</si>
  <si>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</si>
  <si>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</si>
  <si>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</si>
  <si>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</si>
  <si>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</si>
  <si>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</si>
  <si>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</si>
  <si>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</si>
  <si>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</si>
  <si>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</si>
  <si>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</si>
  <si>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</si>
  <si>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</si>
  <si>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</si>
  <si>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</si>
  <si>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</si>
  <si>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</si>
  <si>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</si>
  <si>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</si>
  <si>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</si>
  <si>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</si>
  <si>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</si>
  <si>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</si>
  <si>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</si>
  <si>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</si>
  <si>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</si>
  <si>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</si>
  <si>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</si>
  <si>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</si>
  <si>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</si>
  <si>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</si>
  <si>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</si>
  <si>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</si>
  <si>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</si>
  <si>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</si>
  <si>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</si>
  <si>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</si>
  <si>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</si>
  <si>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</si>
  <si>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</si>
  <si>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</si>
  <si>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</si>
  <si>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</si>
  <si>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</si>
  <si>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</si>
  <si>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</si>
  <si>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</si>
  <si>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</si>
  <si>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</si>
  <si>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</si>
  <si>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</si>
  <si>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</si>
  <si>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</si>
  <si>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</si>
  <si>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</si>
  <si>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</si>
  <si>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</si>
  <si>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</si>
  <si>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</si>
  <si>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</si>
  <si>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</si>
  <si>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</si>
  <si>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</si>
  <si>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</si>
  <si>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</si>
  <si>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</si>
  <si>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</si>
  <si>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</si>
  <si>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</si>
  <si>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</si>
  <si>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</si>
  <si>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</si>
  <si>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</si>
  <si>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</si>
  <si>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</si>
  <si>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</si>
  <si>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</si>
  <si>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</si>
  <si>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</si>
  <si>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</si>
  <si>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</si>
  <si>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</si>
  <si>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</si>
  <si>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</si>
  <si>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</si>
  <si>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</si>
  <si>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</si>
  <si>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</si>
  <si>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</si>
  <si>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</si>
  <si>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</si>
  <si>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</si>
  <si>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</si>
  <si>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</si>
  <si>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</si>
  <si>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</si>
  <si>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</si>
  <si>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</si>
  <si>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</si>
  <si>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</si>
  <si>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</si>
  <si>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</si>
  <si>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</si>
  <si>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</si>
  <si>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</si>
  <si>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</si>
  <si>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</si>
  <si>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</si>
  <si>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</si>
  <si>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</si>
  <si>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</si>
  <si>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</si>
  <si>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</si>
  <si>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</si>
  <si>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</si>
  <si>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</si>
  <si>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</si>
  <si>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</si>
  <si>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</si>
  <si>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</si>
  <si>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</si>
  <si>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</si>
  <si>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</si>
  <si>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</si>
  <si>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</si>
  <si>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</si>
  <si>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</si>
  <si>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</si>
  <si>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</si>
  <si>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</si>
  <si>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</si>
  <si>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</si>
  <si>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</si>
  <si>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</si>
  <si>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</si>
  <si>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</si>
  <si>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</si>
  <si>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</si>
  <si>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</si>
  <si>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</si>
  <si>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</si>
  <si>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</si>
  <si>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</si>
  <si>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</si>
  <si>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</si>
  <si>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</si>
  <si>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</si>
  <si>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</si>
  <si>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</si>
  <si>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</si>
  <si>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</si>
  <si>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</si>
  <si>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</si>
  <si>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</si>
  <si>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</si>
  <si>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</si>
  <si>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</si>
  <si>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</si>
  <si>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</si>
  <si>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</si>
  <si>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</si>
  <si>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</si>
  <si>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</si>
  <si>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</si>
  <si>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</si>
  <si>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</si>
  <si>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</si>
  <si>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</si>
  <si>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</si>
  <si>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</si>
  <si>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</si>
  <si>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</si>
  <si>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</si>
  <si>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</si>
  <si>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</si>
  <si>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</si>
  <si>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</si>
  <si>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</si>
  <si>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</si>
  <si>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</si>
  <si>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</si>
  <si>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</si>
  <si>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</si>
  <si>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</si>
  <si>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</si>
  <si>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</si>
  <si>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</si>
  <si>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</si>
  <si>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</si>
  <si>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</si>
  <si>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</si>
  <si>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</si>
  <si>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</si>
  <si>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</si>
  <si>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</si>
  <si>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</si>
  <si>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</si>
  <si>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</si>
  <si>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</si>
  <si>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</si>
  <si>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</si>
  <si>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</si>
  <si>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</si>
  <si>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</si>
  <si>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</si>
  <si>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</si>
  <si>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</si>
  <si>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</si>
  <si>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</si>
  <si>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</si>
  <si>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</si>
  <si>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</si>
  <si>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</si>
  <si>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</si>
  <si>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</si>
  <si>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</si>
  <si>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</si>
  <si>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</si>
  <si>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</si>
  <si>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</si>
  <si>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</si>
  <si>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</si>
  <si>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</si>
  <si>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</si>
  <si>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</si>
  <si>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</si>
  <si>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</si>
  <si>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</si>
  <si>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</si>
  <si>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</si>
  <si>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</si>
  <si>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</si>
  <si>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</si>
  <si>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</si>
  <si>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</si>
  <si>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</si>
  <si>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</si>
  <si>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</si>
  <si>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</si>
  <si>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</si>
  <si>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</si>
  <si>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</si>
  <si>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</si>
  <si>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</si>
  <si>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</si>
  <si>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</si>
  <si>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</si>
  <si>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</si>
  <si>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</si>
  <si>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</si>
  <si>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</si>
  <si>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</si>
  <si>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</si>
  <si>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</si>
  <si>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</si>
  <si>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</si>
  <si>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</si>
  <si>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</si>
  <si>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</si>
  <si>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</si>
  <si>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</si>
  <si>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</si>
  <si>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</si>
  <si>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</si>
  <si>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</si>
  <si>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</si>
  <si>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</si>
  <si>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</si>
  <si>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</si>
  <si>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</si>
  <si>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</si>
  <si>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</si>
  <si>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</si>
  <si>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</si>
  <si>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</si>
  <si>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</si>
  <si>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</si>
  <si>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</si>
  <si>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</si>
  <si>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</si>
  <si>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</si>
  <si>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</si>
  <si>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</si>
  <si>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</si>
  <si>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</si>
  <si>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</si>
  <si>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</si>
  <si>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</si>
  <si>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</si>
  <si>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</si>
  <si>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</si>
  <si>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</si>
  <si>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</si>
  <si>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</si>
  <si>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</si>
  <si>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</si>
  <si>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</si>
  <si>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</si>
  <si>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</si>
  <si>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</si>
  <si>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</si>
  <si>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</si>
  <si>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</si>
  <si>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</si>
  <si>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</si>
  <si>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</si>
  <si>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</si>
  <si>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</si>
  <si>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</si>
  <si>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</si>
  <si>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</si>
  <si>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</si>
  <si>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</si>
  <si>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</si>
  <si>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</si>
  <si>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</si>
  <si>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</si>
  <si>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</si>
  <si>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</si>
  <si>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</si>
  <si>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</si>
  <si>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</si>
  <si>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</si>
  <si>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</si>
  <si>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</si>
  <si>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</si>
  <si>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</si>
  <si>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</si>
  <si>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</si>
  <si>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</si>
  <si>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</si>
  <si>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</si>
  <si>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</si>
  <si>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</si>
  <si>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</si>
  <si>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</si>
  <si>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</si>
  <si>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</si>
  <si>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</si>
  <si>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</si>
  <si>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</si>
  <si>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</si>
  <si>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</si>
  <si>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</si>
  <si>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</si>
  <si>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</si>
  <si>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</si>
  <si>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</si>
  <si>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</si>
  <si>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</si>
  <si>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</si>
  <si>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</si>
  <si>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</si>
  <si>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</si>
  <si>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</si>
  <si>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</si>
  <si>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</si>
  <si>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</si>
  <si>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</si>
  <si>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</si>
  <si>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</si>
  <si>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</si>
  <si>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</si>
  <si>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</si>
  <si>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</si>
  <si>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</si>
  <si>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</si>
  <si>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</si>
  <si>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</si>
  <si>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</si>
  <si>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</si>
  <si>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</si>
  <si>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</si>
  <si>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</si>
  <si>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</si>
  <si>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</si>
  <si>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</si>
  <si>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</si>
  <si>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</si>
  <si>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</si>
  <si>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</si>
  <si>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</si>
  <si>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</si>
  <si>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</si>
  <si>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</si>
  <si>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</si>
  <si>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</si>
  <si>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</si>
  <si>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</si>
  <si>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</si>
  <si>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</si>
  <si>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</si>
  <si>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</si>
  <si>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</si>
  <si>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</si>
  <si>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</si>
  <si>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</si>
  <si>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</si>
  <si>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</si>
  <si>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</si>
  <si>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</si>
  <si>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</si>
  <si>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</si>
  <si>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</si>
  <si>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</si>
  <si>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</si>
  <si>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</si>
  <si>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</si>
  <si>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</si>
  <si>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</si>
  <si>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</si>
  <si>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</si>
  <si>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</si>
  <si>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</si>
  <si>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</si>
  <si>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</si>
  <si>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</si>
  <si>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</si>
  <si>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</si>
  <si>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</si>
  <si>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</si>
  <si>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</si>
  <si>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</si>
  <si>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</si>
  <si>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</si>
  <si>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</si>
  <si>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</si>
  <si>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</si>
  <si>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</si>
  <si>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</si>
  <si>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</si>
  <si>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</si>
  <si>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</si>
  <si>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</si>
  <si>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</si>
  <si>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</si>
  <si>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</si>
  <si>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</si>
  <si>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</si>
  <si>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</si>
  <si>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</si>
  <si>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</si>
  <si>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</si>
  <si>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</si>
  <si>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</si>
  <si>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</si>
  <si>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</si>
  <si>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</si>
  <si>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</si>
  <si>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</si>
  <si>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</si>
  <si>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</si>
  <si>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</si>
  <si>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</si>
  <si>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</si>
  <si>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</si>
  <si>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</si>
  <si>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</si>
  <si>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</si>
  <si>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</si>
  <si>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</si>
  <si>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</si>
  <si>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</si>
  <si>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</si>
  <si>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</si>
  <si>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</si>
  <si>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</si>
  <si>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</si>
  <si>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</si>
  <si>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</si>
  <si>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</si>
  <si>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</si>
  <si>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</si>
  <si>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</si>
  <si>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</si>
  <si>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</si>
  <si>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</si>
  <si>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</si>
  <si>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</si>
  <si>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</si>
  <si>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</si>
  <si>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</si>
  <si>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</si>
  <si>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</si>
  <si>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</si>
  <si>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</si>
  <si>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</si>
  <si>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</si>
  <si>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</si>
  <si>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</si>
  <si>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</si>
  <si>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</si>
  <si>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</si>
  <si>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</si>
  <si>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</si>
  <si>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</si>
  <si>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</si>
  <si>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</si>
  <si>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</si>
  <si>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</si>
  <si>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</si>
  <si>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</si>
  <si>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</si>
  <si>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</si>
  <si>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</si>
  <si>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</si>
  <si>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</si>
  <si>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</si>
  <si>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</si>
  <si>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</si>
  <si>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</si>
  <si>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</si>
  <si>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</si>
  <si>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</si>
  <si>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</si>
  <si>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</si>
  <si>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</si>
  <si>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</si>
  <si>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</si>
  <si>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</si>
  <si>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</si>
  <si>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</si>
  <si>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</si>
  <si>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</si>
  <si>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</si>
  <si>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</si>
  <si>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</si>
  <si>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</si>
  <si>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</si>
  <si>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</si>
  <si>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</si>
  <si>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</si>
  <si>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</si>
  <si>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</si>
  <si>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</si>
  <si>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</si>
  <si>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</si>
  <si>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</si>
  <si>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</si>
  <si>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</si>
  <si>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</si>
  <si>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</si>
  <si>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</si>
  <si>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</si>
  <si>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</si>
  <si>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</si>
  <si>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</si>
  <si>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</si>
  <si>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</si>
  <si>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</si>
  <si>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</si>
  <si>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</si>
  <si>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</si>
  <si>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</si>
  <si>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</si>
  <si>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</si>
  <si>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</si>
  <si>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</si>
  <si>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</si>
  <si>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</si>
  <si>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</si>
  <si>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</si>
  <si>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</si>
  <si>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</si>
  <si>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</si>
  <si>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</si>
  <si>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</si>
  <si>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</si>
  <si>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</si>
  <si>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</si>
  <si>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</si>
  <si>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</si>
  <si>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</si>
  <si>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</si>
  <si>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</si>
  <si>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</si>
  <si>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</si>
  <si>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</si>
  <si>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</si>
  <si>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</si>
  <si>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</si>
  <si>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</si>
  <si>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</si>
  <si>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</si>
  <si>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</si>
  <si>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</si>
  <si>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</si>
  <si>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</si>
  <si>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</si>
  <si>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</si>
  <si>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</si>
  <si>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</si>
  <si>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</si>
  <si>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</si>
  <si>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</si>
  <si>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</si>
  <si>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</si>
  <si>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</si>
  <si>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</si>
  <si>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</si>
  <si>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</si>
  <si>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</si>
  <si>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</si>
  <si>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</si>
  <si>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</si>
  <si>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</si>
  <si>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</si>
  <si>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</si>
  <si>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</si>
  <si>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</si>
  <si>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</si>
  <si>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</si>
  <si>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</si>
  <si>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</si>
  <si>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</si>
  <si>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</si>
  <si>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</si>
  <si>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</si>
  <si>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</si>
  <si>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</si>
  <si>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</si>
  <si>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</si>
  <si>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</si>
  <si>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</si>
  <si>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</si>
  <si>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</si>
  <si>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</si>
  <si>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</si>
  <si>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</si>
  <si>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</si>
  <si>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</si>
  <si>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</si>
  <si>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</si>
  <si>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</si>
  <si>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</si>
  <si>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</si>
  <si>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</si>
  <si>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</si>
  <si>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</si>
  <si>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</si>
  <si>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</si>
  <si>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</si>
  <si>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</si>
  <si>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</si>
  <si>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</si>
  <si>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</si>
  <si>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</si>
  <si>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</si>
  <si>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</si>
  <si>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</si>
  <si>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</si>
  <si>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</si>
  <si>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</si>
  <si>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</si>
  <si>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</si>
  <si>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</si>
  <si>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</si>
  <si>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</si>
  <si>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</si>
  <si>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</si>
  <si>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</si>
  <si>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</si>
  <si>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</si>
  <si>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</si>
  <si>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</si>
  <si>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</si>
  <si>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</si>
  <si>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</si>
  <si>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</si>
  <si>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</si>
  <si>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</si>
  <si>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</si>
  <si>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</si>
  <si>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</si>
  <si>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</si>
  <si>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</si>
  <si>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</si>
  <si>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</si>
  <si>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</si>
  <si>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</si>
  <si>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</si>
  <si>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</si>
  <si>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</si>
  <si>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</si>
  <si>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</si>
  <si>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</si>
  <si>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</si>
  <si>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</si>
  <si>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</si>
  <si>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</si>
  <si>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</si>
  <si>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</si>
  <si>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</si>
  <si>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</si>
  <si>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</si>
  <si>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</si>
  <si>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</si>
  <si>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</si>
  <si>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</si>
  <si>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</si>
  <si>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</si>
  <si>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</si>
  <si>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</si>
  <si>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</si>
  <si>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</si>
  <si>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</si>
  <si>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</si>
  <si>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</si>
  <si>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</si>
  <si>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</si>
  <si>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</si>
  <si>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</si>
  <si>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</si>
  <si>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</si>
  <si>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</si>
  <si>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</si>
  <si>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</si>
  <si>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</si>
  <si>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</si>
  <si>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</si>
  <si>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</si>
  <si>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</si>
  <si>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</si>
  <si>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</si>
  <si>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</si>
  <si>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</si>
  <si>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</si>
  <si>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</si>
  <si>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</si>
  <si>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</si>
  <si>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</si>
  <si>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</si>
  <si>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</si>
  <si>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</si>
  <si>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</si>
  <si>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</si>
  <si>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</si>
  <si>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</si>
  <si>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</si>
  <si>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</si>
  <si>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</si>
  <si>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</si>
  <si>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</si>
  <si>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</si>
  <si>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</si>
  <si>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</si>
  <si>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</si>
  <si>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</si>
  <si>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</si>
  <si>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</si>
  <si>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</si>
  <si>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</si>
  <si>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</si>
  <si>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</si>
  <si>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</si>
  <si>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</si>
  <si>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</si>
  <si>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</si>
  <si>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</si>
  <si>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</si>
  <si>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</si>
  <si>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</si>
  <si>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</si>
  <si>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</si>
  <si>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</si>
  <si>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</si>
  <si>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</si>
  <si>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</si>
  <si>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</si>
  <si>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</si>
  <si>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</si>
  <si>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</si>
  <si>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</si>
  <si>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</si>
  <si>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</si>
  <si>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</si>
  <si>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</si>
  <si>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</si>
  <si>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</si>
  <si>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</si>
  <si>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</si>
  <si>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</si>
  <si>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</si>
  <si>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</si>
  <si>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</si>
  <si>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</si>
  <si>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</si>
  <si>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</si>
  <si>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</si>
  <si>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</si>
  <si>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</si>
  <si>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</si>
  <si>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</si>
  <si>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</si>
  <si>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</si>
  <si>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</si>
  <si>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</si>
  <si>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</si>
  <si>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</si>
  <si>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</si>
  <si>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</si>
  <si>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</si>
  <si>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</si>
  <si>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</si>
  <si>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</si>
  <si>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</si>
  <si>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</si>
  <si>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</si>
  <si>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</si>
  <si>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</si>
  <si>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</si>
  <si>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</si>
  <si>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</si>
  <si>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</si>
  <si>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</si>
  <si>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</si>
  <si>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</si>
  <si>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</si>
  <si>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</si>
  <si>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</si>
  <si>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</si>
  <si>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</si>
  <si>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</si>
  <si>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</si>
  <si>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</si>
  <si>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</si>
  <si>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</si>
  <si>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</si>
  <si>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</si>
  <si>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</si>
  <si>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</si>
  <si>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</si>
  <si>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</si>
  <si>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</si>
  <si>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</si>
  <si>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</si>
  <si>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</si>
  <si>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</si>
  <si>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</si>
  <si>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</si>
  <si>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</si>
  <si>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</si>
  <si>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</si>
  <si>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</si>
  <si>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</si>
  <si>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</si>
  <si>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</si>
  <si>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</si>
  <si>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</si>
  <si>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</si>
  <si>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</si>
  <si>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</si>
  <si>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</si>
  <si>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</si>
  <si>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</si>
  <si>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</si>
  <si>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</si>
  <si>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</si>
  <si>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</si>
  <si>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</si>
  <si>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</si>
  <si>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</si>
  <si>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</si>
  <si>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</si>
  <si>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</si>
  <si>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</si>
  <si>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</si>
  <si>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</si>
  <si>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</si>
  <si>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</si>
  <si>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</si>
  <si>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</si>
  <si>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</si>
  <si>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</si>
  <si>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</si>
  <si>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</si>
  <si>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</si>
  <si>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</si>
  <si>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</si>
  <si>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</si>
  <si>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</si>
  <si>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</si>
  <si>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</si>
  <si>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</si>
  <si>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</si>
  <si>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</si>
  <si>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</si>
  <si>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</si>
  <si>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</si>
  <si>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</si>
  <si>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</si>
  <si>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</si>
  <si>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</si>
  <si>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</si>
  <si>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</si>
  <si>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</si>
  <si>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</si>
  <si>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</si>
  <si>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</si>
  <si>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</si>
  <si>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</si>
  <si>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</si>
  <si>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</si>
  <si>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</si>
  <si>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</si>
  <si>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</si>
  <si>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</si>
  <si>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</si>
  <si>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</si>
  <si>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</si>
  <si>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</si>
  <si>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</si>
  <si>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</si>
  <si>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</si>
  <si>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</si>
  <si>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</si>
  <si>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</si>
  <si>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</si>
  <si>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</si>
  <si>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</si>
  <si>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</si>
  <si>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</si>
  <si>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</si>
  <si>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</si>
  <si>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</si>
  <si>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</si>
  <si>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</si>
  <si>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</si>
  <si>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</si>
  <si>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</si>
  <si>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</si>
  <si>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</si>
  <si>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</si>
  <si>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</si>
  <si>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</si>
  <si>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</si>
  <si>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</si>
  <si>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</si>
  <si>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</si>
  <si>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</si>
  <si>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</si>
  <si>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</si>
  <si>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</si>
  <si>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</si>
  <si>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</si>
  <si>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</si>
  <si>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</si>
  <si>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</si>
  <si>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</si>
  <si>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</si>
  <si>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</si>
  <si>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</si>
  <si>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</si>
  <si>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</si>
  <si>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</si>
  <si>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</si>
  <si>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</si>
  <si>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</si>
  <si>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</si>
  <si>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</si>
  <si>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</si>
  <si>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</si>
  <si>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</si>
  <si>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</si>
  <si>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</si>
  <si>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</si>
  <si>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</si>
  <si>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</si>
  <si>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</si>
  <si>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</si>
  <si>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</si>
  <si>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</si>
  <si>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</si>
  <si>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</si>
  <si>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</si>
  <si>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</si>
  <si>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</si>
  <si>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</si>
  <si>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</si>
  <si>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</si>
  <si>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</si>
  <si>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</si>
  <si>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</si>
  <si>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</si>
  <si>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</si>
  <si>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</si>
  <si>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</si>
  <si>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</si>
  <si>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</si>
  <si>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</si>
  <si>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</si>
  <si>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</si>
  <si>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</si>
  <si>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</si>
  <si>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</si>
  <si>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</si>
  <si>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</si>
  <si>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</si>
  <si>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</si>
  <si>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</si>
  <si>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</si>
  <si>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</si>
  <si>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</si>
  <si>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</si>
  <si>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</si>
  <si>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</si>
  <si>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</si>
  <si>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</si>
  <si>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</si>
  <si>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</si>
  <si>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</si>
  <si>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</si>
  <si>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</si>
  <si>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</si>
  <si>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</si>
  <si>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</si>
  <si>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</si>
  <si>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</si>
  <si>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</si>
  <si>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</si>
  <si>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</si>
  <si>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</si>
  <si>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</si>
  <si>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</si>
  <si>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</si>
  <si>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</si>
  <si>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</si>
  <si>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</si>
  <si>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</si>
  <si>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</si>
  <si>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</si>
  <si>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</si>
  <si>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</si>
  <si>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</si>
  <si>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</si>
  <si>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</si>
  <si>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</si>
  <si>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</si>
  <si>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</si>
  <si>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</si>
  <si>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</si>
  <si>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</si>
  <si>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</si>
  <si>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</si>
  <si>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</si>
  <si>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</si>
  <si>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</si>
  <si>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</si>
  <si>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</si>
  <si>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</si>
  <si>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</si>
  <si>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</si>
  <si>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</si>
  <si>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</si>
  <si>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</si>
  <si>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</si>
  <si>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</si>
  <si>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</si>
  <si>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</si>
  <si>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</si>
  <si>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</si>
  <si>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</si>
  <si>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</si>
  <si>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</si>
  <si>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</si>
  <si>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</si>
  <si>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</si>
  <si>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</si>
  <si>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</si>
  <si>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</si>
  <si>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</si>
  <si>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</si>
  <si>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</si>
  <si>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</si>
  <si>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</si>
  <si>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</si>
  <si>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</si>
  <si>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</si>
  <si>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</si>
  <si>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</si>
  <si>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</si>
  <si>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</si>
  <si>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</si>
  <si>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</si>
  <si>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</si>
  <si>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</si>
  <si>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</si>
  <si>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</si>
  <si>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</si>
  <si>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</si>
  <si>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</si>
  <si>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</si>
  <si>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</si>
  <si>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</si>
  <si>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</si>
  <si>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</si>
  <si>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</si>
  <si>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</si>
  <si>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</si>
  <si>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</si>
  <si>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</si>
  <si>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</si>
  <si>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</si>
  <si>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</si>
  <si>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</si>
  <si>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</si>
  <si>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</si>
  <si>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</si>
  <si>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</si>
  <si>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</si>
  <si>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</si>
  <si>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</si>
  <si>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</si>
  <si>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</si>
  <si>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</si>
  <si>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</si>
  <si>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</si>
  <si>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</si>
  <si>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</si>
  <si>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</si>
  <si>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</si>
  <si>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</si>
  <si>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</si>
  <si>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</si>
  <si>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</si>
  <si>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</si>
  <si>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</si>
  <si>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</si>
  <si>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</si>
  <si>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</si>
  <si>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</si>
  <si>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</si>
  <si>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</si>
  <si>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</si>
  <si>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</si>
  <si>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</si>
  <si>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</si>
  <si>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</si>
  <si>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</si>
  <si>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</si>
  <si>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</si>
  <si>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</si>
  <si>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</si>
  <si>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</si>
  <si>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</si>
  <si>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</si>
  <si>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</si>
  <si>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</si>
  <si>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</si>
  <si>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</si>
  <si>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</si>
  <si>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</si>
  <si>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</si>
  <si>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</si>
  <si>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</si>
  <si>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</si>
  <si>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</si>
  <si>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</si>
  <si>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</si>
  <si>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</si>
  <si>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</si>
  <si>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</si>
  <si>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</si>
  <si>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</si>
  <si>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</si>
  <si>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</si>
  <si>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</si>
  <si>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</si>
  <si>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</si>
  <si>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</si>
  <si>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</si>
  <si>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</si>
  <si>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</si>
  <si>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</si>
  <si>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</si>
  <si>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</si>
  <si>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</si>
  <si>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</si>
  <si>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</si>
  <si>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</si>
  <si>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</si>
  <si>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</si>
  <si>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</si>
  <si>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</si>
  <si>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</si>
  <si>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</si>
  <si>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</si>
  <si>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</si>
  <si>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</si>
  <si>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</si>
  <si>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</si>
  <si>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</si>
  <si>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</si>
  <si>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</si>
  <si>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</si>
  <si>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</si>
  <si>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</si>
  <si>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</si>
  <si>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</si>
  <si>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</si>
  <si>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</si>
  <si>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</si>
  <si>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</si>
  <si>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</si>
  <si>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</si>
  <si>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</si>
  <si>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</si>
  <si>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</si>
  <si>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</si>
  <si>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</si>
  <si>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</si>
  <si>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</si>
  <si>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</si>
  <si>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</si>
  <si>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</si>
  <si>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</si>
  <si>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</si>
  <si>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</si>
  <si>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</si>
  <si>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</si>
  <si>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</si>
  <si>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</si>
  <si>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</si>
  <si>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</si>
  <si>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</si>
  <si>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</si>
  <si>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</si>
  <si>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</si>
  <si>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</si>
  <si>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</si>
  <si>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</si>
  <si>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</si>
  <si>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</si>
  <si>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</si>
  <si>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</si>
  <si>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</si>
  <si>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</si>
  <si>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</si>
  <si>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</si>
  <si>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</si>
  <si>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</si>
  <si>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</si>
  <si>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</si>
  <si>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</si>
  <si>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</si>
  <si>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</si>
  <si>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</si>
  <si>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</si>
  <si>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</si>
  <si>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</si>
  <si>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</si>
  <si>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</si>
  <si>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</si>
  <si>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</si>
  <si>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</si>
  <si>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</si>
  <si>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</si>
  <si>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</si>
  <si>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</si>
  <si>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</si>
  <si>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</si>
  <si>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</si>
  <si>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</si>
  <si>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</si>
  <si>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</si>
  <si>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</si>
  <si>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</si>
  <si>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</si>
  <si>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</si>
  <si>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</si>
  <si>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</si>
  <si>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</si>
  <si>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</si>
  <si>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</si>
  <si>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</si>
  <si>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</si>
  <si>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</si>
  <si>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</si>
  <si>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</si>
  <si>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</si>
  <si>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</si>
  <si>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</si>
  <si>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</si>
  <si>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</si>
  <si>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</si>
  <si>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</si>
  <si>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</si>
  <si>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</si>
  <si>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</si>
  <si>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</si>
  <si>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</si>
  <si>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</si>
  <si>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</si>
  <si>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</si>
  <si>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</si>
  <si>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</si>
  <si>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</si>
  <si>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</si>
  <si>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</si>
  <si>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</si>
  <si>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</si>
  <si>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</si>
  <si>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</si>
  <si>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</si>
  <si>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</si>
  <si>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</si>
  <si>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</si>
  <si>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</si>
  <si>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</si>
  <si>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</si>
  <si>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</si>
  <si>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</si>
  <si>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</si>
  <si>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</si>
  <si>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</si>
  <si>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</si>
  <si>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</si>
  <si>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</si>
  <si>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</si>
  <si>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</si>
  <si>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</si>
  <si>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</si>
  <si>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</si>
  <si>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</si>
  <si>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</si>
  <si>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</si>
  <si>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</si>
  <si>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</si>
  <si>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</si>
  <si>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</si>
  <si>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</si>
  <si>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</si>
  <si>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</si>
  <si>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</si>
  <si>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</si>
  <si>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</si>
  <si>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</si>
  <si>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</si>
  <si>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</si>
  <si>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</si>
  <si>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</si>
  <si>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</si>
  <si>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</si>
  <si>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</si>
  <si>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</si>
  <si>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</si>
  <si>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</si>
  <si>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</si>
  <si>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</si>
  <si>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</si>
  <si>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</si>
  <si>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</si>
  <si>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</si>
  <si>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</si>
  <si>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</si>
  <si>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</si>
  <si>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</si>
  <si>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</si>
  <si>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</si>
  <si>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</si>
  <si>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</si>
  <si>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</si>
  <si>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</si>
  <si>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</si>
  <si>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</si>
  <si>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</si>
  <si>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</si>
  <si>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</si>
  <si>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</si>
  <si>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</si>
  <si>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</si>
  <si>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</si>
  <si>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</si>
  <si>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</si>
  <si>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</si>
  <si>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</si>
  <si>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</si>
  <si>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</si>
  <si>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</si>
  <si>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</si>
  <si>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</si>
  <si>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</si>
  <si>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</si>
  <si>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</si>
  <si>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</si>
  <si>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</si>
  <si>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</si>
  <si>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</si>
  <si>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</si>
  <si>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</si>
  <si>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</si>
  <si>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</si>
  <si>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</si>
  <si>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</si>
  <si>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</si>
  <si>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</si>
  <si>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</si>
  <si>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</si>
  <si>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</si>
  <si>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</si>
  <si>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</si>
  <si>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</si>
  <si>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</si>
  <si>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</si>
  <si>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</si>
  <si>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</si>
  <si>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</si>
  <si>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</si>
  <si>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</si>
  <si>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</si>
  <si>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</si>
  <si>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</si>
  <si>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</si>
  <si>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</si>
  <si>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</si>
  <si>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</si>
  <si>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</si>
  <si>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</si>
  <si>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</si>
  <si>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</si>
  <si>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</si>
  <si>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</si>
  <si>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</si>
  <si>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</si>
  <si>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</si>
  <si>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</si>
  <si>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</si>
  <si>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</si>
  <si>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</si>
  <si>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</si>
  <si>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</si>
  <si>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</si>
  <si>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</si>
  <si>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</si>
  <si>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</si>
  <si>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</si>
  <si>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</si>
  <si>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</si>
  <si>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</si>
  <si>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</si>
  <si>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</si>
  <si>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</si>
  <si>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</si>
  <si>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</si>
  <si>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</si>
  <si>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</si>
  <si>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</si>
  <si>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</si>
  <si>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</si>
  <si>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</si>
  <si>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</si>
  <si>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</si>
  <si>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</si>
  <si>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</si>
  <si>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</si>
  <si>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</si>
  <si>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</si>
  <si>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</si>
  <si>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</si>
  <si>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</si>
  <si>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</si>
  <si>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</si>
  <si>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</si>
  <si>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</si>
  <si>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</si>
  <si>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</si>
  <si>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</si>
  <si>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</si>
  <si>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</si>
  <si>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</si>
  <si>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</si>
  <si>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</si>
  <si>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</si>
  <si>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</si>
  <si>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</si>
  <si>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</si>
  <si>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</si>
  <si>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</si>
  <si>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</si>
  <si>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</si>
  <si>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</si>
  <si>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</si>
  <si>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</si>
  <si>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</si>
  <si>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</si>
  <si>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</si>
  <si>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</si>
  <si>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</si>
  <si>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</si>
  <si>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</si>
  <si>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</si>
  <si>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</si>
  <si>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</si>
  <si>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</si>
  <si>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</si>
  <si>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</si>
  <si>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</si>
  <si>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</si>
  <si>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</si>
  <si>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</si>
  <si>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</si>
  <si>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</si>
  <si>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</si>
  <si>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</si>
  <si>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</si>
  <si>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</si>
  <si>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</si>
  <si>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</si>
  <si>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</si>
  <si>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</si>
  <si>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</si>
  <si>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</si>
  <si>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</si>
  <si>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</si>
  <si>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</si>
  <si>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</si>
  <si>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</si>
  <si>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</si>
  <si>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</si>
  <si>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</si>
  <si>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</si>
  <si>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</si>
  <si>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</si>
  <si>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</si>
  <si>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</si>
  <si>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</si>
  <si>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</si>
  <si>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</si>
  <si>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</si>
  <si>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</si>
  <si>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</si>
  <si>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</si>
  <si>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</si>
  <si>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</si>
  <si>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</si>
  <si>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</si>
  <si>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</si>
  <si>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</si>
  <si>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</si>
  <si>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</si>
  <si>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</si>
  <si>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</si>
  <si>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</si>
  <si>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</si>
  <si>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</si>
  <si>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</si>
  <si>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</si>
  <si>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</si>
  <si>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</si>
  <si>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</si>
  <si>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</si>
  <si>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</si>
  <si>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</si>
  <si>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</si>
  <si>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</si>
  <si>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</si>
  <si>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</si>
  <si>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</si>
  <si>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</si>
  <si>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</si>
  <si>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</si>
  <si>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</si>
  <si>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</si>
  <si>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</si>
  <si>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</si>
  <si>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</si>
  <si>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</si>
  <si>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</si>
  <si>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</si>
  <si>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</si>
  <si>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</si>
  <si>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</si>
  <si>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</si>
  <si>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</si>
  <si>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</si>
  <si>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</si>
  <si>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</si>
  <si>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</si>
  <si>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</si>
  <si>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</si>
  <si>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</si>
  <si>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</si>
  <si>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</si>
  <si>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</si>
  <si>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</si>
  <si>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</si>
  <si>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</si>
  <si>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</si>
  <si>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</si>
  <si>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</si>
  <si>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</si>
  <si>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</si>
  <si>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</si>
  <si>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</si>
  <si>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</si>
  <si>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</si>
  <si>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</si>
  <si>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</si>
  <si>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</si>
  <si>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</si>
  <si>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</si>
  <si>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</si>
  <si>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</si>
  <si>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</si>
  <si>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</si>
  <si>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</si>
  <si>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</si>
  <si>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</si>
  <si>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</si>
  <si>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</si>
  <si>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</si>
  <si>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</si>
  <si>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</si>
  <si>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</si>
  <si>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</si>
  <si>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</si>
  <si>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</si>
  <si>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</si>
  <si>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</si>
  <si>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</si>
  <si>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</si>
  <si>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</si>
  <si>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</si>
  <si>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</si>
  <si>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</si>
  <si>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</si>
  <si>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</si>
  <si>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</si>
  <si>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</si>
  <si>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</si>
  <si>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</si>
  <si>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</si>
  <si>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</si>
  <si>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</si>
  <si>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</si>
  <si>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</si>
  <si>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</si>
  <si>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</si>
  <si>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</si>
  <si>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</si>
  <si>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</si>
  <si>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</si>
  <si>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</si>
  <si>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</si>
  <si>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</si>
  <si>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</si>
  <si>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</si>
  <si>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</si>
  <si>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</si>
  <si>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</si>
  <si>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</si>
  <si>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</si>
  <si>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</si>
  <si>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</si>
  <si>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</si>
  <si>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</si>
  <si>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</si>
  <si>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</si>
  <si>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</si>
  <si>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</si>
  <si>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</si>
  <si>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</si>
  <si>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</si>
  <si>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</si>
  <si>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</si>
  <si>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</si>
  <si>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</si>
  <si>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</si>
  <si>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</si>
  <si>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</si>
  <si>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</si>
  <si>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</si>
  <si>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</si>
  <si>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</si>
  <si>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</si>
  <si>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</si>
  <si>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</si>
  <si>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</si>
  <si>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</si>
  <si>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</si>
  <si>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</si>
  <si>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</si>
  <si>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</si>
  <si>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</si>
  <si>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</si>
  <si>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</si>
  <si>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</si>
  <si>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</si>
  <si>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</si>
  <si>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</si>
  <si>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</si>
  <si>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</si>
  <si>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</si>
  <si>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</si>
  <si>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</si>
  <si>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</si>
  <si>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</si>
  <si>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</si>
  <si>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</si>
  <si>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</si>
  <si>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</si>
  <si>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</si>
  <si>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</si>
  <si>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</si>
  <si>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</si>
  <si>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</si>
  <si>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</si>
  <si>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</si>
  <si>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</si>
  <si>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</si>
  <si>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</si>
  <si>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</si>
  <si>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</si>
  <si>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</si>
  <si>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</si>
  <si>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</si>
  <si>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</si>
  <si>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</si>
  <si>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</si>
  <si>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</si>
  <si>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</si>
  <si>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</si>
  <si>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</si>
  <si>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</si>
  <si>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</si>
  <si>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</si>
  <si>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</si>
  <si>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</si>
  <si>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</si>
  <si>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</si>
  <si>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</si>
  <si>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</si>
  <si>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</si>
  <si>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</si>
  <si>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</si>
  <si>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</si>
  <si>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</si>
  <si>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</si>
  <si>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</si>
  <si>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</si>
  <si>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</si>
  <si>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</si>
  <si>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</si>
  <si>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</si>
  <si>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</si>
  <si>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</si>
  <si>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</si>
  <si>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</si>
  <si>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</si>
  <si>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</si>
  <si>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</si>
  <si>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</si>
  <si>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</si>
  <si>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</si>
  <si>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</si>
  <si>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</si>
  <si>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</si>
  <si>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</si>
  <si>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</si>
  <si>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</si>
  <si>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</si>
  <si>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</si>
  <si>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</si>
  <si>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</si>
  <si>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</si>
  <si>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</si>
  <si>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</si>
  <si>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</si>
  <si>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</si>
  <si>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</si>
  <si>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</si>
  <si>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</si>
  <si>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</si>
  <si>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</si>
  <si>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</si>
  <si>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</si>
  <si>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</si>
  <si>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</si>
  <si>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</si>
  <si>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</si>
  <si>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</si>
  <si>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</si>
  <si>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</si>
  <si>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</si>
  <si>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</si>
  <si>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</si>
  <si>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</si>
  <si>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</si>
  <si>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</si>
  <si>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</si>
  <si>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</si>
  <si>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</si>
  <si>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</si>
  <si>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</si>
  <si>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</si>
  <si>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</si>
  <si>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</si>
  <si>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</si>
  <si>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</si>
  <si>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</si>
  <si>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</si>
  <si>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</si>
  <si>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</si>
  <si>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</si>
  <si>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</si>
  <si>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</si>
  <si>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</si>
  <si>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</si>
  <si>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</si>
  <si>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</si>
  <si>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</si>
  <si>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</si>
  <si>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</si>
  <si>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</si>
  <si>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</si>
  <si>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</si>
  <si>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</si>
  <si>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</si>
  <si>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</si>
  <si>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</si>
  <si>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</si>
  <si>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</si>
  <si>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</si>
  <si>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</si>
  <si>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</si>
  <si>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</si>
  <si>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</si>
  <si>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</si>
  <si>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</si>
  <si>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</si>
  <si>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</si>
  <si>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</si>
  <si>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</si>
  <si>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</si>
  <si>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</si>
  <si>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</si>
  <si>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</si>
  <si>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</si>
  <si>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</si>
  <si>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</si>
  <si>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</si>
  <si>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</si>
  <si>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</si>
  <si>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</si>
  <si>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</si>
  <si>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</si>
  <si>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</si>
  <si>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</si>
  <si>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</si>
  <si>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</si>
  <si>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</si>
  <si>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</si>
  <si>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</si>
  <si>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</si>
  <si>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</si>
  <si>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</si>
  <si>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</si>
  <si>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</si>
  <si>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</si>
  <si>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</si>
  <si>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</si>
  <si>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</si>
  <si>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</si>
  <si>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</si>
  <si>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</si>
  <si>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</si>
  <si>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</si>
  <si>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</si>
  <si>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</si>
  <si>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</si>
  <si>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</si>
  <si>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</si>
  <si>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</si>
  <si>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</si>
  <si>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</si>
  <si>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</si>
  <si>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</si>
  <si>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</si>
  <si>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</si>
  <si>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</si>
  <si>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</si>
  <si>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</si>
  <si>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</si>
  <si>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</si>
  <si>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</si>
  <si>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</si>
  <si>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</si>
  <si>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</si>
  <si>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</si>
  <si>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</si>
  <si>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</si>
  <si>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</si>
  <si>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</si>
  <si>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</si>
  <si>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</si>
  <si>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</si>
  <si>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</si>
  <si>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</si>
  <si>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</si>
  <si>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</si>
  <si>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</si>
  <si>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</si>
  <si>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</si>
  <si>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</si>
  <si>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</si>
  <si>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</si>
  <si>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</si>
  <si>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</si>
  <si>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</si>
  <si>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</si>
  <si>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</si>
  <si>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</si>
  <si>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</si>
  <si>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</si>
  <si>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</si>
  <si>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</si>
  <si>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</si>
  <si>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</si>
  <si>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</si>
  <si>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</si>
  <si>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</si>
  <si>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</si>
  <si>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</si>
  <si>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</si>
  <si>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</si>
  <si>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</si>
  <si>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</si>
  <si>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</si>
  <si>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</si>
  <si>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</si>
  <si>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</si>
  <si>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</si>
  <si>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</si>
  <si>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</si>
  <si>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</si>
  <si>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</si>
  <si>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</si>
  <si>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</si>
  <si>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</si>
  <si>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</si>
  <si>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</si>
  <si>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</si>
  <si>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</si>
  <si>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</si>
  <si>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</si>
  <si>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</si>
  <si>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</si>
  <si>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</si>
  <si>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</si>
  <si>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</si>
  <si>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</si>
  <si>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</si>
  <si>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</si>
  <si>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</si>
  <si>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</si>
  <si>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</si>
  <si>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</si>
  <si>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</si>
  <si>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</si>
  <si>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</si>
  <si>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</si>
  <si>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</si>
  <si>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</si>
  <si>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</si>
  <si>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</si>
  <si>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</si>
  <si>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</si>
  <si>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</si>
  <si>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</si>
  <si>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</si>
  <si>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</si>
  <si>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</si>
  <si>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</si>
  <si>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</si>
  <si>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</si>
  <si>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</si>
  <si>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</si>
  <si>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</si>
  <si>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</si>
  <si>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</si>
  <si>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</si>
  <si>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</si>
  <si>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</si>
  <si>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</si>
  <si>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</si>
  <si>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</si>
  <si>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</si>
  <si>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</si>
  <si>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</si>
  <si>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</si>
  <si>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</si>
  <si>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</si>
  <si>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</si>
  <si>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</si>
  <si>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</si>
  <si>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</si>
  <si>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</si>
  <si>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</si>
  <si>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</si>
  <si>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</si>
  <si>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</si>
  <si>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</si>
  <si>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</si>
  <si>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</si>
  <si>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</si>
  <si>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</si>
  <si>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</si>
  <si>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</si>
  <si>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</si>
  <si>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</si>
  <si>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</si>
  <si>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</si>
  <si>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</si>
  <si>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</si>
  <si>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</si>
  <si>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</si>
  <si>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</si>
  <si>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</si>
  <si>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</si>
  <si>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</si>
  <si>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</si>
  <si>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</si>
  <si>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</si>
  <si>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</si>
  <si>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</si>
  <si>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</si>
  <si>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</si>
  <si>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</si>
  <si>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</si>
  <si>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</si>
  <si>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</si>
  <si>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</si>
  <si>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</si>
  <si>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</si>
  <si>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</si>
  <si>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</si>
  <si>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</si>
  <si>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</si>
  <si>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</si>
  <si>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</si>
  <si>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</si>
  <si>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</si>
  <si>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</si>
  <si>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</si>
  <si>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</si>
  <si>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</si>
  <si>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</si>
  <si>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</si>
  <si>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</si>
  <si>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</si>
  <si>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</si>
  <si>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</si>
  <si>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</si>
  <si>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</si>
  <si>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</si>
  <si>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</si>
  <si>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</si>
  <si>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</si>
  <si>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</si>
  <si>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</si>
  <si>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</si>
  <si>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</si>
  <si>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</si>
  <si>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</si>
  <si>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</si>
  <si>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</si>
  <si>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</si>
  <si>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</si>
  <si>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</si>
  <si>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</si>
  <si>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</si>
  <si>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</si>
  <si>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</si>
  <si>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</si>
  <si>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</si>
  <si>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</si>
  <si>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</si>
  <si>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</si>
  <si>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</si>
  <si>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</si>
  <si>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</si>
  <si>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</si>
  <si>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</si>
  <si>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</si>
  <si>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</si>
  <si>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</si>
  <si>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</si>
  <si>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</si>
  <si>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</si>
  <si>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</si>
  <si>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</si>
  <si>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</si>
  <si>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</si>
  <si>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</si>
  <si>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</si>
  <si>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</si>
  <si>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</si>
  <si>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</si>
  <si>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</si>
  <si>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</si>
  <si>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</si>
  <si>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</si>
  <si>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</si>
  <si>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</si>
  <si>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</si>
  <si>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</si>
  <si>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</si>
  <si>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</si>
  <si>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</si>
  <si>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</si>
  <si>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</si>
  <si>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</si>
  <si>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</si>
  <si>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</si>
  <si>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</si>
  <si>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</si>
  <si>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</si>
  <si>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</si>
  <si>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</si>
  <si>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</si>
  <si>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</si>
  <si>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</si>
  <si>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</si>
  <si>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</si>
  <si>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</si>
  <si>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</si>
  <si>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</si>
  <si>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</si>
  <si>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</si>
  <si>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</si>
  <si>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</si>
  <si>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</si>
  <si>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</si>
  <si>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</si>
  <si>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</si>
  <si>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</si>
  <si>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</si>
  <si>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</si>
  <si>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</si>
  <si>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</si>
  <si>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</si>
  <si>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</si>
  <si>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</si>
  <si>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</si>
  <si>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</si>
  <si>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</si>
  <si>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</si>
  <si>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</si>
  <si>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</si>
  <si>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</si>
  <si>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</si>
  <si>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</si>
  <si>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</si>
  <si>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</si>
  <si>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</si>
  <si>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</si>
  <si>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</si>
  <si>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</si>
  <si>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</si>
  <si>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</si>
  <si>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</si>
  <si>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</si>
  <si>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</si>
  <si>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</si>
  <si>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</si>
  <si>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</si>
  <si>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</si>
  <si>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</si>
  <si>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</si>
  <si>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</si>
  <si>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</si>
  <si>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</si>
  <si>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</si>
  <si>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</si>
  <si>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</si>
  <si>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</si>
  <si>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</si>
  <si>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</si>
  <si>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</si>
  <si>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</si>
  <si>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</si>
  <si>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</si>
  <si>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</si>
  <si>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</si>
  <si>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</si>
  <si>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</si>
  <si>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</si>
  <si>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</si>
  <si>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</si>
  <si>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</si>
  <si>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</si>
  <si>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</si>
  <si>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</si>
  <si>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</si>
  <si>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</si>
  <si>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</si>
  <si>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</si>
  <si>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</si>
  <si>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</si>
  <si>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</si>
  <si>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</si>
  <si>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</si>
  <si>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</si>
  <si>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</si>
  <si>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</si>
  <si>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</si>
  <si>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</si>
  <si>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</si>
  <si>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</si>
  <si>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</si>
  <si>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</si>
  <si>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</si>
  <si>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</si>
  <si>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</si>
  <si>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</si>
  <si>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</si>
  <si>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</si>
  <si>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</si>
  <si>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</si>
  <si>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</si>
  <si>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</si>
  <si>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</si>
  <si>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</si>
  <si>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</si>
  <si>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</si>
  <si>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</si>
  <si>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</si>
  <si>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</si>
  <si>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</si>
  <si>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</si>
  <si>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</si>
  <si>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</si>
  <si>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</si>
  <si>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</si>
  <si>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</si>
  <si>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</si>
  <si>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</si>
  <si>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</si>
  <si>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</si>
  <si>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</si>
  <si>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</si>
  <si>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</si>
  <si>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</si>
  <si>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</si>
  <si>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</si>
  <si>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</si>
  <si>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</si>
  <si>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</si>
  <si>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</si>
  <si>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</si>
  <si>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</si>
  <si>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</si>
  <si>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</si>
  <si>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</si>
  <si>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</si>
  <si>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</si>
  <si>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</si>
  <si>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</si>
  <si>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</si>
  <si>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</si>
  <si>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</si>
  <si>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</si>
  <si>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</si>
  <si>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</si>
  <si>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</si>
  <si>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</si>
  <si>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</si>
  <si>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</si>
  <si>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</si>
  <si>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</si>
  <si>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</si>
  <si>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</si>
  <si>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</si>
  <si>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</si>
  <si>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</si>
  <si>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</si>
  <si>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</si>
  <si>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</si>
  <si>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</si>
  <si>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</si>
  <si>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</si>
  <si>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</si>
  <si>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</si>
  <si>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</si>
  <si>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</si>
  <si>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</si>
  <si>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</si>
  <si>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</si>
  <si>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</si>
  <si>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</si>
  <si>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</si>
  <si>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</si>
  <si>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</si>
  <si>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</si>
  <si>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</si>
  <si>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</si>
  <si>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</si>
  <si>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</si>
  <si>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</si>
  <si>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</si>
  <si>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</si>
  <si>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</si>
  <si>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</si>
  <si>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</si>
  <si>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</si>
  <si>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</si>
  <si>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</si>
  <si>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</si>
  <si>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</si>
  <si>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</si>
  <si>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</si>
  <si>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</si>
  <si>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</si>
  <si>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</si>
  <si>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</si>
  <si>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</si>
  <si>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</si>
  <si>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</si>
  <si>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</si>
  <si>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</si>
  <si>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</si>
  <si>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</si>
  <si>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</si>
  <si>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</si>
  <si>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</si>
  <si>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</si>
  <si>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</si>
  <si>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</si>
  <si>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</si>
  <si>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</si>
  <si>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</si>
  <si>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</si>
  <si>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</si>
  <si>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</si>
  <si>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</si>
  <si>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</si>
  <si>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</si>
  <si>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</si>
  <si>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</si>
  <si>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</si>
  <si>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</si>
  <si>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</si>
  <si>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</si>
  <si>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</si>
  <si>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</si>
  <si>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</si>
  <si>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</si>
  <si>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</si>
  <si>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</si>
  <si>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</si>
  <si>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</si>
  <si>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</si>
  <si>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</si>
  <si>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</si>
  <si>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</si>
  <si>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</si>
  <si>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</si>
  <si>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</si>
  <si>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</si>
  <si>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</si>
  <si>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</si>
  <si>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</si>
  <si>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</si>
  <si>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</si>
  <si>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</si>
  <si>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</si>
  <si>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</si>
  <si>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</si>
  <si>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</si>
  <si>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</si>
  <si>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</si>
  <si>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</si>
  <si>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</si>
  <si>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</si>
  <si>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</si>
  <si>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</si>
  <si>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</si>
  <si>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</si>
  <si>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</si>
  <si>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</si>
  <si>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</si>
  <si>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</si>
  <si>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</si>
  <si>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</si>
  <si>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</si>
  <si>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</si>
  <si>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</si>
  <si>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</si>
  <si>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</si>
  <si>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</si>
  <si>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</si>
  <si>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</si>
  <si>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</si>
  <si>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</si>
  <si>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</si>
  <si>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</si>
  <si>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</si>
  <si>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</si>
  <si>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</si>
  <si>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</si>
  <si>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</si>
  <si>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</si>
  <si>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</si>
  <si>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</si>
  <si>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</si>
  <si>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</si>
  <si>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</si>
  <si>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</si>
  <si>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</si>
  <si>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</si>
  <si>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</si>
  <si>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</si>
  <si>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</si>
  <si>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</si>
  <si>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</si>
  <si>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</si>
  <si>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</si>
  <si>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</si>
  <si>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</si>
  <si>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</si>
  <si>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</si>
  <si>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</si>
  <si>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</si>
  <si>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</si>
  <si>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</si>
  <si>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</si>
  <si>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</si>
  <si>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</si>
  <si>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</si>
  <si>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</si>
  <si>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</si>
  <si>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</si>
  <si>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</si>
  <si>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</si>
  <si>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</si>
  <si>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</si>
  <si>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</si>
  <si>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</si>
  <si>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</si>
  <si>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</si>
  <si>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</si>
  <si>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</si>
  <si>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</si>
  <si>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</si>
  <si>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</si>
  <si>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</si>
  <si>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</si>
  <si>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</si>
  <si>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</si>
  <si>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</si>
  <si>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</si>
  <si>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</si>
  <si>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</si>
  <si>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</si>
  <si>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</si>
  <si>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</si>
  <si>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</si>
  <si>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</si>
  <si>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</si>
  <si>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</si>
  <si>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</si>
  <si>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</si>
  <si>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</si>
  <si>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</si>
  <si>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</si>
  <si>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</si>
  <si>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</si>
  <si>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</si>
  <si>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</si>
  <si>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</si>
  <si>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</si>
  <si>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</si>
  <si>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</si>
  <si>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</si>
  <si>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</si>
  <si>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</si>
  <si>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</si>
  <si>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</si>
  <si>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</si>
  <si>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</si>
  <si>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</si>
  <si>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</si>
  <si>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</si>
  <si>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</si>
  <si>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</si>
  <si>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</si>
  <si>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</si>
  <si>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</si>
  <si>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</si>
  <si>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</si>
  <si>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</si>
  <si>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</si>
  <si>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</si>
  <si>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</si>
  <si>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</si>
  <si>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</si>
  <si>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</si>
  <si>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</si>
  <si>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</si>
  <si>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</si>
  <si>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</si>
  <si>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</si>
  <si>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</si>
  <si>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</si>
  <si>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</si>
  <si>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</si>
  <si>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</si>
  <si>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</si>
  <si>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</si>
  <si>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</si>
  <si>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</si>
  <si>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</si>
  <si>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</si>
  <si>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</si>
  <si>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</si>
  <si>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</si>
  <si>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</si>
  <si>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</si>
  <si>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</si>
  <si>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</si>
  <si>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</si>
  <si>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</si>
  <si>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</si>
  <si>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</si>
  <si>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</si>
  <si>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</si>
  <si>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</si>
  <si>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</si>
  <si>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</si>
  <si>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</si>
  <si>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</si>
  <si>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</si>
  <si>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</si>
  <si>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</si>
  <si>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</si>
  <si>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</si>
  <si>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</si>
  <si>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</si>
  <si>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</si>
  <si>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</si>
  <si>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</si>
  <si>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</si>
  <si>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</si>
  <si>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</si>
  <si>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</si>
  <si>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</si>
  <si>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</si>
  <si>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</si>
  <si>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</si>
  <si>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</si>
  <si>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</si>
  <si>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</si>
  <si>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</si>
  <si>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</si>
  <si>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</si>
  <si>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</si>
  <si>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</si>
  <si>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</si>
  <si>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</si>
  <si>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</si>
  <si>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</si>
  <si>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</si>
  <si>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</si>
  <si>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</si>
  <si>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</si>
  <si>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</si>
  <si>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</si>
  <si>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</si>
  <si>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</si>
  <si>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</si>
  <si>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</si>
  <si>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</si>
  <si>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</si>
  <si>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</si>
  <si>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</si>
  <si>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</si>
  <si>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</si>
  <si>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</si>
  <si>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</si>
  <si>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</si>
  <si>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</si>
  <si>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</si>
  <si>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</si>
  <si>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</si>
  <si>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</si>
  <si>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</si>
  <si>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</si>
  <si>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</si>
  <si>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</si>
  <si>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</si>
  <si>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</si>
  <si>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</si>
  <si>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</si>
  <si>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</si>
  <si>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</si>
  <si>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</si>
  <si>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</si>
  <si>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</si>
  <si>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</si>
  <si>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</si>
  <si>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</si>
  <si>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</si>
  <si>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</si>
  <si>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</si>
  <si>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</si>
  <si>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</si>
  <si>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</si>
  <si>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</si>
  <si>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</si>
  <si>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</si>
  <si>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</si>
  <si>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</si>
  <si>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</si>
  <si>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</si>
  <si>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</si>
  <si>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</si>
  <si>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</si>
  <si>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</si>
  <si>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</si>
  <si>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</si>
  <si>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</si>
  <si>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</si>
  <si>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</si>
  <si>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</si>
  <si>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</si>
  <si>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</si>
  <si>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</si>
  <si>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</si>
  <si>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</si>
  <si>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</si>
  <si>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</si>
  <si>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</si>
  <si>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</si>
  <si>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</si>
  <si>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</si>
  <si>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</si>
  <si>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</si>
  <si>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</si>
  <si>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</si>
  <si>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</si>
  <si>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</si>
  <si>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</si>
  <si>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</si>
  <si>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</si>
  <si>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</si>
  <si>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</si>
  <si>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</si>
  <si>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</si>
  <si>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</si>
  <si>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</si>
  <si>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</si>
  <si>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</si>
  <si>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</si>
  <si>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</si>
  <si>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</si>
  <si>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</si>
  <si>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</si>
  <si>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</si>
  <si>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</si>
  <si>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</si>
  <si>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</si>
  <si>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</si>
  <si>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</si>
  <si>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</si>
  <si>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</si>
  <si>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</si>
  <si>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</si>
  <si>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</si>
  <si>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</si>
  <si>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</si>
  <si>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</si>
  <si>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</si>
  <si>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</si>
  <si>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</si>
  <si>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</si>
  <si>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</si>
  <si>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</si>
  <si>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</si>
  <si>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</si>
  <si>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</si>
  <si>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</si>
  <si>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</si>
  <si>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</si>
  <si>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</si>
  <si>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</si>
  <si>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</si>
  <si>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</si>
  <si>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</si>
  <si>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</si>
  <si>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</si>
  <si>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</si>
  <si>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</si>
  <si>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</si>
  <si>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</si>
  <si>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</si>
  <si>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</si>
  <si>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</si>
  <si>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</si>
  <si>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</si>
  <si>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</si>
  <si>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</si>
  <si>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</si>
  <si>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</si>
  <si>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</si>
  <si>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</si>
  <si>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</si>
  <si>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</si>
  <si>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</si>
  <si>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</si>
  <si>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</si>
  <si>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</si>
  <si>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</si>
  <si>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</si>
  <si>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</si>
  <si>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</si>
  <si>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</si>
  <si>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</si>
  <si>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</si>
  <si>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</si>
  <si>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</si>
  <si>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</si>
  <si>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</si>
  <si>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</si>
  <si>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</si>
  <si>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</si>
  <si>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</si>
  <si>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</si>
  <si>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</si>
  <si>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</si>
  <si>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</si>
  <si>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</si>
  <si>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</si>
  <si>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</si>
  <si>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</si>
  <si>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</si>
  <si>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</si>
  <si>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</si>
  <si>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</si>
  <si>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</si>
  <si>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</si>
  <si>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</si>
  <si>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</si>
  <si>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</si>
  <si>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</si>
  <si>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</si>
  <si>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</si>
  <si>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</si>
  <si>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</si>
  <si>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</si>
  <si>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</si>
  <si>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</si>
  <si>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</si>
  <si>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</si>
  <si>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</si>
  <si>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</si>
  <si>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</si>
  <si>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</si>
  <si>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</si>
  <si>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</si>
  <si>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</si>
  <si>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</si>
  <si>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</si>
  <si>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</si>
  <si>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</si>
  <si>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</si>
  <si>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</si>
  <si>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</si>
  <si>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</si>
  <si>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</si>
  <si>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</si>
  <si>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</si>
  <si>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</si>
  <si>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</si>
  <si>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</si>
  <si>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</si>
  <si>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</si>
  <si>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</si>
  <si>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</si>
  <si>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</si>
  <si>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</si>
  <si>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</si>
  <si>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</si>
  <si>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</si>
  <si>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</si>
  <si>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</si>
  <si>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</si>
  <si>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</si>
  <si>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</si>
  <si>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</si>
  <si>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</si>
  <si>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</si>
  <si>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</si>
  <si>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</si>
  <si>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</si>
  <si>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</si>
  <si>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</si>
  <si>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</si>
  <si>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</si>
  <si>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</si>
  <si>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</si>
  <si>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</si>
  <si>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</si>
  <si>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</si>
  <si>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</si>
  <si>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</si>
  <si>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</si>
  <si>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</si>
  <si>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</si>
  <si>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</si>
  <si>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</si>
  <si>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</si>
  <si>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</si>
  <si>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</si>
  <si>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</si>
  <si>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</si>
  <si>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</si>
  <si>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</si>
  <si>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</si>
  <si>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</si>
  <si>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</si>
  <si>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</si>
  <si>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</si>
  <si>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</si>
  <si>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</si>
  <si>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</si>
  <si>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</si>
  <si>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</si>
  <si>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</si>
  <si>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</si>
  <si>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</si>
  <si>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</si>
  <si>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</si>
  <si>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</si>
  <si>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</si>
  <si>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</si>
  <si>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</si>
  <si>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</si>
  <si>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</si>
  <si>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</si>
  <si>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</si>
  <si>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</si>
  <si>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</si>
  <si>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</si>
  <si>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</si>
  <si>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</si>
  <si>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</si>
  <si>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</si>
  <si>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</si>
  <si>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</si>
  <si>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</si>
  <si>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</si>
  <si>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</si>
  <si>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</si>
  <si>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</si>
  <si>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</si>
  <si>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</si>
  <si>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</si>
  <si>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</si>
  <si>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</si>
  <si>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</si>
  <si>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</si>
  <si>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</si>
  <si>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</si>
  <si>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</si>
  <si>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</si>
  <si>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</si>
  <si>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</si>
  <si>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</si>
  <si>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</si>
  <si>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</si>
  <si>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</si>
  <si>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</si>
  <si>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</si>
  <si>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</si>
  <si>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</si>
  <si>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</si>
  <si>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</si>
  <si>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</si>
  <si>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</si>
  <si>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</si>
  <si>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</si>
  <si>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</si>
  <si>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</si>
  <si>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</si>
  <si>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</si>
  <si>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</si>
  <si>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</si>
  <si>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</si>
  <si>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</si>
  <si>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</si>
  <si>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</si>
  <si>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</si>
  <si>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</si>
  <si>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</si>
  <si>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</si>
  <si>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</si>
  <si>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</si>
  <si>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</si>
  <si>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</si>
  <si>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</si>
  <si>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</si>
  <si>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</si>
  <si>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</si>
  <si>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</si>
  <si>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</si>
  <si>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</si>
  <si>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</si>
  <si>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</si>
  <si>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</si>
  <si>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</si>
  <si>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</si>
  <si>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</si>
  <si>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</si>
  <si>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</si>
  <si>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</si>
  <si>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</si>
  <si>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</si>
  <si>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</si>
  <si>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</si>
  <si>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</si>
  <si>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</si>
  <si>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</si>
  <si>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</si>
  <si>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</si>
  <si>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</si>
  <si>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</si>
  <si>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</si>
  <si>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</si>
  <si>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</si>
  <si>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</si>
  <si>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</si>
  <si>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</si>
  <si>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</si>
  <si>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</si>
  <si>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</si>
  <si>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</si>
  <si>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</si>
  <si>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</si>
  <si>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</si>
  <si>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</si>
  <si>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</si>
  <si>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</si>
  <si>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</si>
  <si>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</si>
  <si>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</si>
  <si>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</si>
  <si>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</si>
  <si>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</si>
  <si>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</si>
  <si>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</si>
  <si>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</si>
  <si>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</si>
  <si>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</si>
  <si>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</si>
  <si>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</si>
  <si>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</si>
  <si>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</si>
  <si>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</si>
  <si>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</si>
  <si>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</si>
  <si>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</si>
  <si>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</si>
  <si>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</si>
  <si>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</si>
  <si>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</si>
  <si>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</si>
  <si>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</si>
  <si>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</si>
  <si>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</si>
  <si>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</si>
  <si>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</si>
  <si>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</si>
  <si>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</si>
  <si>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</si>
  <si>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</si>
  <si>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</si>
  <si>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</si>
  <si>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</si>
  <si>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</si>
  <si>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</si>
  <si>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</si>
  <si>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</si>
  <si>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</si>
  <si>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</si>
  <si>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</si>
  <si>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</si>
  <si>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</si>
  <si>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</si>
  <si>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</si>
  <si>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</si>
  <si>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</si>
  <si>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</si>
  <si>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</si>
  <si>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</si>
  <si>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</si>
  <si>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</si>
  <si>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</si>
  <si>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</si>
  <si>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</si>
  <si>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</si>
  <si>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</si>
  <si>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</si>
  <si>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</si>
  <si>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</si>
  <si>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</si>
  <si>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</si>
  <si>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</si>
  <si>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</si>
  <si>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</si>
  <si>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</si>
  <si>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</si>
  <si>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</si>
  <si>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</si>
  <si>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</si>
  <si>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</si>
  <si>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</si>
  <si>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</si>
  <si>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</si>
  <si>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</si>
  <si>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</si>
  <si>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</si>
  <si>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</si>
  <si>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</si>
  <si>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</si>
  <si>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</si>
  <si>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</si>
  <si>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</si>
  <si>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</si>
  <si>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</si>
  <si>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</si>
  <si>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</si>
  <si>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</si>
  <si>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</si>
  <si>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</si>
  <si>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</si>
  <si>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</si>
  <si>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</si>
  <si>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</si>
  <si>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</si>
  <si>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</si>
  <si>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</si>
  <si>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</si>
  <si>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</si>
  <si>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</si>
  <si>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</si>
  <si>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</si>
  <si>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</si>
  <si>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</si>
  <si>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</si>
  <si>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</si>
  <si>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</si>
  <si>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</si>
  <si>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</si>
  <si>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</si>
  <si>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</si>
  <si>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</si>
  <si>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</si>
  <si>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</si>
  <si>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</si>
  <si>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</si>
  <si>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</si>
  <si>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</si>
  <si>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</si>
  <si>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</si>
  <si>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</si>
  <si>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</si>
  <si>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</si>
  <si>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</si>
  <si>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</si>
  <si>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</si>
  <si>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</si>
  <si>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</si>
  <si>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</si>
  <si>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</si>
  <si>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</si>
  <si>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</si>
  <si>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</si>
  <si>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</si>
  <si>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</si>
  <si>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</si>
  <si>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</si>
  <si>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</si>
  <si>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</si>
  <si>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</si>
  <si>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</si>
  <si>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</si>
  <si>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</si>
  <si>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</si>
  <si>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</si>
  <si>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</si>
  <si>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</si>
  <si>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</si>
  <si>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</si>
  <si>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</si>
  <si>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</si>
  <si>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</si>
  <si>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</si>
  <si>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</si>
  <si>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</si>
  <si>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</si>
  <si>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</si>
  <si>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</si>
  <si>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</si>
  <si>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</si>
  <si>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</si>
  <si>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</si>
  <si>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</si>
  <si>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</si>
  <si>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</si>
  <si>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</si>
  <si>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</si>
  <si>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</si>
  <si>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</si>
  <si>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</si>
  <si>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</si>
  <si>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</si>
  <si>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</si>
  <si>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</si>
  <si>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</si>
  <si>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</si>
  <si>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</si>
  <si>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</si>
  <si>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</si>
  <si>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</si>
  <si>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</si>
  <si>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</si>
  <si>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</si>
  <si>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</si>
  <si>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</si>
  <si>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</si>
  <si>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</si>
  <si>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</si>
  <si>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</si>
  <si>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</si>
  <si>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</si>
  <si>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</si>
  <si>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</si>
  <si>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</si>
  <si>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</si>
  <si>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</si>
  <si>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</si>
  <si>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</si>
  <si>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</si>
  <si>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</si>
  <si>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</si>
  <si>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</si>
  <si>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</si>
  <si>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</si>
  <si>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</si>
  <si>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</si>
  <si>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</si>
  <si>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</si>
  <si>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</si>
  <si>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</si>
  <si>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</si>
  <si>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</si>
  <si>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</si>
  <si>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</si>
  <si>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</si>
  <si>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</si>
  <si>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</si>
  <si>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</si>
  <si>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</si>
  <si>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</si>
  <si>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</si>
  <si>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</si>
  <si>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</si>
  <si>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</si>
  <si>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</si>
  <si>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</si>
  <si>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</si>
  <si>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</si>
  <si>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</si>
  <si>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</si>
  <si>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</si>
  <si>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</si>
  <si>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</si>
  <si>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</si>
  <si>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</si>
  <si>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</si>
  <si>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</si>
  <si>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</si>
  <si>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</si>
  <si>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</si>
  <si>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</si>
  <si>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</si>
  <si>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</si>
  <si>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</si>
  <si>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</si>
  <si>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</si>
  <si>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</si>
  <si>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</si>
  <si>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</si>
  <si>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</si>
  <si>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</si>
  <si>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</si>
  <si>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</si>
  <si>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</si>
  <si>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</si>
  <si>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</si>
  <si>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</si>
  <si>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</si>
  <si>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</si>
  <si>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</si>
  <si>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</si>
  <si>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</si>
  <si>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</si>
  <si>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</si>
  <si>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</si>
  <si>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</si>
  <si>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</si>
  <si>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</si>
  <si>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</si>
  <si>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</si>
  <si>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</si>
  <si>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</si>
  <si>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</si>
  <si>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</si>
  <si>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</si>
  <si>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</si>
  <si>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</si>
  <si>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</si>
  <si>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</si>
  <si>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</si>
  <si>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</si>
  <si>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</si>
  <si>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</si>
  <si>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</si>
  <si>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</si>
  <si>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</si>
  <si>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</si>
  <si>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</si>
  <si>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</si>
  <si>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</si>
  <si>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</si>
  <si>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</si>
  <si>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</si>
  <si>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</si>
  <si>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</si>
  <si>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</si>
  <si>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</si>
  <si>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</si>
  <si>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</si>
  <si>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</si>
  <si>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</si>
  <si>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</si>
  <si>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</si>
  <si>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</si>
  <si>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</si>
  <si>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</si>
  <si>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</si>
  <si>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</si>
  <si>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</si>
  <si>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</si>
  <si>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</si>
  <si>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</si>
  <si>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</si>
  <si>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</si>
  <si>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</si>
  <si>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</si>
  <si>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</si>
  <si>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</si>
  <si>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</si>
  <si>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</si>
  <si>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</si>
  <si>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</si>
  <si>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</si>
  <si>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</si>
  <si>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</si>
  <si>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</si>
  <si>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</si>
  <si>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</si>
  <si>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</si>
  <si>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</si>
  <si>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</si>
  <si>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</si>
  <si>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</si>
  <si>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</si>
  <si>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</si>
  <si>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</si>
  <si>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</si>
  <si>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</si>
  <si>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</si>
  <si>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</si>
  <si>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</si>
  <si>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</si>
  <si>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</si>
  <si>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</si>
  <si>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</si>
  <si>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</si>
  <si>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</si>
  <si>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</si>
  <si>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</si>
  <si>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</si>
  <si>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</si>
  <si>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</si>
  <si>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</si>
  <si>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</si>
  <si>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</si>
  <si>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</si>
  <si>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</si>
  <si>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</si>
  <si>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</si>
  <si>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</si>
  <si>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</si>
  <si>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</si>
  <si>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</si>
  <si>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</si>
  <si>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</si>
  <si>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</si>
  <si>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</si>
  <si>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</si>
  <si>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</si>
  <si>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</si>
  <si>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</si>
  <si>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</si>
  <si>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</si>
  <si>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</si>
  <si>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</si>
  <si>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</si>
  <si>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</si>
  <si>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</si>
  <si>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</si>
  <si>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</si>
  <si>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</si>
  <si>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</si>
  <si>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</si>
  <si>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</si>
  <si>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</si>
  <si>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</si>
  <si>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</si>
  <si>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</si>
  <si>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</si>
  <si>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</si>
  <si>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</si>
  <si>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</si>
  <si>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</si>
  <si>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</si>
  <si>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</si>
  <si>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</si>
  <si>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</si>
  <si>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</si>
  <si>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</si>
  <si>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</si>
  <si>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</si>
  <si>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</si>
  <si>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</si>
  <si>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</si>
  <si>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</si>
  <si>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</si>
  <si>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</si>
  <si>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</si>
  <si>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</si>
  <si>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</si>
  <si>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</si>
  <si>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</si>
  <si>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</si>
  <si>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</si>
  <si>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</si>
  <si>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</si>
  <si>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</si>
  <si>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</si>
  <si>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</si>
  <si>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</si>
  <si>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</si>
  <si>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</si>
  <si>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</si>
  <si>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</si>
  <si>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</si>
  <si>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</si>
  <si>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</si>
  <si>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</si>
  <si>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</si>
  <si>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</si>
  <si>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</si>
  <si>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</si>
  <si>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</si>
  <si>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</si>
  <si>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</si>
  <si>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</si>
  <si>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</si>
  <si>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</si>
  <si>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</si>
  <si>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</si>
  <si>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</si>
  <si>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</si>
  <si>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</si>
  <si>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</si>
  <si>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</si>
  <si>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</si>
  <si>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</si>
  <si>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</si>
  <si>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</si>
  <si>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</si>
  <si>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</si>
  <si>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</si>
  <si>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</si>
  <si>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</si>
  <si>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</si>
  <si>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</si>
  <si>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</si>
  <si>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</si>
  <si>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</si>
  <si>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</si>
  <si>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</si>
  <si>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</si>
  <si>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</si>
  <si>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</si>
  <si>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</si>
  <si>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</si>
  <si>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</si>
  <si>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</si>
  <si>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</si>
  <si>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</si>
  <si>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</si>
  <si>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</si>
  <si>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</si>
  <si>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</si>
  <si>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</si>
  <si>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</si>
  <si>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</si>
  <si>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</si>
  <si>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</si>
  <si>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</si>
  <si>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</si>
  <si>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</si>
  <si>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</si>
  <si>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</si>
  <si>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</si>
  <si>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</si>
  <si>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</si>
  <si>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</si>
  <si>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</si>
  <si>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</si>
  <si>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</si>
  <si>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</si>
  <si>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</si>
  <si>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</si>
  <si>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</si>
  <si>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</si>
  <si>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</si>
  <si>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</si>
  <si>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</si>
  <si>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</si>
  <si>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</si>
  <si>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</si>
  <si>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</si>
  <si>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</si>
  <si>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</si>
  <si>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</si>
  <si>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</si>
  <si>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</si>
  <si>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</si>
  <si>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</si>
  <si>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</si>
  <si>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</si>
  <si>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</si>
  <si>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</si>
  <si>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</si>
  <si>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</si>
  <si>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</si>
  <si>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</si>
  <si>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</si>
  <si>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</si>
  <si>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</si>
  <si>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</si>
  <si>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</si>
  <si>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</si>
  <si>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</si>
  <si>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</si>
  <si>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</si>
  <si>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</si>
  <si>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</si>
  <si>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</si>
  <si>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</si>
  <si>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</si>
  <si>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</si>
  <si>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</si>
  <si>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</si>
  <si>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</si>
  <si>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</si>
  <si>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</si>
  <si>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</si>
  <si>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</si>
  <si>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</si>
  <si>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</si>
  <si>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</si>
  <si>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</si>
  <si>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</si>
  <si>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</si>
  <si>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</si>
  <si>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</si>
  <si>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</si>
  <si>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</si>
  <si>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</si>
  <si>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</si>
  <si>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</si>
  <si>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</si>
  <si>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</si>
  <si>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</si>
  <si>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</si>
  <si>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</si>
  <si>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</si>
  <si>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</si>
  <si>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</si>
  <si>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</si>
  <si>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</si>
  <si>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</si>
  <si>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</si>
  <si>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</si>
  <si>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</si>
  <si>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</si>
  <si>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</si>
  <si>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</si>
  <si>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</si>
  <si>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</si>
  <si>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</si>
  <si>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</si>
  <si>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</si>
  <si>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</si>
  <si>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</si>
  <si>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</si>
  <si>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</si>
  <si>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</si>
  <si>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</si>
  <si>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</si>
  <si>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</si>
  <si>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</si>
  <si>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</si>
  <si>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</si>
  <si>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</si>
  <si>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</si>
  <si>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</si>
  <si>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</si>
  <si>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</si>
  <si>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</si>
  <si>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</si>
  <si>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</si>
  <si>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</si>
  <si>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</si>
  <si>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</si>
  <si>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</si>
  <si>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</si>
  <si>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</si>
  <si>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</si>
  <si>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</si>
  <si>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</si>
  <si>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</si>
  <si>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</si>
  <si>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</si>
  <si>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</si>
  <si>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</si>
  <si>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</si>
  <si>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</si>
  <si>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</si>
  <si>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</si>
  <si>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</si>
  <si>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</si>
  <si>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</si>
  <si>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</si>
  <si>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</si>
  <si>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</si>
  <si>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</si>
  <si>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</si>
  <si>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</si>
  <si>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</si>
  <si>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</si>
  <si>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</si>
  <si>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</si>
  <si>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</si>
  <si>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</si>
  <si>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</si>
  <si>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</si>
  <si>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</si>
  <si>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</si>
  <si>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</si>
  <si>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</si>
  <si>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</si>
  <si>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</si>
  <si>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</si>
  <si>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</si>
  <si>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</si>
  <si>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</si>
  <si>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</si>
  <si>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</si>
  <si>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</si>
  <si>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</si>
  <si>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</si>
  <si>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</si>
  <si>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</si>
  <si>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</si>
  <si>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</si>
  <si>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</si>
  <si>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</si>
  <si>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</si>
  <si>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</si>
  <si>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</si>
  <si>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</si>
  <si>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</si>
  <si>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</si>
  <si>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</si>
  <si>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</si>
  <si>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</si>
  <si>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</si>
  <si>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</si>
  <si>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</si>
  <si>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</si>
  <si>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</si>
  <si>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</si>
  <si>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</si>
  <si>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</si>
  <si>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</si>
  <si>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</si>
  <si>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</si>
  <si>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</si>
  <si>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</si>
  <si>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</si>
  <si>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</si>
  <si>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</si>
  <si>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</si>
  <si>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</si>
  <si>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</si>
  <si>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</si>
  <si>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</si>
  <si>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</si>
  <si>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</si>
  <si>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</si>
  <si>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</si>
  <si>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</si>
  <si>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</si>
  <si>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</si>
  <si>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</si>
  <si>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</si>
  <si>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</si>
  <si>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</si>
  <si>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</si>
  <si>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</si>
  <si>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</si>
  <si>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</si>
  <si>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</si>
  <si>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</si>
  <si>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</si>
  <si>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</si>
  <si>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</si>
  <si>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</si>
  <si>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</si>
  <si>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</si>
  <si>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</si>
  <si>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</si>
  <si>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</si>
  <si>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</si>
  <si>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</si>
  <si>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</si>
  <si>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</si>
  <si>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</si>
  <si>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</si>
  <si>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</si>
  <si>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</si>
  <si>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</si>
  <si>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</si>
  <si>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</si>
  <si>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</si>
  <si>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</si>
  <si>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</si>
  <si>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</si>
  <si>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</si>
  <si>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</si>
  <si>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</si>
  <si>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</si>
  <si>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</si>
  <si>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</si>
  <si>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</si>
  <si>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</si>
  <si>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</si>
  <si>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</si>
  <si>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</si>
  <si>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</si>
  <si>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</si>
  <si>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</si>
  <si>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</si>
  <si>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</si>
  <si>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</si>
  <si>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</si>
  <si>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</si>
  <si>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</si>
  <si>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</si>
  <si>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</si>
  <si>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</si>
  <si>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</si>
  <si>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</si>
  <si>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</si>
  <si>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</si>
  <si>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</si>
  <si>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</si>
  <si>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</si>
  <si>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</si>
  <si>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</si>
  <si>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</si>
  <si>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</si>
  <si>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</si>
  <si>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</si>
  <si>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</si>
  <si>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</si>
  <si>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</si>
  <si>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</si>
  <si>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</si>
  <si>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</si>
  <si>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</si>
  <si>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</si>
  <si>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</si>
  <si>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</si>
  <si>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</si>
  <si>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</si>
  <si>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</si>
  <si>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</si>
  <si>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</si>
  <si>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</si>
  <si>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</si>
  <si>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</si>
  <si>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</si>
  <si>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</si>
  <si>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</si>
  <si>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</si>
  <si>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</si>
  <si>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</si>
  <si>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</si>
  <si>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</si>
  <si>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</si>
  <si>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</si>
  <si>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</si>
  <si>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</si>
  <si>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</si>
  <si>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</si>
  <si>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</si>
  <si>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</si>
  <si>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</si>
  <si>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</si>
  <si>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</si>
  <si>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</si>
  <si>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</si>
  <si>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</si>
  <si>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</si>
  <si>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</si>
  <si>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</si>
  <si>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</si>
  <si>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</si>
  <si>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</si>
  <si>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</si>
  <si>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</si>
  <si>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</si>
  <si>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</si>
  <si>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</si>
  <si>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</si>
  <si>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</si>
  <si>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</si>
  <si>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</si>
  <si>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</si>
  <si>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</si>
  <si>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</si>
  <si>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</si>
  <si>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</si>
  <si>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</si>
  <si>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</si>
  <si>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</si>
  <si>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</si>
  <si>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</si>
  <si>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</si>
  <si>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</si>
  <si>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</si>
  <si>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</si>
  <si>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</si>
  <si>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</si>
  <si>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</si>
  <si>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</si>
  <si>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</si>
  <si>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</si>
  <si>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</si>
  <si>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</si>
  <si>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</si>
  <si>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</si>
  <si>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</si>
  <si>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</si>
  <si>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</si>
  <si>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</si>
  <si>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</si>
  <si>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</si>
  <si>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</si>
  <si>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</si>
  <si>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</si>
  <si>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</si>
  <si>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</si>
  <si>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</si>
  <si>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</si>
  <si>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</si>
  <si>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</si>
  <si>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</si>
  <si>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</si>
  <si>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</si>
  <si>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</si>
  <si>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</si>
  <si>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</si>
  <si>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</si>
  <si>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</si>
  <si>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</si>
  <si>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</si>
  <si>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</si>
  <si>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</si>
  <si>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</si>
  <si>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</si>
  <si>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</si>
  <si>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</si>
  <si>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</si>
  <si>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</si>
  <si>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</si>
  <si>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</si>
  <si>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</si>
  <si>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</si>
  <si>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</si>
  <si>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</si>
  <si>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</si>
  <si>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</si>
  <si>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</si>
  <si>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</si>
  <si>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</si>
  <si>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</si>
  <si>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</si>
  <si>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</si>
  <si>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</si>
  <si>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</si>
  <si>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</si>
  <si>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</si>
  <si>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</si>
  <si>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</si>
  <si>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</si>
  <si>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</si>
  <si>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</si>
  <si>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</si>
  <si>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</si>
  <si>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</si>
  <si>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</si>
  <si>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</si>
  <si>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</si>
  <si>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</si>
  <si>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</si>
  <si>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</si>
  <si>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</si>
  <si>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</si>
  <si>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</si>
  <si>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</si>
  <si>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</si>
  <si>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</si>
  <si>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</si>
  <si>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</si>
  <si>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</si>
  <si>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</si>
  <si>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</si>
  <si>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</si>
  <si>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</si>
  <si>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</si>
  <si>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</si>
  <si>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</si>
  <si>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</si>
  <si>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</si>
  <si>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</si>
  <si>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</si>
  <si>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</si>
  <si>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</si>
  <si>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</si>
  <si>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</si>
  <si>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</si>
  <si>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</si>
  <si>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</si>
  <si>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</si>
  <si>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</si>
  <si>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</si>
  <si>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</si>
  <si>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</si>
  <si>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</si>
  <si>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</si>
  <si>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</si>
  <si>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</si>
  <si>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</si>
  <si>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</si>
  <si>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</si>
  <si>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</si>
  <si>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</si>
  <si>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</si>
  <si>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</si>
  <si>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</si>
  <si>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</si>
  <si>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</si>
  <si>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</si>
  <si>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</si>
  <si>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</si>
  <si>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</si>
  <si>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</si>
  <si>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</si>
  <si>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</si>
  <si>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</si>
  <si>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</si>
  <si>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</si>
  <si>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</si>
  <si>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</si>
  <si>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</si>
  <si>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</si>
  <si>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</si>
  <si>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</si>
  <si>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</si>
  <si>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</si>
  <si>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</si>
  <si>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</si>
  <si>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</si>
  <si>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</si>
  <si>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</si>
  <si>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</si>
  <si>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</si>
  <si>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</si>
  <si>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</si>
  <si>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</si>
  <si>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</si>
  <si>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</si>
  <si>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</si>
  <si>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</si>
  <si>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</si>
  <si>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</si>
  <si>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</si>
  <si>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</si>
  <si>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</si>
  <si>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</si>
  <si>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</si>
  <si>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</si>
  <si>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</si>
  <si>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</si>
  <si>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</si>
  <si>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</si>
  <si>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</si>
  <si>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</si>
  <si>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</si>
  <si>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</si>
  <si>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</si>
  <si>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</si>
  <si>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</si>
  <si>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</si>
  <si>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</si>
  <si>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</si>
  <si>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</si>
  <si>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</si>
  <si>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</si>
  <si>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</si>
  <si>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</si>
  <si>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</si>
  <si>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</si>
  <si>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</si>
  <si>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</si>
  <si>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</si>
  <si>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</si>
  <si>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</si>
  <si>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</si>
  <si>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</si>
  <si>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</si>
  <si>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</si>
  <si>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</si>
  <si>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</si>
  <si>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</si>
  <si>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</si>
  <si>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</si>
  <si>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</si>
  <si>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</si>
  <si>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</si>
  <si>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</si>
  <si>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</si>
  <si>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</si>
  <si>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</si>
  <si>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</si>
  <si>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</si>
  <si>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</si>
  <si>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</si>
  <si>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</si>
  <si>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</si>
  <si>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</si>
  <si>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</si>
  <si>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</si>
  <si>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</si>
  <si>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</si>
  <si>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</si>
  <si>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</si>
  <si>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</si>
  <si>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</si>
  <si>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</si>
  <si>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</si>
  <si>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</si>
  <si>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</si>
  <si>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</si>
  <si>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</si>
  <si>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</si>
  <si>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</si>
  <si>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</si>
  <si>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</si>
  <si>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</si>
  <si>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</si>
  <si>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</si>
  <si>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</si>
  <si>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</si>
  <si>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</si>
  <si>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</si>
  <si>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</si>
  <si>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</si>
  <si>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</si>
  <si>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</si>
  <si>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</si>
  <si>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</si>
  <si>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</si>
  <si>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</si>
  <si>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</si>
  <si>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</si>
  <si>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</si>
  <si>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</si>
  <si>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</si>
  <si>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</si>
  <si>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</si>
  <si>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</si>
  <si>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</si>
  <si>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</si>
  <si>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</si>
  <si>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</si>
  <si>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</si>
  <si>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</si>
  <si>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</si>
  <si>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</si>
  <si>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</si>
  <si>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</si>
  <si>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</si>
  <si>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</si>
  <si>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</si>
  <si>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</si>
  <si>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</si>
  <si>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</si>
  <si>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</si>
  <si>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</si>
  <si>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</si>
  <si>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</si>
  <si>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</si>
  <si>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</si>
  <si>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</si>
  <si>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</si>
  <si>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</si>
  <si>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</si>
  <si>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</si>
  <si>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</si>
  <si>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</si>
  <si>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</si>
  <si>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</si>
  <si>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</si>
  <si>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</si>
  <si>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</si>
  <si>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</si>
  <si>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</si>
  <si>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</si>
  <si>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</si>
  <si>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</si>
  <si>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</si>
  <si>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</si>
  <si>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</si>
  <si>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</si>
  <si>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</si>
  <si>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</si>
  <si>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</si>
  <si>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</si>
  <si>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</si>
  <si>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</si>
  <si>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</si>
  <si>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</si>
  <si>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</si>
  <si>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</si>
  <si>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</si>
  <si>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</si>
  <si>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</si>
  <si>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</si>
  <si>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</si>
  <si>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</si>
  <si>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</si>
  <si>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</si>
  <si>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</si>
  <si>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</si>
  <si>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</si>
  <si>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</si>
  <si>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</si>
  <si>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</si>
  <si>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</si>
  <si>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</si>
  <si>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</si>
  <si>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</si>
  <si>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</si>
  <si>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</si>
  <si>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</si>
  <si>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</si>
  <si>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</si>
  <si>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</si>
  <si>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</si>
  <si>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</si>
  <si>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</si>
  <si>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</si>
  <si>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</si>
  <si>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</si>
  <si>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</si>
  <si>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</si>
  <si>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</si>
  <si>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</si>
  <si>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</si>
  <si>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</si>
  <si>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</si>
  <si>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</si>
  <si>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</si>
  <si>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</si>
  <si>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</si>
  <si>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</si>
  <si>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</si>
  <si>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</si>
  <si>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</si>
  <si>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</si>
  <si>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</si>
  <si>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</si>
  <si>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</si>
  <si>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</si>
  <si>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</si>
  <si>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</si>
  <si>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</si>
  <si>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</si>
  <si>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</si>
  <si>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</si>
  <si>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</si>
  <si>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</si>
  <si>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</si>
  <si>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</si>
  <si>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</si>
  <si>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</si>
  <si>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</si>
  <si>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</si>
  <si>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</si>
  <si>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</si>
  <si>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</si>
  <si>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</si>
  <si>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</si>
  <si>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</si>
  <si>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</si>
  <si>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</si>
  <si>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</si>
  <si>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</si>
  <si>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</si>
  <si>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</si>
  <si>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</si>
  <si>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</si>
  <si>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</si>
  <si>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</si>
  <si>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</si>
  <si>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</si>
  <si>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</si>
  <si>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</si>
  <si>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</si>
  <si>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</si>
  <si>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</si>
  <si>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</si>
  <si>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</si>
  <si>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</si>
  <si>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</si>
  <si>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</si>
  <si>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</si>
  <si>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</si>
  <si>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</si>
  <si>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</si>
  <si>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</si>
  <si>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</si>
  <si>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</si>
  <si>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</si>
  <si>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</si>
  <si>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</si>
  <si>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</si>
  <si>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</si>
  <si>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</si>
  <si>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</si>
  <si>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</si>
  <si>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</si>
  <si>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</si>
  <si>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</si>
  <si>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</si>
  <si>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</si>
  <si>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</si>
  <si>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</si>
  <si>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</si>
  <si>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</si>
  <si>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</si>
  <si>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</si>
  <si>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</si>
  <si>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</si>
  <si>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</si>
  <si>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</si>
  <si>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</si>
  <si>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</si>
  <si>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</si>
  <si>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</si>
  <si>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</si>
  <si>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</si>
  <si>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</si>
  <si>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</si>
  <si>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</si>
  <si>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</si>
  <si>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</si>
  <si>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</si>
  <si>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</si>
  <si>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</si>
  <si>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</si>
  <si>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</si>
  <si>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</si>
  <si>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</si>
  <si>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</si>
  <si>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</si>
  <si>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</si>
  <si>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</si>
  <si>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</si>
  <si>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</si>
  <si>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</si>
  <si>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</si>
  <si>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</si>
  <si>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</si>
  <si>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</si>
  <si>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</si>
  <si>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</si>
  <si>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</si>
  <si>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</si>
  <si>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</si>
  <si>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</si>
  <si>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</si>
  <si>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</si>
  <si>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</si>
  <si>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</si>
  <si>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</si>
  <si>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</si>
  <si>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</si>
  <si>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</si>
  <si>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</si>
  <si>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</si>
  <si>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</si>
  <si>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</si>
  <si>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</si>
  <si>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</si>
  <si>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</si>
  <si>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</si>
  <si>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</si>
  <si>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</si>
  <si>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</si>
  <si>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</si>
  <si>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</si>
  <si>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</si>
  <si>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</si>
  <si>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</si>
  <si>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</si>
  <si>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</si>
  <si>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</si>
  <si>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</si>
  <si>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</si>
  <si>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</si>
  <si>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</si>
  <si>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</si>
  <si>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</si>
  <si>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</si>
  <si>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</si>
  <si>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</si>
  <si>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</si>
  <si>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</si>
  <si>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</si>
  <si>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</si>
  <si>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</si>
  <si>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</si>
  <si>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</si>
  <si>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</si>
  <si>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</si>
  <si>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</si>
  <si>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</si>
  <si>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</si>
  <si>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</si>
  <si>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</si>
  <si>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</si>
  <si>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</si>
  <si>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</si>
  <si>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</si>
  <si>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</si>
  <si>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</si>
  <si>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</si>
  <si>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</si>
  <si>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</si>
  <si>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</si>
  <si>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</si>
  <si>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</si>
  <si>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</si>
  <si>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</si>
  <si>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</si>
  <si>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</si>
  <si>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</si>
  <si>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</si>
  <si>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</si>
  <si>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</si>
  <si>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</si>
  <si>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</si>
  <si>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</si>
  <si>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</si>
  <si>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</si>
  <si>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</si>
  <si>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</si>
  <si>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</si>
  <si>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</si>
  <si>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</si>
  <si>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</si>
  <si>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</si>
  <si>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</si>
  <si>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</si>
  <si>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</si>
  <si>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</si>
  <si>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</si>
  <si>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</si>
  <si>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</si>
  <si>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</si>
  <si>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</si>
  <si>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</si>
  <si>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</si>
  <si>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</si>
  <si>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</si>
  <si>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</si>
  <si>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</si>
  <si>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</si>
  <si>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</si>
  <si>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</si>
  <si>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</si>
  <si>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</si>
  <si>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</si>
  <si>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</si>
  <si>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</si>
  <si>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</si>
  <si>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</si>
  <si>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</si>
  <si>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</si>
  <si>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</si>
  <si>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</si>
  <si>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</si>
  <si>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</si>
  <si>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</si>
  <si>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</si>
  <si>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</si>
  <si>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</si>
  <si>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</si>
  <si>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</si>
  <si>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</si>
  <si>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</si>
  <si>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</si>
  <si>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</si>
  <si>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</si>
  <si>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</si>
  <si>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</si>
  <si>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</si>
  <si>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</si>
  <si>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</si>
  <si>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</si>
  <si>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</si>
  <si>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</si>
  <si>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</si>
  <si>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</si>
  <si>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</si>
  <si>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</si>
  <si>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</si>
  <si>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</si>
  <si>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</si>
  <si>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</si>
  <si>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</si>
  <si>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</si>
  <si>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</si>
  <si>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</si>
  <si>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</si>
  <si>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</si>
  <si>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</si>
  <si>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</si>
  <si>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</si>
  <si>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</si>
  <si>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</si>
  <si>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</si>
  <si>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</si>
  <si>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</si>
  <si>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</si>
  <si>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</si>
  <si>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</si>
  <si>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</si>
  <si>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</si>
  <si>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</si>
  <si>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</si>
  <si>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</si>
  <si>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</si>
  <si>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</si>
  <si>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</si>
  <si>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</si>
  <si>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</si>
  <si>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</si>
  <si>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</si>
  <si>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</si>
  <si>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</si>
  <si>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</si>
  <si>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</si>
  <si>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</si>
  <si>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</si>
  <si>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</si>
  <si>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</si>
  <si>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</si>
  <si>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</si>
  <si>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</si>
  <si>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</si>
  <si>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</si>
  <si>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</si>
  <si>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</si>
  <si>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</si>
  <si>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</si>
  <si>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</si>
  <si>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</si>
  <si>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</si>
  <si>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</si>
  <si>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</si>
  <si>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</si>
  <si>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</si>
  <si>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</si>
  <si>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</si>
  <si>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</si>
  <si>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</si>
  <si>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</si>
  <si>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</si>
  <si>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</si>
  <si>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</si>
  <si>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</si>
  <si>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</si>
  <si>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</si>
  <si>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</si>
  <si>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</si>
  <si>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</si>
  <si>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</si>
  <si>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</si>
  <si>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</si>
  <si>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</si>
  <si>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</si>
  <si>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</si>
  <si>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</si>
  <si>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</si>
  <si>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</si>
  <si>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</si>
  <si>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</si>
  <si>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</si>
  <si>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</si>
  <si>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</si>
  <si>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</si>
  <si>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</si>
  <si>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</si>
  <si>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</si>
  <si>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</si>
  <si>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</si>
  <si>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</si>
  <si>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</si>
  <si>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</si>
  <si>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</si>
  <si>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</si>
  <si>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</si>
  <si>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</si>
  <si>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</si>
  <si>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</si>
  <si>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</si>
  <si>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</si>
  <si>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</si>
  <si>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</si>
  <si>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</si>
  <si>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</si>
  <si>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</si>
  <si>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</si>
  <si>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</si>
  <si>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</si>
  <si>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</si>
  <si>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</si>
  <si>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</si>
  <si>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</si>
  <si>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</si>
  <si>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</si>
  <si>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</si>
  <si>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</si>
  <si>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</si>
  <si>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</si>
  <si>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</si>
  <si>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</si>
  <si>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</si>
  <si>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</si>
  <si>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</si>
  <si>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</si>
  <si>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</si>
  <si>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</si>
  <si>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</si>
  <si>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</si>
  <si>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</si>
  <si>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</si>
  <si>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</si>
  <si>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</si>
  <si>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</si>
  <si>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</si>
  <si>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</si>
  <si>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</si>
  <si>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</si>
  <si>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</si>
  <si>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</si>
  <si>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</si>
  <si>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</si>
  <si>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</si>
  <si>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</si>
  <si>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</si>
  <si>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</si>
  <si>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</si>
  <si>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</si>
  <si>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</si>
  <si>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</si>
  <si>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</si>
  <si>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</si>
  <si>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</si>
  <si>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</si>
  <si>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</si>
  <si>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</si>
  <si>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</si>
  <si>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</si>
  <si>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</si>
  <si>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</si>
  <si>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</si>
  <si>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</si>
  <si>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</si>
  <si>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</si>
  <si>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</si>
  <si>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</si>
  <si>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</si>
  <si>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</si>
  <si>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</si>
  <si>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</si>
  <si>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</si>
  <si>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</si>
  <si>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</si>
  <si>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</si>
  <si>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</si>
  <si>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</si>
  <si>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</si>
  <si>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</si>
  <si>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</si>
  <si>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</si>
  <si>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</si>
  <si>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</si>
  <si>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</si>
  <si>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</si>
  <si>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</si>
  <si>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</si>
  <si>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</si>
  <si>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</si>
  <si>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</si>
  <si>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</si>
  <si>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</si>
  <si>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</si>
  <si>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</si>
  <si>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</si>
  <si>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</si>
  <si>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</si>
  <si>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</si>
  <si>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</si>
  <si>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</si>
  <si>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</si>
  <si>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</si>
  <si>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</si>
  <si>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</si>
  <si>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</si>
  <si>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</si>
  <si>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</si>
  <si>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</si>
  <si>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</si>
  <si>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</si>
  <si>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</si>
  <si>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</si>
  <si>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</si>
  <si>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</si>
  <si>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</si>
  <si>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</si>
  <si>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</si>
  <si>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</si>
  <si>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</si>
  <si>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</si>
  <si>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</si>
  <si>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</si>
  <si>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</si>
  <si>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</si>
  <si>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</si>
  <si>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</si>
  <si>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</si>
  <si>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</si>
  <si>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</si>
  <si>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</si>
  <si>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</si>
  <si>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</si>
  <si>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</si>
  <si>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</si>
  <si>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</si>
  <si>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</si>
  <si>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</si>
  <si>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</si>
  <si>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</si>
  <si>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</si>
  <si>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</si>
  <si>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</si>
  <si>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</si>
  <si>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</si>
  <si>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</si>
  <si>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</si>
  <si>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</si>
  <si>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</si>
  <si>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</si>
  <si>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</si>
  <si>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</si>
  <si>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</si>
  <si>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</si>
  <si>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</si>
  <si>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</si>
  <si>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</si>
  <si>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</si>
  <si>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</si>
  <si>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</si>
  <si>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</si>
  <si>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</si>
  <si>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</si>
  <si>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</si>
  <si>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</si>
  <si>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</si>
  <si>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</si>
  <si>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</si>
  <si>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</si>
  <si>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</si>
  <si>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</si>
  <si>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</si>
  <si>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</si>
  <si>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</si>
  <si>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</si>
  <si>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</si>
  <si>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</si>
  <si>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</si>
  <si>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</si>
  <si>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</si>
  <si>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</si>
  <si>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</si>
  <si>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</si>
  <si>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</si>
  <si>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</si>
  <si>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</si>
  <si>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</si>
  <si>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</si>
  <si>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</si>
  <si>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</si>
  <si>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</si>
  <si>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</si>
  <si>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</si>
  <si>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</si>
  <si>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</si>
  <si>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</si>
  <si>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</si>
  <si>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</si>
  <si>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</si>
  <si>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</si>
  <si>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</si>
  <si>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</si>
  <si>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</si>
  <si>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</si>
  <si>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</si>
  <si>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</si>
  <si>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</si>
  <si>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</si>
  <si>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</si>
  <si>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</si>
  <si>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</si>
  <si>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</si>
  <si>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</si>
  <si>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</si>
  <si>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</si>
  <si>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</si>
  <si>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</si>
  <si>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</si>
  <si>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</si>
  <si>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</si>
  <si>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</si>
  <si>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</si>
  <si>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</si>
  <si>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</si>
  <si>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</si>
  <si>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</si>
  <si>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</si>
  <si>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</si>
  <si>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</si>
  <si>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</si>
  <si>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</si>
  <si>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</si>
  <si>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</si>
  <si>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</si>
  <si>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</si>
  <si>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</si>
  <si>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</si>
  <si>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</si>
  <si>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</si>
  <si>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</si>
  <si>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</si>
  <si>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</si>
  <si>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</si>
  <si>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</si>
  <si>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</si>
  <si>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</si>
  <si>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</si>
  <si>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</si>
  <si>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</si>
  <si>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</si>
  <si>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</si>
  <si>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</si>
  <si>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</si>
  <si>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</si>
  <si>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</si>
  <si>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</si>
  <si>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</si>
  <si>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</si>
  <si>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</si>
  <si>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</si>
  <si>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</si>
  <si>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</si>
  <si>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</si>
  <si>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</si>
  <si>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</si>
  <si>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</si>
  <si>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</si>
  <si>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</si>
  <si>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</si>
  <si>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</si>
  <si>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</si>
  <si>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</si>
  <si>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</si>
  <si>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</si>
  <si>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</si>
  <si>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</si>
  <si>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</si>
  <si>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</si>
  <si>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</si>
  <si>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</si>
  <si>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</si>
  <si>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</si>
  <si>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</si>
  <si>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</si>
  <si>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</si>
  <si>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</si>
  <si>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</si>
  <si>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</si>
  <si>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</si>
  <si>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</si>
  <si>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</si>
  <si>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</si>
  <si>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</si>
  <si>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</si>
  <si>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</si>
  <si>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</si>
  <si>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</si>
  <si>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</si>
  <si>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</si>
  <si>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</si>
  <si>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</si>
  <si>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</si>
  <si>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</si>
  <si>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</si>
  <si>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</si>
  <si>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</si>
  <si>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</si>
  <si>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</si>
  <si>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</si>
  <si>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</si>
  <si>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</si>
  <si>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</si>
  <si>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</si>
  <si>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</si>
  <si>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</si>
  <si>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</si>
  <si>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</si>
  <si>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</si>
  <si>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</si>
  <si>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</si>
  <si>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</si>
  <si>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</si>
  <si>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</si>
  <si>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</si>
  <si>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</si>
  <si>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</si>
  <si>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</si>
  <si>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</si>
  <si>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</si>
  <si>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</si>
  <si>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</si>
  <si>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</si>
  <si>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</si>
  <si>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</si>
  <si>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</si>
  <si>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</si>
  <si>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</si>
  <si>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</si>
  <si>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</si>
  <si>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</si>
  <si>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</si>
  <si>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</si>
  <si>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</si>
  <si>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</si>
  <si>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</si>
  <si>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</si>
  <si>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</si>
  <si>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</si>
  <si>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</si>
  <si>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</si>
  <si>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</si>
  <si>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</si>
  <si>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</si>
  <si>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</si>
  <si>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</si>
  <si>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</si>
  <si>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</si>
  <si>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</si>
  <si>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</si>
  <si>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</si>
  <si>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</si>
  <si>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</si>
  <si>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</si>
  <si>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</si>
  <si>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</si>
  <si>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</si>
  <si>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</si>
  <si>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</si>
  <si>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</si>
  <si>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</si>
  <si>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</si>
  <si>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</si>
  <si>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</si>
  <si>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</si>
  <si>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</si>
  <si>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</si>
  <si>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</si>
  <si>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</si>
  <si>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</si>
  <si>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</si>
  <si>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</si>
  <si>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</si>
  <si>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</si>
  <si>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</si>
  <si>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</si>
  <si>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</si>
  <si>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</si>
  <si>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</si>
  <si>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</si>
  <si>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</si>
  <si>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</si>
  <si>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</si>
  <si>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</si>
  <si>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</si>
  <si>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</si>
  <si>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</si>
  <si>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</si>
  <si>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</si>
  <si>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</si>
  <si>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</si>
  <si>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</si>
  <si>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</si>
  <si>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</si>
  <si>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</si>
  <si>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</si>
  <si>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</si>
  <si>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</si>
  <si>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</si>
  <si>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</si>
  <si>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</si>
  <si>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</si>
  <si>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</si>
  <si>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</si>
  <si>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</si>
  <si>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</si>
  <si>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</si>
  <si>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</si>
  <si>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</si>
  <si>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</si>
  <si>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</si>
  <si>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</si>
  <si>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</si>
  <si>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</si>
  <si>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</si>
  <si>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</si>
  <si>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</si>
  <si>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</si>
  <si>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</si>
  <si>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</si>
  <si>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</si>
  <si>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</si>
  <si>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</si>
  <si>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</si>
  <si>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</si>
  <si>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</si>
  <si>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</si>
  <si>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</si>
  <si>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</si>
  <si>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</si>
  <si>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</si>
  <si>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</si>
  <si>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</si>
  <si>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</si>
  <si>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</si>
  <si>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</si>
  <si>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</si>
  <si>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</si>
  <si>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</si>
  <si>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</si>
  <si>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</si>
  <si>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</si>
  <si>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</si>
  <si>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</si>
  <si>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</si>
  <si>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</si>
  <si>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</si>
  <si>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</si>
  <si>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</si>
  <si>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</si>
  <si>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</si>
  <si>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</si>
  <si>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</si>
  <si>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</si>
  <si>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</si>
  <si>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</si>
  <si>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</si>
  <si>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</si>
  <si>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</si>
  <si>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</si>
  <si>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</si>
  <si>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</si>
  <si>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</si>
  <si>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</si>
  <si>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</si>
  <si>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</si>
  <si>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</si>
  <si>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</si>
  <si>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</si>
  <si>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</si>
  <si>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</si>
  <si>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</si>
  <si>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</si>
  <si>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</si>
  <si>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</si>
  <si>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</si>
  <si>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</si>
  <si>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</si>
  <si>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</si>
  <si>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</si>
  <si>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</si>
  <si>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</si>
  <si>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</si>
  <si>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</si>
  <si>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</si>
  <si>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</si>
  <si>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</si>
  <si>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</si>
  <si>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</si>
  <si>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</si>
  <si>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</si>
  <si>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</si>
  <si>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</si>
  <si>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</si>
  <si>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</si>
  <si>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</si>
  <si>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</si>
  <si>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</si>
  <si>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</si>
  <si>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</si>
  <si>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</si>
  <si>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</si>
  <si>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</si>
  <si>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</si>
  <si>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</si>
  <si>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</si>
  <si>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</si>
  <si>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</si>
  <si>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</si>
  <si>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</si>
  <si>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</si>
  <si>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</si>
  <si>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</si>
  <si>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</si>
  <si>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</si>
  <si>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</si>
  <si>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</si>
  <si>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</si>
  <si>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</si>
  <si>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</si>
  <si>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</si>
  <si>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</si>
  <si>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</si>
  <si>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</si>
  <si>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</si>
  <si>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</si>
  <si>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</si>
  <si>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</si>
  <si>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</si>
  <si>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</si>
  <si>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</si>
  <si>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</si>
  <si>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</si>
  <si>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</si>
  <si>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</si>
  <si>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</si>
  <si>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</si>
  <si>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</si>
  <si>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</si>
  <si>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</si>
  <si>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</si>
  <si>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</si>
  <si>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</si>
  <si>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</si>
  <si>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</si>
  <si>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</si>
  <si>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</si>
  <si>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</si>
  <si>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</si>
  <si>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</si>
  <si>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</si>
  <si>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</si>
  <si>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</si>
  <si>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</si>
  <si>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</si>
  <si>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</si>
  <si>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</si>
  <si>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</si>
  <si>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</si>
  <si>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</si>
  <si>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</si>
  <si>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</si>
  <si>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</si>
  <si>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</si>
  <si>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</si>
  <si>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</si>
  <si>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</si>
  <si>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</si>
  <si>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</si>
  <si>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</si>
  <si>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</si>
  <si>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</si>
  <si>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</si>
  <si>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</si>
  <si>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</si>
  <si>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</si>
  <si>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</si>
  <si>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</si>
  <si>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</si>
  <si>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</si>
  <si>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</si>
  <si>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</si>
  <si>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</si>
  <si>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</si>
  <si>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</si>
  <si>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</si>
  <si>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</si>
  <si>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</si>
  <si>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</si>
  <si>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</si>
  <si>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</si>
  <si>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</si>
  <si>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</si>
  <si>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</si>
  <si>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</si>
  <si>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</si>
  <si>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</si>
  <si>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</si>
  <si>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</si>
  <si>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</si>
  <si>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</si>
  <si>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</si>
  <si>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</si>
  <si>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</si>
  <si>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</si>
  <si>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</si>
  <si>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</si>
  <si>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</si>
  <si>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</si>
  <si>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</si>
  <si>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</si>
  <si>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</si>
  <si>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</si>
  <si>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</si>
  <si>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</si>
  <si>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</si>
  <si>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</si>
  <si>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</si>
  <si>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</si>
  <si>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</si>
  <si>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</si>
  <si>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</si>
  <si>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</si>
  <si>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outcomes</t>
  </si>
  <si>
    <t xml:space="preserve">Date Created Conversion 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</si>
  <si>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</si>
  <si>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</si>
  <si>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</si>
  <si>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</si>
  <si>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</si>
  <si>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</si>
  <si>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</si>
  <si>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</si>
  <si>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</si>
  <si>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</si>
  <si>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</si>
  <si>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</si>
  <si>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</si>
  <si>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Avg</t>
  </si>
  <si>
    <t>Goal</t>
  </si>
  <si>
    <t xml:space="preserve">Parent Category </t>
  </si>
  <si>
    <t xml:space="preserve">Sub Category </t>
  </si>
  <si>
    <t>Number Successful</t>
  </si>
  <si>
    <t>Number Failed</t>
  </si>
  <si>
    <t>Number Canceled</t>
  </si>
  <si>
    <t>Total Projects</t>
  </si>
  <si>
    <t>Percentage Failed</t>
  </si>
  <si>
    <t xml:space="preserve">Percentgae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</si>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</sst>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&quot;$&quot;* #,##0.00_);_(&quot;$&quot;* \(#,##0.00\);_(&quot;$&quot;* &quot;-&quot;??_);_(@_)"/>
    <numFmt numFmtId="165" formatCode="&quot;$&quot;#,##0.00"/>
    <numFmt numFmtId="166" formatCode="[$-409]mmmm\-yy;@"/>
    <numFmt numFmtId="167" formatCode="mm/dd/yyyy;@"/>
    <numFmt numFmtId="168" formatCode="[$-1009]mmmm\ d\,\ yyyy;@"/>
    <numFmt numFmtId="169" formatCode="dd/mm/yyyy;@"/>
    <numFmt numFmtId="170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68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9" fontId="0" fillId="0" borderId="0" xfId="1" applyFont="1"/>
    <xf numFmtId="169" fontId="1" fillId="0" borderId="0" xfId="0" applyNumberFormat="1" applyFont="1" applyAlignment="1">
      <alignment horizontal="center"/>
    </xf>
    <xf numFmtId="169" fontId="0" fillId="0" borderId="0" xfId="0" applyNumberFormat="1"/>
  </cellXfs>
  <cellStyles count="2">
    <cellStyle name="Normal" xfId="0" builtinId="0"/>
    <cellStyle name="Percent" xfId="1" builtinId="5"/>
  </cellStyles>
  <dxfs count="20">
    <dxf>
      <numFmt numFmtId="166" formatCode="[$-409]mmmm\-yy;@"/>
    </dxf>
    <dxf>
      <numFmt numFmtId="167" formatCode="mm/dd/yyyy;@"/>
    </dxf>
    <dxf>
      <numFmt numFmtId="168" formatCode="[$-1009]mmmm\ d\,\ yyyy;@"/>
    </dxf>
    <dxf>
      <numFmt numFmtId="169" formatCode="dd/mm/yyyy;@"/>
    </dxf>
    <dxf>
      <numFmt numFmtId="169" formatCode="dd/mm/yyyy;@"/>
    </dxf>
    <dxf>
      <numFmt numFmtId="0" formatCode="General"/>
    </dxf>
    <dxf>
      <numFmt numFmtId="169" formatCode="dd/mm/yyyy;@"/>
    </dxf>
    <dxf>
      <numFmt numFmtId="169" formatCode="dd/mm/yyyy;@"/>
    </dxf>
    <dxf>
      <numFmt numFmtId="166" formatCode="[$-409]mmmm\-yy;@"/>
    </dxf>
    <dxf>
      <numFmt numFmtId="167" formatCode="mm/dd/yyyy;@"/>
    </dxf>
    <dxf>
      <numFmt numFmtId="168" formatCode="[$-1009]mmmm\ d\,\ yyyy;@"/>
    </dxf>
    <dxf>
      <numFmt numFmtId="169" formatCode="dd/mm/yyyy;@"/>
    </dxf>
    <dxf>
      <numFmt numFmtId="169" formatCode="dd/mm/yyyy;@"/>
    </dxf>
    <dxf>
      <numFmt numFmtId="0" formatCode="General"/>
    </dxf>
    <dxf>
      <numFmt numFmtId="0" formatCode="General"/>
    </dxf>
    <dxf>
      <numFmt numFmtId="169" formatCode="dd/mm/yyyy;@"/>
    </dxf>
    <dxf>
      <numFmt numFmtId="169" formatCode="dd/mm/yyyy;@"/>
    </dxf>
    <dxf>
      <numFmt numFmtId="168" formatCode="[$-1009]mmmm\ d\,\ yyyy;@"/>
    </dxf>
    <dxf>
      <numFmt numFmtId="167" formatCode="mm/dd/yyyy;@"/>
    </dxf>
    <dxf>
      <numFmt numFmtId="166" formatCode="[$-409]m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Based on Launch Date</a:t>
            </a:r>
            <a:endParaRPr lang="en-CA" b="1"/>
          </a:p>
        </c:rich>
      </c:tx>
      <c:layout>
        <c:manualLayout>
          <c:xMode val="edge"/>
          <c:yMode val="edge"/>
          <c:x val="0.23991105468123378"/>
          <c:y val="5.1747239876844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0-4190-8A3D-F7C054435F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B2-414B-BC1E-428EF3983BF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B2-414B-BC1E-428EF3983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67184"/>
        <c:axId val="888367600"/>
      </c:lineChart>
      <c:catAx>
        <c:axId val="88836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67600"/>
        <c:crosses val="autoZero"/>
        <c:auto val="1"/>
        <c:lblAlgn val="ctr"/>
        <c:lblOffset val="100"/>
        <c:noMultiLvlLbl val="0"/>
      </c:catAx>
      <c:valAx>
        <c:axId val="8883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6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Outscomes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B-4063-9907-30229B60928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B-4063-9907-30229B60928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Percentgae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0B-4063-9907-30229B60928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00752015"/>
        <c:axId val="1600760335"/>
      </c:lineChart>
      <c:catAx>
        <c:axId val="16007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60335"/>
        <c:crosses val="autoZero"/>
        <c:auto val="1"/>
        <c:lblAlgn val="ctr"/>
        <c:lblOffset val="100"/>
        <c:noMultiLvlLbl val="0"/>
      </c:catAx>
      <c:valAx>
        <c:axId val="160076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430114844790612"/>
          <c:y val="0.90328696572942513"/>
          <c:w val="0.48498315312364643"/>
          <c:h val="4.99448498524707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72390</xdr:rowOff>
    </xdr:from>
    <xdr:to>
      <xdr:col>15</xdr:col>
      <xdr:colOff>601980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20099-09D2-75F1-A136-4CA7261EB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272412</xdr:colOff>
      <xdr:row>15</xdr:row>
      <xdr:rowOff>111442</xdr:rowOff>
    </xdr:from>
    <xdr:to>
      <xdr:col>11</xdr:col>
      <xdr:colOff>302894</xdr:colOff>
      <xdr:row>39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28757-2DAD-0416-7A85-CD591D6E0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 YANG" refreshedDate="44745.643801736114" createdVersion="8" refreshedVersion="8" minRefreshableVersion="3" recordCount="4114" xr:uid="{44AD3373-5277-4D43-9B42-5762F1250971}">
  <cacheSource type="worksheet">
    <worksheetSource ref="A1:S4115" sheet="Kickstarter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Avg" numFmtId="0">
      <sharedItems containsMixedTypes="1" containsNumber="1" minValue="1" maxValue="3304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63.917582417582416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85.48101265822785"/>
    <n v="1488464683"/>
    <n v="1485872683"/>
    <b v="0"/>
    <n v="79"/>
    <b v="1"/>
    <s v="film &amp; video/television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5"/>
    <n v="1455555083"/>
    <n v="1454691083"/>
    <b v="0"/>
    <n v="35"/>
    <b v="1"/>
    <s v="film &amp; video/television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69.266666666666666"/>
    <n v="1407414107"/>
    <n v="1404822107"/>
    <b v="0"/>
    <n v="150"/>
    <b v="1"/>
    <s v="film &amp; video/television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90.55028169014085"/>
    <n v="1450555279"/>
    <n v="1447963279"/>
    <b v="0"/>
    <n v="284"/>
    <b v="1"/>
    <s v="film &amp; video/television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93.40425531914893"/>
    <n v="1469770500"/>
    <n v="1468362207"/>
    <b v="0"/>
    <n v="47"/>
    <b v="1"/>
    <s v="film &amp; video/television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6.87931034482759"/>
    <n v="1402710250"/>
    <n v="1401846250"/>
    <b v="0"/>
    <n v="58"/>
    <b v="1"/>
    <s v="film &amp; video/television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59.82456140350877"/>
    <n v="1467680867"/>
    <n v="1464224867"/>
    <b v="0"/>
    <n v="57"/>
    <b v="1"/>
    <s v="film &amp; video/television"/>
    <x v="0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n v="291.79333333333335"/>
    <n v="1460754000"/>
    <n v="1460155212"/>
    <b v="0"/>
    <n v="12"/>
    <b v="1"/>
    <s v="film &amp; video/television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31.499500000000001"/>
    <n v="1460860144"/>
    <n v="1458268144"/>
    <b v="0"/>
    <n v="20"/>
    <b v="1"/>
    <s v="film &amp; video/television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58.68421052631578"/>
    <n v="1403660279"/>
    <n v="1400636279"/>
    <b v="0"/>
    <n v="19"/>
    <b v="1"/>
    <s v="film &amp; video/television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80.333333333333329"/>
    <n v="1471834800"/>
    <n v="1469126462"/>
    <b v="0"/>
    <n v="75"/>
    <b v="1"/>
    <s v="film &amp; video/television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59.961305925030231"/>
    <n v="1405479600"/>
    <n v="1401642425"/>
    <b v="0"/>
    <n v="827"/>
    <b v="1"/>
    <s v="film &amp; video/television"/>
    <x v="0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09.78431372549019"/>
    <n v="1466713620"/>
    <n v="1463588109"/>
    <b v="0"/>
    <n v="51"/>
    <b v="1"/>
    <s v="film &amp; video/television"/>
    <x v="0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n v="147.70731707317074"/>
    <n v="1405259940"/>
    <n v="1403051888"/>
    <b v="0"/>
    <n v="41"/>
    <b v="1"/>
    <s v="film &amp; video/television"/>
    <x v="0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21.755102040816325"/>
    <n v="1443384840"/>
    <n v="1441790658"/>
    <b v="0"/>
    <n v="98"/>
    <b v="1"/>
    <s v="film &amp; video/television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71.84285714285716"/>
    <n v="1402896600"/>
    <n v="1398971211"/>
    <b v="0"/>
    <n v="70"/>
    <b v="1"/>
    <s v="film &amp; video/television"/>
    <x v="0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41.944444444444443"/>
    <n v="1415126022"/>
    <n v="1412530422"/>
    <b v="0"/>
    <n v="36"/>
    <b v="1"/>
    <s v="film &amp; video/television"/>
    <x v="0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93.264122807017543"/>
    <n v="1410958856"/>
    <n v="1408366856"/>
    <b v="0"/>
    <n v="342"/>
    <b v="1"/>
    <s v="film &amp; video/television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56.136363636363633"/>
    <n v="1437420934"/>
    <n v="1434828934"/>
    <b v="0"/>
    <n v="22"/>
    <b v="1"/>
    <s v="film &amp; video/television"/>
    <x v="0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80.16"/>
    <n v="1442167912"/>
    <n v="1436983912"/>
    <b v="0"/>
    <n v="25"/>
    <b v="1"/>
    <s v="film &amp; video/television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99.9009900990099"/>
    <n v="1411743789"/>
    <n v="1409151789"/>
    <b v="0"/>
    <n v="101"/>
    <b v="1"/>
    <s v="film &amp; video/television"/>
    <x v="0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51.25"/>
    <n v="1420099140"/>
    <n v="1418766740"/>
    <b v="0"/>
    <n v="8"/>
    <b v="1"/>
    <s v="film &amp; video/television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03.04347826086956"/>
    <n v="1430407200"/>
    <n v="1428086501"/>
    <b v="0"/>
    <n v="23"/>
    <b v="1"/>
    <s v="film &amp; video/television"/>
    <x v="0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66.346149825783982"/>
    <n v="1442345940"/>
    <n v="1439494863"/>
    <b v="0"/>
    <n v="574"/>
    <b v="1"/>
    <s v="film &amp; video/television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57.142857142857146"/>
    <n v="1452299761"/>
    <n v="1447115761"/>
    <b v="0"/>
    <n v="14"/>
    <b v="1"/>
    <s v="film &amp; video/television"/>
    <x v="0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02.10526315789474"/>
    <n v="1408278144"/>
    <n v="1404822144"/>
    <b v="0"/>
    <n v="19"/>
    <b v="1"/>
    <s v="film &amp; video/television"/>
    <x v="0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8.96666666666667"/>
    <n v="1416113833"/>
    <n v="1413518233"/>
    <b v="0"/>
    <n v="150"/>
    <b v="1"/>
    <s v="film &amp; video/television"/>
    <x v="0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69.6056338028169"/>
    <n v="1450307284"/>
    <n v="1447715284"/>
    <b v="0"/>
    <n v="71"/>
    <b v="1"/>
    <s v="film &amp; video/television"/>
    <x v="0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31.623931623931625"/>
    <n v="1406045368"/>
    <n v="1403453368"/>
    <b v="0"/>
    <n v="117"/>
    <b v="1"/>
    <s v="film &amp; video/television"/>
    <x v="0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76.45264150943396"/>
    <n v="1408604515"/>
    <n v="1406012515"/>
    <b v="0"/>
    <n v="53"/>
    <b v="1"/>
    <s v="film &amp; video/television"/>
    <x v="0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3"/>
    <n v="1453748434"/>
    <n v="1452193234"/>
    <b v="0"/>
    <n v="1"/>
    <b v="1"/>
    <s v="film &amp; video/television"/>
    <x v="0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320.44943820224717"/>
    <n v="1463111940"/>
    <n v="1459523017"/>
    <b v="0"/>
    <n v="89"/>
    <b v="1"/>
    <s v="film &amp; video/television"/>
    <x v="0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83.75"/>
    <n v="1447001501"/>
    <n v="1444405901"/>
    <b v="0"/>
    <n v="64"/>
    <b v="1"/>
    <s v="film &amp; video/television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49.882352941176471"/>
    <n v="1407224601"/>
    <n v="1405928601"/>
    <b v="0"/>
    <n v="68"/>
    <b v="1"/>
    <s v="film &amp; video/television"/>
    <x v="0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59.464285714285715"/>
    <n v="1430179200"/>
    <n v="1428130814"/>
    <b v="0"/>
    <n v="28"/>
    <b v="1"/>
    <s v="film &amp; video/television"/>
    <x v="0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93.84090909090909"/>
    <n v="1428128525"/>
    <n v="1425540125"/>
    <b v="0"/>
    <n v="44"/>
    <b v="1"/>
    <s v="film &amp; video/television"/>
    <x v="0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59.51383399209487"/>
    <n v="1425055079"/>
    <n v="1422463079"/>
    <b v="0"/>
    <n v="253"/>
    <b v="1"/>
    <s v="film &amp; video/television"/>
    <x v="0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41.68181818181818"/>
    <n v="1368235344"/>
    <n v="1365643344"/>
    <b v="0"/>
    <n v="66"/>
    <b v="1"/>
    <s v="film &amp; video/television"/>
    <x v="0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50.89861751152074"/>
    <n v="1401058740"/>
    <n v="1398388068"/>
    <b v="0"/>
    <n v="217"/>
    <b v="1"/>
    <s v="film &amp; video/television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26.6875"/>
    <n v="1403150400"/>
    <n v="1401426488"/>
    <b v="0"/>
    <n v="16"/>
    <b v="1"/>
    <s v="film &amp; video/television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05.26315789473684"/>
    <n v="1412516354"/>
    <n v="1409924354"/>
    <b v="0"/>
    <n v="19"/>
    <b v="1"/>
    <s v="film &amp; video/television"/>
    <x v="0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17.51479289940828"/>
    <n v="1419780026"/>
    <n v="1417188026"/>
    <b v="0"/>
    <n v="169"/>
    <b v="1"/>
    <s v="film &amp; video/television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17.36121673003802"/>
    <n v="1405209600"/>
    <n v="1402599486"/>
    <b v="0"/>
    <n v="263"/>
    <b v="1"/>
    <s v="film &amp; video/television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33.33333333333334"/>
    <n v="1412648537"/>
    <n v="1408760537"/>
    <b v="0"/>
    <n v="15"/>
    <b v="1"/>
    <s v="film &amp; video/television"/>
    <x v="0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98.360655737704917"/>
    <n v="1461769107"/>
    <n v="1459177107"/>
    <b v="0"/>
    <n v="61"/>
    <b v="1"/>
    <s v="film &amp; video/television"/>
    <x v="0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94.44444444444446"/>
    <n v="1450220974"/>
    <n v="1447628974"/>
    <b v="0"/>
    <n v="45"/>
    <b v="1"/>
    <s v="film &amp; video/television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76.865000000000009"/>
    <n v="1419021607"/>
    <n v="1413834007"/>
    <b v="0"/>
    <n v="70"/>
    <b v="1"/>
    <s v="film &amp; video/television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56.815789473684212"/>
    <n v="1425211200"/>
    <n v="1422534260"/>
    <b v="0"/>
    <n v="38"/>
    <b v="1"/>
    <s v="film &amp; video/television"/>
    <x v="0"/>
    <x v="0"/>
    <x v="48"/>
    <x v="0"/>
  </r>
  <r>
    <n v="49"/>
    <s v="Driving Jersey - Season Five"/>
    <s v="Driving Jersey is real people telling real stories."/>
    <n v="12000"/>
    <n v="12000"/>
    <x v="0"/>
    <s v="US"/>
    <s v="USD"/>
    <n v="137.93103448275863"/>
    <n v="1445660045"/>
    <n v="1443068045"/>
    <b v="0"/>
    <n v="87"/>
    <b v="1"/>
    <s v="film &amp; video/television"/>
    <x v="0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27.272727272727273"/>
    <n v="1422637200"/>
    <n v="1419271458"/>
    <b v="0"/>
    <n v="22"/>
    <b v="1"/>
    <s v="film &amp; video/television"/>
    <x v="0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18.33613445378151"/>
    <n v="1439245037"/>
    <n v="1436653037"/>
    <b v="0"/>
    <n v="119"/>
    <b v="1"/>
    <s v="film &amp; video/television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223.48076923076923"/>
    <n v="1405615846"/>
    <n v="1403023846"/>
    <b v="0"/>
    <n v="52"/>
    <b v="1"/>
    <s v="film &amp; video/television"/>
    <x v="0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28.111111111111111"/>
    <n v="1396648800"/>
    <n v="1395407445"/>
    <b v="0"/>
    <n v="117"/>
    <b v="1"/>
    <s v="film &amp; video/television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94.23076923076923"/>
    <n v="1451063221"/>
    <n v="1448471221"/>
    <b v="0"/>
    <n v="52"/>
    <b v="1"/>
    <s v="film &amp; video/television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28.95348837209303"/>
    <n v="1464390916"/>
    <n v="1462576516"/>
    <b v="0"/>
    <n v="86"/>
    <b v="1"/>
    <s v="film &amp; video/television"/>
    <x v="0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49.316091954022987"/>
    <n v="1433779200"/>
    <n v="1432559424"/>
    <b v="0"/>
    <n v="174"/>
    <b v="1"/>
    <s v="film &amp; video/television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221.52173913043478"/>
    <n v="1429991962"/>
    <n v="1427399962"/>
    <b v="0"/>
    <n v="69"/>
    <b v="1"/>
    <s v="film &amp; video/television"/>
    <x v="0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37.21333333333334"/>
    <n v="1416423172"/>
    <n v="1413827572"/>
    <b v="0"/>
    <n v="75"/>
    <b v="1"/>
    <s v="film &amp; video/television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606.82242424242418"/>
    <n v="1442264400"/>
    <n v="1439530776"/>
    <b v="0"/>
    <n v="33"/>
    <b v="1"/>
    <s v="film &amp; video/television"/>
    <x v="0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43.040092592592593"/>
    <n v="1395532800"/>
    <n v="1393882717"/>
    <b v="0"/>
    <n v="108"/>
    <b v="1"/>
    <s v="film &amp; video/shorts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322.39130434782606"/>
    <n v="1370547157"/>
    <n v="1368646357"/>
    <b v="0"/>
    <n v="23"/>
    <b v="1"/>
    <s v="film &amp; video/shorts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96.708333333333329"/>
    <n v="1362337878"/>
    <n v="1360177878"/>
    <b v="0"/>
    <n v="48"/>
    <b v="1"/>
    <s v="film &amp; video/shorts"/>
    <x v="0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35.474531249999998"/>
    <n v="1388206740"/>
    <n v="1386194013"/>
    <b v="0"/>
    <n v="64"/>
    <b v="1"/>
    <s v="film &amp; video/shorts"/>
    <x v="0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86.666666666666671"/>
    <n v="1373243181"/>
    <n v="1370651181"/>
    <b v="0"/>
    <n v="24"/>
    <b v="1"/>
    <s v="film &amp; video/shorts"/>
    <x v="0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32.05263157894737"/>
    <n v="1407736740"/>
    <n v="1405453354"/>
    <b v="0"/>
    <n v="57"/>
    <b v="1"/>
    <s v="film &amp; video/shorts"/>
    <x v="0"/>
    <x v="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91.230769230769226"/>
    <n v="1468873420"/>
    <n v="1466281420"/>
    <b v="0"/>
    <n v="26"/>
    <b v="1"/>
    <s v="film &amp; video/shorts"/>
    <x v="0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16.25"/>
    <n v="1342360804"/>
    <n v="1339768804"/>
    <b v="0"/>
    <n v="20"/>
    <b v="1"/>
    <s v="film &amp; video/shorts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21.194444444444443"/>
    <n v="1393162791"/>
    <n v="1390570791"/>
    <b v="0"/>
    <n v="36"/>
    <b v="1"/>
    <s v="film &amp; video/shorts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62.327134831460668"/>
    <n v="1317538740"/>
    <n v="1314765025"/>
    <b v="0"/>
    <n v="178"/>
    <b v="1"/>
    <s v="film &amp; video/shorts"/>
    <x v="0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37.411764705882355"/>
    <n v="1315171845"/>
    <n v="1309987845"/>
    <b v="0"/>
    <n v="17"/>
    <b v="1"/>
    <s v="film &amp; video/shorts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69.71875"/>
    <n v="1338186657"/>
    <n v="1333002657"/>
    <b v="0"/>
    <n v="32"/>
    <b v="1"/>
    <s v="film &amp; video/shorts"/>
    <x v="0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58.170731707317074"/>
    <n v="1352937600"/>
    <n v="1351210481"/>
    <b v="0"/>
    <n v="41"/>
    <b v="1"/>
    <s v="film &amp; video/shorts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50"/>
    <n v="1304395140"/>
    <n v="1297620584"/>
    <b v="0"/>
    <n v="18"/>
    <b v="1"/>
    <s v="film &amp; video/shorts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9.471034482758618"/>
    <n v="1453376495"/>
    <n v="1450784495"/>
    <b v="0"/>
    <n v="29"/>
    <b v="1"/>
    <s v="film &amp; video/shorts"/>
    <x v="0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85.957446808510639"/>
    <n v="1366693272"/>
    <n v="1364101272"/>
    <b v="0"/>
    <n v="47"/>
    <b v="1"/>
    <s v="film &amp; video/shorts"/>
    <x v="0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30.666666666666668"/>
    <n v="1325007358"/>
    <n v="1319819758"/>
    <b v="0"/>
    <n v="15"/>
    <b v="1"/>
    <s v="film &amp; video/shorts"/>
    <x v="0"/>
    <x v="1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60.384615384615387"/>
    <n v="1337569140"/>
    <n v="1332991717"/>
    <b v="0"/>
    <n v="26"/>
    <b v="1"/>
    <s v="film &amp; video/shorts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38.6"/>
    <n v="1472751121"/>
    <n v="1471887121"/>
    <b v="0"/>
    <n v="35"/>
    <b v="1"/>
    <s v="film &amp; video/shorts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40.268292682926827"/>
    <n v="1398451093"/>
    <n v="1395859093"/>
    <b v="0"/>
    <n v="41"/>
    <b v="1"/>
    <s v="film &amp; video/shorts"/>
    <x v="0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273.82978723404256"/>
    <n v="1386640856"/>
    <n v="1383616856"/>
    <b v="0"/>
    <n v="47"/>
    <b v="1"/>
    <s v="film &amp; video/shorts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53.035714285714285"/>
    <n v="1342234920"/>
    <n v="1341892127"/>
    <b v="0"/>
    <n v="28"/>
    <b v="1"/>
    <s v="film &amp; video/shorts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40.005000000000003"/>
    <n v="1318189261"/>
    <n v="1315597261"/>
    <b v="0"/>
    <n v="100"/>
    <b v="1"/>
    <s v="film &amp; video/shorts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5.76923076923077"/>
    <n v="1424604600"/>
    <n v="1423320389"/>
    <b v="0"/>
    <n v="13"/>
    <b v="1"/>
    <s v="film &amp; video/shorts"/>
    <x v="0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71.428571428571431"/>
    <n v="1305483086"/>
    <n v="1302891086"/>
    <b v="0"/>
    <n v="7"/>
    <b v="1"/>
    <s v="film &amp; video/shorts"/>
    <x v="0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71.714285714285708"/>
    <n v="1316746837"/>
    <n v="1314154837"/>
    <b v="0"/>
    <n v="21"/>
    <b v="1"/>
    <s v="film &amp; video/shorts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375.76470588235293"/>
    <n v="1451226045"/>
    <n v="1444828845"/>
    <b v="0"/>
    <n v="17"/>
    <b v="1"/>
    <s v="film &amp; video/shorts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04.6"/>
    <n v="1275529260"/>
    <n v="1274705803"/>
    <b v="0"/>
    <n v="25"/>
    <b v="1"/>
    <s v="film &amp; video/shorts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60"/>
    <n v="1403452131"/>
    <n v="1401205731"/>
    <b v="0"/>
    <n v="60"/>
    <b v="1"/>
    <s v="film &amp; video/shorts"/>
    <x v="0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23.28571428571429"/>
    <n v="1370196192"/>
    <n v="1368036192"/>
    <b v="0"/>
    <n v="56"/>
    <b v="1"/>
    <s v="film &amp; video/shorts"/>
    <x v="0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31.375"/>
    <n v="1310454499"/>
    <n v="1307862499"/>
    <b v="0"/>
    <n v="16"/>
    <b v="1"/>
    <s v="film &amp; video/shorts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78.260869565217391"/>
    <n v="1305625164"/>
    <n v="1300354764"/>
    <b v="0"/>
    <n v="46"/>
    <b v="1"/>
    <s v="film &amp; video/shorts"/>
    <x v="0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22.32558139534883"/>
    <n v="1485936000"/>
    <n v="1481949983"/>
    <b v="0"/>
    <n v="43"/>
    <b v="1"/>
    <s v="film &amp; video/shorts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73.733333333333334"/>
    <n v="1341349200"/>
    <n v="1338928537"/>
    <b v="0"/>
    <n v="15"/>
    <b v="1"/>
    <s v="film &amp; video/shorts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21.666666666666668"/>
    <n v="1396890822"/>
    <n v="1395162822"/>
    <b v="0"/>
    <n v="12"/>
    <b v="1"/>
    <s v="film &amp; video/shorts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21.904761904761905"/>
    <n v="1330214841"/>
    <n v="1327622841"/>
    <b v="0"/>
    <n v="21"/>
    <b v="1"/>
    <s v="film &amp; video/shorts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50.588235294117645"/>
    <n v="1280631600"/>
    <n v="1274889241"/>
    <b v="0"/>
    <n v="34"/>
    <b v="1"/>
    <s v="film &amp; video/shorts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53.125"/>
    <n v="1310440482"/>
    <n v="1307848482"/>
    <b v="0"/>
    <n v="8"/>
    <b v="1"/>
    <s v="film &amp; video/shorts"/>
    <x v="0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56.666666666666664"/>
    <n v="1354923000"/>
    <n v="1351796674"/>
    <b v="0"/>
    <n v="60"/>
    <b v="1"/>
    <s v="film &amp; video/shorts"/>
    <x v="0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40.776666666666664"/>
    <n v="1390426799"/>
    <n v="1387834799"/>
    <b v="0"/>
    <n v="39"/>
    <b v="1"/>
    <s v="film &amp; video/shorts"/>
    <x v="0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92.30769230769232"/>
    <n v="1352055886"/>
    <n v="1350324286"/>
    <b v="0"/>
    <n v="26"/>
    <b v="1"/>
    <s v="film &amp; video/shorts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00"/>
    <n v="1359052710"/>
    <n v="1356979110"/>
    <b v="0"/>
    <n v="35"/>
    <b v="1"/>
    <s v="film &amp; video/shorts"/>
    <x v="0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17.92307692307692"/>
    <n v="1293073733"/>
    <n v="1290481733"/>
    <b v="0"/>
    <n v="65"/>
    <b v="1"/>
    <s v="film &amp; video/shorts"/>
    <x v="0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27.897959183673468"/>
    <n v="1394220030"/>
    <n v="1392232830"/>
    <b v="0"/>
    <n v="49"/>
    <b v="1"/>
    <s v="film &amp; video/shorts"/>
    <x v="0"/>
    <x v="1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60"/>
    <n v="1301792400"/>
    <n v="1299775266"/>
    <b v="0"/>
    <n v="10"/>
    <b v="1"/>
    <s v="film &amp; video/shorts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39.383333333333333"/>
    <n v="1463184000"/>
    <n v="1461605020"/>
    <b v="0"/>
    <n v="60"/>
    <b v="1"/>
    <s v="film &amp; video/shorts"/>
    <x v="0"/>
    <x v="1"/>
    <x v="105"/>
    <x v="2"/>
  </r>
  <r>
    <n v="106"/>
    <s v="LOST WEEKEND"/>
    <s v="A Boy. A Girl. A Car. A Serial Killer."/>
    <n v="5000"/>
    <n v="5025"/>
    <x v="0"/>
    <s v="US"/>
    <s v="USD"/>
    <n v="186.11111111111111"/>
    <n v="1333391901"/>
    <n v="1332182301"/>
    <b v="0"/>
    <n v="27"/>
    <b v="1"/>
    <s v="film &amp; video/shorts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11.37681159420291"/>
    <n v="1303688087"/>
    <n v="1301787287"/>
    <b v="0"/>
    <n v="69"/>
    <b v="1"/>
    <s v="film &amp; video/shorts"/>
    <x v="0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78.723404255319153"/>
    <n v="1370011370"/>
    <n v="1364827370"/>
    <b v="0"/>
    <n v="47"/>
    <b v="1"/>
    <s v="film &amp; video/shorts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46.702127659574465"/>
    <n v="1298680630"/>
    <n v="1296088630"/>
    <b v="0"/>
    <n v="47"/>
    <b v="1"/>
    <s v="film &amp; video/shorts"/>
    <x v="0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65.384615384615387"/>
    <n v="1384408740"/>
    <n v="1381445253"/>
    <b v="0"/>
    <n v="26"/>
    <b v="1"/>
    <s v="film &amp; video/shorts"/>
    <x v="0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02.0754716981132"/>
    <n v="1433059187"/>
    <n v="1430467187"/>
    <b v="0"/>
    <n v="53"/>
    <b v="1"/>
    <s v="film &amp; video/shorts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64.197530864197532"/>
    <n v="1397354400"/>
    <n v="1395277318"/>
    <b v="0"/>
    <n v="81"/>
    <b v="1"/>
    <s v="film &amp; video/shorts"/>
    <x v="0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90.384615384615387"/>
    <n v="1312642800"/>
    <n v="1311963128"/>
    <b v="0"/>
    <n v="78"/>
    <b v="1"/>
    <s v="film &amp; video/shorts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88.571428571428569"/>
    <n v="1326436488"/>
    <n v="1321252488"/>
    <b v="0"/>
    <n v="35"/>
    <b v="1"/>
    <s v="film &amp; video/shorts"/>
    <x v="0"/>
    <x v="1"/>
    <x v="114"/>
    <x v="6"/>
  </r>
  <r>
    <n v="115"/>
    <s v="The World's Greatest Lover"/>
    <s v="Never judge a book (or a lover) by their cover."/>
    <n v="450"/>
    <n v="632"/>
    <x v="0"/>
    <s v="US"/>
    <s v="USD"/>
    <n v="28.727272727272727"/>
    <n v="1328377444"/>
    <n v="1326217444"/>
    <b v="0"/>
    <n v="22"/>
    <b v="1"/>
    <s v="film &amp; video/shorts"/>
    <x v="0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69.78947368421052"/>
    <n v="1302260155"/>
    <n v="1298289355"/>
    <b v="0"/>
    <n v="57"/>
    <b v="1"/>
    <s v="film &amp; video/shorts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67.48962962962963"/>
    <n v="1276110000"/>
    <n v="1268337744"/>
    <b v="0"/>
    <n v="27"/>
    <b v="1"/>
    <s v="film &amp; video/shorts"/>
    <x v="0"/>
    <x v="1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44.91230769230768"/>
    <n v="1311902236"/>
    <n v="1309310236"/>
    <b v="0"/>
    <n v="39"/>
    <b v="1"/>
    <s v="film &amp; video/shorts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91.840540540540545"/>
    <n v="1313276400"/>
    <n v="1310693986"/>
    <b v="0"/>
    <n v="37"/>
    <b v="1"/>
    <s v="film &amp; video/shorts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0"/>
    <n v="1475457107"/>
    <n v="1472865107"/>
    <b v="0"/>
    <n v="1"/>
    <b v="0"/>
    <s v="film &amp; video/science fiction"/>
    <x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"/>
    <n v="1429352160"/>
    <n v="1427993710"/>
    <b v="0"/>
    <n v="1"/>
    <b v="0"/>
    <s v="film &amp; video/science fiction"/>
    <x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e v="#DIV/0!"/>
    <n v="1476094907"/>
    <n v="1470910907"/>
    <b v="0"/>
    <n v="0"/>
    <b v="0"/>
    <s v="film &amp; video/science fiction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25.166666666666668"/>
    <n v="1414533600"/>
    <n v="1411411564"/>
    <b v="0"/>
    <n v="6"/>
    <b v="0"/>
    <s v="film &amp; video/science fiction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e v="#DIV/0!"/>
    <n v="1431728242"/>
    <n v="1429568242"/>
    <b v="0"/>
    <n v="0"/>
    <b v="0"/>
    <s v="film &amp; video/science fiction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1.666666666666666"/>
    <n v="1486165880"/>
    <n v="1480981880"/>
    <b v="0"/>
    <n v="6"/>
    <b v="0"/>
    <s v="film &amp; video/science fiction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06.69230769230769"/>
    <n v="1433988000"/>
    <n v="1431353337"/>
    <b v="0"/>
    <n v="13"/>
    <b v="0"/>
    <s v="film &amp; video/science fiction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47.5"/>
    <n v="1428069541"/>
    <n v="1425481141"/>
    <b v="0"/>
    <n v="4"/>
    <b v="0"/>
    <s v="film &amp; video/science fiction"/>
    <x v="0"/>
    <x v="2"/>
    <x v="127"/>
    <x v="0"/>
  </r>
  <r>
    <n v="128"/>
    <s v="Ralphi3 (Canceled)"/>
    <s v="A Science Fiction film filled with entertainment and Excitement"/>
    <n v="100000"/>
    <n v="1867"/>
    <x v="1"/>
    <s v="US"/>
    <s v="USD"/>
    <n v="311.16666666666669"/>
    <n v="1476941293"/>
    <n v="1473917293"/>
    <b v="0"/>
    <n v="6"/>
    <b v="0"/>
    <s v="film &amp; video/science fiction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e v="#DIV/0!"/>
    <n v="1414708183"/>
    <n v="1409524183"/>
    <b v="0"/>
    <n v="0"/>
    <b v="0"/>
    <s v="film &amp; video/science fiction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e v="#DIV/0!"/>
    <n v="1402949760"/>
    <n v="1400536692"/>
    <b v="0"/>
    <n v="0"/>
    <b v="0"/>
    <s v="film &amp; video/science fiction"/>
    <x v="0"/>
    <x v="2"/>
    <x v="130"/>
    <x v="3"/>
  </r>
  <r>
    <n v="131"/>
    <s v="I (Canceled)"/>
    <s v="I"/>
    <n v="1200"/>
    <n v="0"/>
    <x v="1"/>
    <s v="US"/>
    <s v="USD"/>
    <e v="#DIV/0!"/>
    <n v="1467763200"/>
    <n v="1466453161"/>
    <b v="0"/>
    <n v="0"/>
    <b v="0"/>
    <s v="film &amp; video/science fiction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94.506172839506178"/>
    <n v="1415392207"/>
    <n v="1411500607"/>
    <b v="0"/>
    <n v="81"/>
    <b v="0"/>
    <s v="film &amp; video/science fiction"/>
    <x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e v="#DIV/0!"/>
    <n v="1464715860"/>
    <n v="1462130584"/>
    <b v="0"/>
    <n v="0"/>
    <b v="0"/>
    <s v="film &amp; video/science fiction"/>
    <x v="0"/>
    <x v="2"/>
    <x v="133"/>
    <x v="2"/>
  </r>
  <r>
    <n v="134"/>
    <s v="MARLEY'S GHOST (AMBASSADORS OF STEAM) (Canceled)"/>
    <s v="steampunk  remake of &quot;a Christmas carol&quot;"/>
    <n v="5000"/>
    <n v="0"/>
    <x v="1"/>
    <s v="US"/>
    <s v="USD"/>
    <e v="#DIV/0!"/>
    <n v="1441386000"/>
    <n v="1438811418"/>
    <b v="0"/>
    <n v="0"/>
    <b v="0"/>
    <s v="film &amp; video/science fiction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80.599999999999994"/>
    <n v="1404241200"/>
    <n v="1401354597"/>
    <b v="0"/>
    <n v="5"/>
    <b v="0"/>
    <s v="film &amp; video/science fiction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e v="#DIV/0!"/>
    <n v="1431771360"/>
    <n v="1427968234"/>
    <b v="0"/>
    <n v="0"/>
    <b v="0"/>
    <s v="film &amp; video/science fiction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e v="#DIV/0!"/>
    <n v="1444657593"/>
    <n v="1440337593"/>
    <b v="0"/>
    <n v="0"/>
    <b v="0"/>
    <s v="film &amp; video/science fiction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81.241379310344826"/>
    <n v="1438405140"/>
    <n v="1435731041"/>
    <b v="0"/>
    <n v="58"/>
    <b v="0"/>
    <s v="film &amp; video/science fiction"/>
    <x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500"/>
    <n v="1436738772"/>
    <n v="1435874772"/>
    <b v="0"/>
    <n v="1"/>
    <b v="0"/>
    <s v="film &amp; video/science fiction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e v="#DIV/0!"/>
    <n v="1426823132"/>
    <n v="1424234732"/>
    <b v="0"/>
    <n v="0"/>
    <b v="0"/>
    <s v="film &amp; video/science fiction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46.178571428571431"/>
    <n v="1433043623"/>
    <n v="1429155623"/>
    <b v="0"/>
    <n v="28"/>
    <b v="0"/>
    <s v="film &amp; video/science fiction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0"/>
    <n v="1416176778"/>
    <n v="1414358778"/>
    <b v="0"/>
    <n v="1"/>
    <b v="0"/>
    <s v="film &amp; video/science fiction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e v="#DIV/0!"/>
    <n v="1472882100"/>
    <n v="1467941542"/>
    <b v="0"/>
    <n v="0"/>
    <b v="0"/>
    <s v="film &amp; video/science fiction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55.945945945945944"/>
    <n v="1428945472"/>
    <n v="1423765072"/>
    <b v="0"/>
    <n v="37"/>
    <b v="0"/>
    <s v="film &amp; video/science fiction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37.555555555555557"/>
    <n v="1439298052"/>
    <n v="1436965252"/>
    <b v="0"/>
    <n v="9"/>
    <b v="0"/>
    <s v="film &amp; video/science fiction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38.333333333333336"/>
    <n v="1484698998"/>
    <n v="1479514998"/>
    <b v="0"/>
    <n v="3"/>
    <b v="0"/>
    <s v="film &amp; video/science fiction"/>
    <x v="0"/>
    <x v="2"/>
    <x v="146"/>
    <x v="2"/>
  </r>
  <r>
    <n v="147"/>
    <s v="Consumed (Static Air) (Canceled)"/>
    <s v="Film makers catch live footage beyond their wildest dreams."/>
    <n v="7000"/>
    <n v="0"/>
    <x v="1"/>
    <s v="GB"/>
    <s v="GBP"/>
    <e v="#DIV/0!"/>
    <n v="1420741080"/>
    <n v="1417026340"/>
    <b v="0"/>
    <n v="0"/>
    <b v="0"/>
    <s v="film &amp; video/science fiction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20"/>
    <n v="1456555536"/>
    <n v="1453963536"/>
    <b v="0"/>
    <n v="2"/>
    <b v="0"/>
    <s v="film &amp; video/science fiction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5.333333333333334"/>
    <n v="1419494400"/>
    <n v="1416888470"/>
    <b v="0"/>
    <n v="6"/>
    <b v="0"/>
    <s v="film &amp; video/science fiction"/>
    <x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449.43283582089555"/>
    <n v="1432612382"/>
    <n v="1427428382"/>
    <b v="0"/>
    <n v="67"/>
    <b v="0"/>
    <s v="film &amp; video/science fiction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28"/>
    <n v="1434633191"/>
    <n v="1429449191"/>
    <b v="0"/>
    <n v="5"/>
    <b v="0"/>
    <s v="film &amp; video/science fiction"/>
    <x v="0"/>
    <x v="2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5"/>
    <n v="1411437100"/>
    <n v="1408845100"/>
    <b v="0"/>
    <n v="2"/>
    <b v="0"/>
    <s v="film &amp; video/science fiction"/>
    <x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35.9"/>
    <n v="1417532644"/>
    <n v="1413900244"/>
    <b v="0"/>
    <n v="10"/>
    <b v="0"/>
    <s v="film &amp; video/science fiction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3.333333333333334"/>
    <n v="1433336895"/>
    <n v="1429621695"/>
    <b v="0"/>
    <n v="3"/>
    <b v="0"/>
    <s v="film &amp; video/science fiction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20.25"/>
    <n v="1437657935"/>
    <n v="1434201935"/>
    <b v="0"/>
    <n v="4"/>
    <b v="0"/>
    <s v="film &amp; video/science fiction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19"/>
    <n v="1407034796"/>
    <n v="1401850796"/>
    <b v="0"/>
    <n v="15"/>
    <b v="0"/>
    <s v="film &amp; video/science fiction"/>
    <x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4"/>
    <n v="1456523572"/>
    <n v="1453931572"/>
    <b v="0"/>
    <n v="2"/>
    <b v="0"/>
    <s v="film &amp; video/science fiction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e v="#DIV/0!"/>
    <n v="1413942628"/>
    <n v="1411350628"/>
    <b v="0"/>
    <n v="0"/>
    <b v="0"/>
    <s v="film &amp; video/science fiction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0"/>
    <n v="1467541545"/>
    <n v="1464085545"/>
    <b v="0"/>
    <n v="1"/>
    <b v="0"/>
    <s v="film &amp; video/science fiction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e v="#DIV/0!"/>
    <n v="1439675691"/>
    <n v="1434491691"/>
    <b v="0"/>
    <n v="0"/>
    <b v="0"/>
    <s v="film &amp; video/drama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5"/>
    <n v="1404318595"/>
    <n v="1401726595"/>
    <b v="0"/>
    <n v="1"/>
    <b v="0"/>
    <s v="film &amp; video/drama"/>
    <x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43.5"/>
    <n v="1408232520"/>
    <n v="1405393356"/>
    <b v="0"/>
    <n v="10"/>
    <b v="0"/>
    <s v="film &amp; video/drama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e v="#DIV/0!"/>
    <n v="1443657600"/>
    <n v="1440716654"/>
    <b v="0"/>
    <n v="0"/>
    <b v="0"/>
    <s v="film &amp; video/drama"/>
    <x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91.428571428571431"/>
    <n v="1411150701"/>
    <n v="1405966701"/>
    <b v="0"/>
    <n v="7"/>
    <b v="0"/>
    <s v="film &amp; video/drama"/>
    <x v="0"/>
    <x v="3"/>
    <x v="164"/>
    <x v="3"/>
  </r>
  <r>
    <n v="165"/>
    <s v="NET"/>
    <s v="A teacher. A boy. The beach and a heatwave that drove them all insane."/>
    <n v="17000"/>
    <n v="0"/>
    <x v="2"/>
    <s v="GB"/>
    <s v="GBP"/>
    <e v="#DIV/0!"/>
    <n v="1452613724"/>
    <n v="1450021724"/>
    <b v="0"/>
    <n v="0"/>
    <b v="0"/>
    <s v="film &amp; video/drama"/>
    <x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3000"/>
    <n v="1484531362"/>
    <n v="1481939362"/>
    <b v="0"/>
    <n v="1"/>
    <b v="0"/>
    <s v="film &amp; video/drama"/>
    <x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5.5"/>
    <n v="1438726535"/>
    <n v="1433542535"/>
    <b v="0"/>
    <n v="2"/>
    <b v="0"/>
    <s v="film &amp; video/drama"/>
    <x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08.33333333333333"/>
    <n v="1426791770"/>
    <n v="1424203370"/>
    <b v="0"/>
    <n v="3"/>
    <b v="0"/>
    <s v="film &amp; video/drama"/>
    <x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56"/>
    <n v="1413634059"/>
    <n v="1411042059"/>
    <b v="0"/>
    <n v="10"/>
    <b v="0"/>
    <s v="film &amp; video/drama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32.5"/>
    <n v="1440912480"/>
    <n v="1438385283"/>
    <b v="0"/>
    <n v="10"/>
    <b v="0"/>
    <s v="film &amp; video/drama"/>
    <x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"/>
    <n v="1470975614"/>
    <n v="1465791614"/>
    <b v="0"/>
    <n v="1"/>
    <b v="0"/>
    <s v="film &amp; video/drama"/>
    <x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e v="#DIV/0!"/>
    <n v="1426753723"/>
    <n v="1423733323"/>
    <b v="0"/>
    <n v="0"/>
    <b v="0"/>
    <s v="film &amp; video/drama"/>
    <x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e v="#DIV/0!"/>
    <n v="1425131108"/>
    <n v="1422539108"/>
    <b v="0"/>
    <n v="0"/>
    <b v="0"/>
    <s v="film &amp; video/drama"/>
    <x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e v="#DIV/0!"/>
    <n v="1431108776"/>
    <n v="1425924776"/>
    <b v="0"/>
    <n v="0"/>
    <b v="0"/>
    <s v="film &amp; video/drama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49.884615384615387"/>
    <n v="1409337611"/>
    <n v="1407177611"/>
    <b v="0"/>
    <n v="26"/>
    <b v="0"/>
    <s v="film &amp; video/drama"/>
    <x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e v="#DIV/0!"/>
    <n v="1438803999"/>
    <n v="1436211999"/>
    <b v="0"/>
    <n v="0"/>
    <b v="0"/>
    <s v="film &amp; video/drama"/>
    <x v="0"/>
    <x v="3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25.714285714285715"/>
    <n v="1427155726"/>
    <n v="1425690526"/>
    <b v="0"/>
    <n v="7"/>
    <b v="0"/>
    <s v="film &amp; video/drama"/>
    <x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e v="#DIV/0!"/>
    <n v="1448582145"/>
    <n v="1445986545"/>
    <b v="0"/>
    <n v="0"/>
    <b v="0"/>
    <s v="film &amp; video/drama"/>
    <x v="0"/>
    <x v="3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00"/>
    <n v="1457056555"/>
    <n v="1454464555"/>
    <b v="0"/>
    <n v="2"/>
    <b v="0"/>
    <s v="film &amp; video/drama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30.846153846153847"/>
    <n v="1428951600"/>
    <n v="1425512843"/>
    <b v="0"/>
    <n v="13"/>
    <b v="0"/>
    <s v="film &amp; video/drama"/>
    <x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80.5"/>
    <n v="1434995295"/>
    <n v="1432403295"/>
    <b v="0"/>
    <n v="4"/>
    <b v="0"/>
    <s v="film &amp; video/drama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e v="#DIV/0!"/>
    <n v="1483748232"/>
    <n v="1481156232"/>
    <b v="0"/>
    <n v="0"/>
    <b v="0"/>
    <s v="film &amp; video/drama"/>
    <x v="0"/>
    <x v="3"/>
    <x v="182"/>
    <x v="2"/>
  </r>
  <r>
    <n v="183"/>
    <s v="Three Little Words"/>
    <s v="Don't kill me until I meet my Dad"/>
    <n v="12500"/>
    <n v="4482"/>
    <x v="2"/>
    <s v="GB"/>
    <s v="GBP"/>
    <n v="373.5"/>
    <n v="1417033610"/>
    <n v="1414438010"/>
    <b v="0"/>
    <n v="12"/>
    <b v="0"/>
    <s v="film &amp; video/drama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25.5"/>
    <n v="1409543940"/>
    <n v="1404586762"/>
    <b v="0"/>
    <n v="2"/>
    <b v="0"/>
    <s v="film &amp; video/drama"/>
    <x v="0"/>
    <x v="3"/>
    <x v="184"/>
    <x v="3"/>
  </r>
  <r>
    <n v="185"/>
    <s v="BLANK Short Movie"/>
    <s v="Love has no boundaries!"/>
    <n v="40000"/>
    <n v="2200"/>
    <x v="2"/>
    <s v="NO"/>
    <s v="NOK"/>
    <n v="220"/>
    <n v="1471557139"/>
    <n v="1468965139"/>
    <b v="0"/>
    <n v="10"/>
    <b v="0"/>
    <s v="film &amp; video/drama"/>
    <x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e v="#DIV/0!"/>
    <n v="1488571200"/>
    <n v="1485977434"/>
    <b v="0"/>
    <n v="0"/>
    <b v="0"/>
    <s v="film &amp; video/drama"/>
    <x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60"/>
    <n v="1437461940"/>
    <n v="1435383457"/>
    <b v="0"/>
    <n v="5"/>
    <b v="0"/>
    <s v="film &amp; video/drama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e v="#DIV/0!"/>
    <n v="1409891015"/>
    <n v="1407299015"/>
    <b v="0"/>
    <n v="0"/>
    <b v="0"/>
    <s v="film &amp; video/drama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69"/>
    <n v="1472920477"/>
    <n v="1467736477"/>
    <b v="0"/>
    <n v="5"/>
    <b v="0"/>
    <s v="film &amp; video/drama"/>
    <x v="0"/>
    <x v="3"/>
    <x v="189"/>
    <x v="2"/>
  </r>
  <r>
    <n v="190"/>
    <s v="REGIONRAT, the movie"/>
    <s v="Because hope can be a 4 letter word"/>
    <n v="12000"/>
    <n v="50"/>
    <x v="2"/>
    <s v="US"/>
    <s v="USD"/>
    <n v="50"/>
    <n v="1466091446"/>
    <n v="1465227446"/>
    <b v="0"/>
    <n v="1"/>
    <b v="0"/>
    <s v="film &amp; video/drama"/>
    <x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83.333333333333329"/>
    <n v="1443782138"/>
    <n v="1440326138"/>
    <b v="0"/>
    <n v="3"/>
    <b v="0"/>
    <s v="film &amp; video/drama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5.666666666666667"/>
    <n v="1413572432"/>
    <n v="1410980432"/>
    <b v="0"/>
    <n v="3"/>
    <b v="0"/>
    <s v="film &amp; video/drama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e v="#DIV/0!"/>
    <n v="1417217166"/>
    <n v="1412029566"/>
    <b v="0"/>
    <n v="0"/>
    <b v="0"/>
    <s v="film &amp; video/drama"/>
    <x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"/>
    <n v="1457308531"/>
    <n v="1452124531"/>
    <b v="0"/>
    <n v="3"/>
    <b v="0"/>
    <s v="film &amp; video/drama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e v="#DIV/0!"/>
    <n v="1436544332"/>
    <n v="1431360332"/>
    <b v="0"/>
    <n v="0"/>
    <b v="0"/>
    <s v="film &amp; video/drama"/>
    <x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77.10526315789474"/>
    <n v="1444510800"/>
    <n v="1442062898"/>
    <b v="0"/>
    <n v="19"/>
    <b v="0"/>
    <s v="film &amp; video/drama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32.75"/>
    <n v="1487365200"/>
    <n v="1483734100"/>
    <b v="0"/>
    <n v="8"/>
    <b v="0"/>
    <s v="film &amp; video/drama"/>
    <x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46.5"/>
    <n v="1412500322"/>
    <n v="1409908322"/>
    <b v="0"/>
    <n v="6"/>
    <b v="0"/>
    <s v="film &amp; video/drama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e v="#DIV/0!"/>
    <n v="1472698702"/>
    <n v="1470106702"/>
    <b v="0"/>
    <n v="0"/>
    <b v="0"/>
    <s v="film &amp; video/drama"/>
    <x v="0"/>
    <x v="3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87.308333333333337"/>
    <n v="1410746403"/>
    <n v="1408154403"/>
    <b v="0"/>
    <n v="18"/>
    <b v="0"/>
    <s v="film &amp; video/drama"/>
    <x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54.285714285714285"/>
    <n v="1423424329"/>
    <n v="1421696329"/>
    <b v="0"/>
    <n v="7"/>
    <b v="0"/>
    <s v="film &amp; video/drama"/>
    <x v="0"/>
    <x v="3"/>
    <x v="201"/>
    <x v="0"/>
  </r>
  <r>
    <n v="202"/>
    <s v="Modern Gangsters"/>
    <s v="new web series created by jonney terry"/>
    <n v="6000"/>
    <n v="0"/>
    <x v="2"/>
    <s v="US"/>
    <s v="USD"/>
    <e v="#DIV/0!"/>
    <n v="1444337940"/>
    <n v="1441750564"/>
    <b v="0"/>
    <n v="0"/>
    <b v="0"/>
    <s v="film &amp; video/drama"/>
    <x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93.25"/>
    <n v="1422562864"/>
    <n v="1417378864"/>
    <b v="0"/>
    <n v="8"/>
    <b v="0"/>
    <s v="film &amp; video/drama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17.68368136117556"/>
    <n v="1470319203"/>
    <n v="1467727203"/>
    <b v="0"/>
    <n v="1293"/>
    <b v="0"/>
    <s v="film &amp; video/drama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76.470588235294116"/>
    <n v="1444144222"/>
    <n v="1441120222"/>
    <b v="0"/>
    <n v="17"/>
    <b v="0"/>
    <s v="film &amp; video/drama"/>
    <x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e v="#DIV/0!"/>
    <n v="1470441983"/>
    <n v="1468627583"/>
    <b v="0"/>
    <n v="0"/>
    <b v="0"/>
    <s v="film &amp; video/drama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63.84615384615384"/>
    <n v="1420346638"/>
    <n v="1417754638"/>
    <b v="0"/>
    <n v="13"/>
    <b v="0"/>
    <s v="film &amp; video/drama"/>
    <x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e v="#DIV/0!"/>
    <n v="1418719967"/>
    <n v="1416127967"/>
    <b v="0"/>
    <n v="0"/>
    <b v="0"/>
    <s v="film &amp; video/drama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e v="#DIV/0!"/>
    <n v="1436566135"/>
    <n v="1433974135"/>
    <b v="0"/>
    <n v="0"/>
    <b v="0"/>
    <s v="film &amp; video/drama"/>
    <x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91.818181818181813"/>
    <n v="1443675600"/>
    <n v="1441157592"/>
    <b v="0"/>
    <n v="33"/>
    <b v="0"/>
    <s v="film &amp; video/drama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85.83333333333334"/>
    <n v="1442634617"/>
    <n v="1440042617"/>
    <b v="0"/>
    <n v="12"/>
    <b v="0"/>
    <s v="film &amp; video/drama"/>
    <x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"/>
    <n v="1460837320"/>
    <n v="1455656920"/>
    <b v="0"/>
    <n v="1"/>
    <b v="0"/>
    <s v="film &amp; video/drama"/>
    <x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20"/>
    <n v="1439734001"/>
    <n v="1437142547"/>
    <b v="0"/>
    <n v="1"/>
    <b v="0"/>
    <s v="film &amp; video/drama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"/>
    <n v="1425655349"/>
    <n v="1420471349"/>
    <b v="0"/>
    <n v="1"/>
    <b v="0"/>
    <s v="film &amp; video/drama"/>
    <x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0"/>
    <n v="1455753540"/>
    <n v="1452058282"/>
    <b v="0"/>
    <n v="1"/>
    <b v="0"/>
    <s v="film &amp; video/drama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331.53833333333336"/>
    <n v="1429740037"/>
    <n v="1425423637"/>
    <b v="0"/>
    <n v="84"/>
    <b v="0"/>
    <s v="film &amp; video/drama"/>
    <x v="0"/>
    <x v="3"/>
    <x v="216"/>
    <x v="0"/>
  </r>
  <r>
    <n v="217"/>
    <s v="Bitch"/>
    <s v="A roadmovie by paw"/>
    <n v="100000"/>
    <n v="11943"/>
    <x v="2"/>
    <s v="SE"/>
    <s v="SEK"/>
    <n v="314.28947368421052"/>
    <n v="1419780149"/>
    <n v="1417101749"/>
    <b v="0"/>
    <n v="38"/>
    <b v="0"/>
    <s v="film &amp; video/drama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00"/>
    <n v="1431702289"/>
    <n v="1426518289"/>
    <b v="0"/>
    <n v="1"/>
    <b v="0"/>
    <s v="film &amp; video/drama"/>
    <x v="0"/>
    <x v="3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15.98684210526316"/>
    <n v="1459493940"/>
    <n v="1456732225"/>
    <b v="0"/>
    <n v="76"/>
    <b v="0"/>
    <s v="film &amp; video/drama"/>
    <x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20"/>
    <n v="1440101160"/>
    <n v="1436542030"/>
    <b v="0"/>
    <n v="3"/>
    <b v="0"/>
    <s v="film &amp; video/drama"/>
    <x v="0"/>
    <x v="3"/>
    <x v="220"/>
    <x v="0"/>
  </r>
  <r>
    <n v="221"/>
    <s v="Archetypes"/>
    <s v="Film about Schizophrenia with Surreal Twists!"/>
    <n v="50000"/>
    <n v="0"/>
    <x v="2"/>
    <s v="US"/>
    <s v="USD"/>
    <e v="#DIV/0!"/>
    <n v="1427569564"/>
    <n v="1422389164"/>
    <b v="0"/>
    <n v="0"/>
    <b v="0"/>
    <s v="film &amp; video/drama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65"/>
    <n v="1427423940"/>
    <n v="1422383318"/>
    <b v="0"/>
    <n v="2"/>
    <b v="0"/>
    <s v="film &amp; video/drama"/>
    <x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e v="#DIV/0!"/>
    <n v="1463879100"/>
    <n v="1461287350"/>
    <b v="0"/>
    <n v="0"/>
    <b v="0"/>
    <s v="film &amp; video/drama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e v="#DIV/0!"/>
    <n v="1436506726"/>
    <n v="1431322726"/>
    <b v="0"/>
    <n v="0"/>
    <b v="0"/>
    <s v="film &amp; video/drama"/>
    <x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e v="#DIV/0!"/>
    <n v="1460153054"/>
    <n v="1457564654"/>
    <b v="0"/>
    <n v="0"/>
    <b v="0"/>
    <s v="film &amp; video/drama"/>
    <x v="0"/>
    <x v="3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25"/>
    <n v="1433064540"/>
    <n v="1428854344"/>
    <b v="0"/>
    <n v="2"/>
    <b v="0"/>
    <s v="film &amp; video/drama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e v="#DIV/0!"/>
    <n v="1436477241"/>
    <n v="1433885241"/>
    <b v="0"/>
    <n v="0"/>
    <b v="0"/>
    <s v="film &amp; video/drama"/>
    <x v="0"/>
    <x v="3"/>
    <x v="227"/>
    <x v="0"/>
  </r>
  <r>
    <n v="228"/>
    <s v="Facets of a Geek life"/>
    <s v="I am making a film from one one of my books called facets of a Geek life."/>
    <n v="8000"/>
    <n v="0"/>
    <x v="2"/>
    <s v="GB"/>
    <s v="GBP"/>
    <e v="#DIV/0!"/>
    <n v="1433176105"/>
    <n v="1427992105"/>
    <b v="0"/>
    <n v="0"/>
    <b v="0"/>
    <s v="film &amp; video/drama"/>
    <x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e v="#DIV/0!"/>
    <n v="1455402297"/>
    <n v="1452810297"/>
    <b v="0"/>
    <n v="0"/>
    <b v="0"/>
    <s v="film &amp; video/drama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30"/>
    <n v="1433443151"/>
    <n v="1430851151"/>
    <b v="0"/>
    <n v="2"/>
    <b v="0"/>
    <s v="film &amp; video/drama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e v="#DIV/0!"/>
    <n v="1451775651"/>
    <n v="1449183651"/>
    <b v="0"/>
    <n v="0"/>
    <b v="0"/>
    <s v="film &amp; video/drama"/>
    <x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5.714285714285714"/>
    <n v="1425066546"/>
    <n v="1422474546"/>
    <b v="0"/>
    <n v="7"/>
    <b v="0"/>
    <s v="film &amp; video/drama"/>
    <x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e v="#DIV/0!"/>
    <n v="1475185972"/>
    <n v="1472593972"/>
    <b v="0"/>
    <n v="0"/>
    <b v="0"/>
    <s v="film &amp; video/drama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80.2"/>
    <n v="1434847859"/>
    <n v="1431391859"/>
    <b v="0"/>
    <n v="5"/>
    <b v="0"/>
    <s v="film &amp; video/drama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e v="#DIV/0!"/>
    <n v="1436478497"/>
    <n v="1433886497"/>
    <b v="0"/>
    <n v="0"/>
    <b v="0"/>
    <s v="film &amp; video/drama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e v="#DIV/0!"/>
    <n v="1451952000"/>
    <n v="1447380099"/>
    <b v="0"/>
    <n v="0"/>
    <b v="0"/>
    <s v="film &amp; video/drama"/>
    <x v="0"/>
    <x v="3"/>
    <x v="236"/>
    <x v="0"/>
  </r>
  <r>
    <n v="237"/>
    <s v="Making The Choice"/>
    <s v="Making The Choice is a christian short film series."/>
    <n v="15000"/>
    <n v="50"/>
    <x v="2"/>
    <s v="US"/>
    <s v="USD"/>
    <n v="50"/>
    <n v="1457445069"/>
    <n v="1452261069"/>
    <b v="0"/>
    <n v="1"/>
    <b v="0"/>
    <s v="film &amp; video/drama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e v="#DIV/0!"/>
    <n v="1483088400"/>
    <n v="1481324760"/>
    <b v="0"/>
    <n v="0"/>
    <b v="0"/>
    <s v="film &amp; video/drama"/>
    <x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50"/>
    <n v="1446984000"/>
    <n v="1445308730"/>
    <b v="0"/>
    <n v="5"/>
    <b v="0"/>
    <s v="film &amp; video/drama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17.84759124087591"/>
    <n v="1367773211"/>
    <n v="1363885211"/>
    <b v="1"/>
    <n v="137"/>
    <b v="1"/>
    <s v="film &amp; video/documentary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09.04255319148936"/>
    <n v="1419180304"/>
    <n v="1415292304"/>
    <b v="1"/>
    <n v="376"/>
    <b v="1"/>
    <s v="film &amp; video/documentary"/>
    <x v="0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73.019801980198025"/>
    <n v="1324381790"/>
    <n v="1321357790"/>
    <b v="1"/>
    <n v="202"/>
    <b v="1"/>
    <s v="film &amp; video/documentary"/>
    <x v="0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78.195121951219505"/>
    <n v="1393031304"/>
    <n v="1390439304"/>
    <b v="1"/>
    <n v="328"/>
    <b v="1"/>
    <s v="film &amp; video/documentary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47.398809523809526"/>
    <n v="1268723160"/>
    <n v="1265269559"/>
    <b v="1"/>
    <n v="84"/>
    <b v="1"/>
    <s v="film &amp; video/documentary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54.020833333333336"/>
    <n v="1345079785"/>
    <n v="1342487785"/>
    <b v="1"/>
    <n v="96"/>
    <b v="1"/>
    <s v="film &amp; video/documentary"/>
    <x v="0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68.488789237668158"/>
    <n v="1292665405"/>
    <n v="1288341805"/>
    <b v="1"/>
    <n v="223"/>
    <b v="1"/>
    <s v="film &amp; video/documentary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08.14516129032258"/>
    <n v="1287200340"/>
    <n v="1284042614"/>
    <b v="1"/>
    <n v="62"/>
    <b v="1"/>
    <s v="film &amp; video/documentary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589.95205479452056"/>
    <n v="1325961309"/>
    <n v="1322073309"/>
    <b v="1"/>
    <n v="146"/>
    <b v="1"/>
    <s v="film &amp; video/documentary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48.051063829787232"/>
    <n v="1282498800"/>
    <n v="1275603020"/>
    <b v="1"/>
    <n v="235"/>
    <b v="1"/>
    <s v="film &amp; video/documentary"/>
    <x v="0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72.482837528604122"/>
    <n v="1370525691"/>
    <n v="1367933691"/>
    <b v="1"/>
    <n v="437"/>
    <b v="1"/>
    <s v="film &amp; video/documentary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57.077922077922075"/>
    <n v="1337194800"/>
    <n v="1334429646"/>
    <b v="1"/>
    <n v="77"/>
    <b v="1"/>
    <s v="film &amp; video/documentary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85.444444444444443"/>
    <n v="1275364740"/>
    <n v="1269878058"/>
    <b v="1"/>
    <n v="108"/>
    <b v="1"/>
    <s v="film &amp; video/documentary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215.85714285714286"/>
    <n v="1329320235"/>
    <n v="1326728235"/>
    <b v="1"/>
    <n v="7"/>
    <b v="1"/>
    <s v="film &amp; video/documentary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89.38643312101911"/>
    <n v="1445047200"/>
    <n v="1442443910"/>
    <b v="1"/>
    <n v="314"/>
    <b v="1"/>
    <s v="film &amp; video/documentary"/>
    <x v="0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45.418404255319146"/>
    <n v="1300275482"/>
    <n v="1297687082"/>
    <b v="1"/>
    <n v="188"/>
    <b v="1"/>
    <s v="film &amp; video/documentary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65.756363636363631"/>
    <n v="1363458467"/>
    <n v="1360866467"/>
    <b v="1"/>
    <n v="275"/>
    <b v="1"/>
    <s v="film &amp; video/documentary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66.70405357142856"/>
    <n v="1463670162"/>
    <n v="1461078162"/>
    <b v="1"/>
    <n v="560"/>
    <b v="1"/>
    <s v="film &amp; video/documentary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83.345930232558146"/>
    <n v="1308359666"/>
    <n v="1305767666"/>
    <b v="1"/>
    <n v="688"/>
    <b v="1"/>
    <s v="film &amp; video/documentary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05.04609341825902"/>
    <n v="1428514969"/>
    <n v="1425922969"/>
    <b v="1"/>
    <n v="942"/>
    <b v="1"/>
    <s v="film &amp; video/documentary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0.90909090909091"/>
    <n v="1279360740"/>
    <n v="1275415679"/>
    <b v="1"/>
    <n v="88"/>
    <b v="1"/>
    <s v="film &amp; video/documentary"/>
    <x v="0"/>
    <x v="4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97.63636363636364"/>
    <n v="1339080900"/>
    <n v="1334783704"/>
    <b v="1"/>
    <n v="220"/>
    <b v="1"/>
    <s v="film &amp; video/documentary"/>
    <x v="0"/>
    <x v="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41.379310344827587"/>
    <n v="1298699828"/>
    <n v="1294811828"/>
    <b v="1"/>
    <n v="145"/>
    <b v="1"/>
    <s v="film &amp; video/documentary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30.654485981308412"/>
    <n v="1348786494"/>
    <n v="1346194494"/>
    <b v="1"/>
    <n v="963"/>
    <b v="1"/>
    <s v="film &amp; video/documentary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64.945054945054949"/>
    <n v="1336747995"/>
    <n v="1334155995"/>
    <b v="1"/>
    <n v="91"/>
    <b v="1"/>
    <s v="film &amp; video/documentary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95.775862068965523"/>
    <n v="1273522560"/>
    <n v="1269928430"/>
    <b v="1"/>
    <n v="58"/>
    <b v="1"/>
    <s v="film &amp; video/documentary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40.416666666666664"/>
    <n v="1271994660"/>
    <n v="1264565507"/>
    <b v="1"/>
    <n v="36"/>
    <b v="1"/>
    <s v="film &amp; video/documentary"/>
    <x v="0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78.578424242424248"/>
    <n v="1403693499"/>
    <n v="1401101499"/>
    <b v="1"/>
    <n v="165"/>
    <b v="1"/>
    <s v="film &amp; video/documentary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50.18018018018018"/>
    <n v="1320640778"/>
    <n v="1316749178"/>
    <b v="1"/>
    <n v="111"/>
    <b v="1"/>
    <s v="film &amp; video/documentary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92.251735588972423"/>
    <n v="1487738622"/>
    <n v="1485146622"/>
    <b v="1"/>
    <n v="1596"/>
    <b v="1"/>
    <s v="film &amp; video/documentary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57.540983606557376"/>
    <n v="1306296000"/>
    <n v="1301950070"/>
    <b v="1"/>
    <n v="61"/>
    <b v="1"/>
    <s v="film &amp; video/documentary"/>
    <x v="0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09.42160278745645"/>
    <n v="1388649600"/>
    <n v="1386123861"/>
    <b v="1"/>
    <n v="287"/>
    <b v="1"/>
    <s v="film &amp; video/documentary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81.892461538461546"/>
    <n v="1272480540"/>
    <n v="1267220191"/>
    <b v="1"/>
    <n v="65"/>
    <b v="1"/>
    <s v="film &amp; video/documentary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45.667711864406776"/>
    <n v="1309694266"/>
    <n v="1307102266"/>
    <b v="1"/>
    <n v="118"/>
    <b v="1"/>
    <s v="film &amp; video/documentary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55.221238938053098"/>
    <n v="1333609140"/>
    <n v="1330638829"/>
    <b v="1"/>
    <n v="113"/>
    <b v="1"/>
    <s v="film &amp; video/documentary"/>
    <x v="0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65.298192771084331"/>
    <n v="1352511966"/>
    <n v="1349916366"/>
    <b v="1"/>
    <n v="332"/>
    <b v="1"/>
    <s v="film &amp; video/documentary"/>
    <x v="0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95.225806451612897"/>
    <n v="1335574674"/>
    <n v="1330394274"/>
    <b v="1"/>
    <n v="62"/>
    <b v="1"/>
    <s v="film &amp; video/documentary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75.444794952681391"/>
    <n v="1432416219"/>
    <n v="1429824219"/>
    <b v="1"/>
    <n v="951"/>
    <b v="1"/>
    <s v="film &amp; video/documentary"/>
    <x v="0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97.816867469879512"/>
    <n v="1350003539"/>
    <n v="1347411539"/>
    <b v="1"/>
    <n v="415"/>
    <b v="1"/>
    <s v="film &amp; video/documentary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87.685606557377056"/>
    <n v="1488160860"/>
    <n v="1485237096"/>
    <b v="1"/>
    <n v="305"/>
    <b v="1"/>
    <s v="film &amp; video/documentary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54.748948106591868"/>
    <n v="1401459035"/>
    <n v="1397571035"/>
    <b v="1"/>
    <n v="2139"/>
    <b v="1"/>
    <s v="film &amp; video/documentary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83.953417721518989"/>
    <n v="1249932360"/>
    <n v="1242532513"/>
    <b v="1"/>
    <n v="79"/>
    <b v="1"/>
    <s v="film &amp; video/documentary"/>
    <x v="0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254.38547486033519"/>
    <n v="1266876000"/>
    <n v="1263679492"/>
    <b v="1"/>
    <n v="179"/>
    <b v="1"/>
    <s v="film &amp; video/documentary"/>
    <x v="0"/>
    <x v="4"/>
    <x v="282"/>
    <x v="7"/>
  </r>
  <r>
    <n v="283"/>
    <s v="SOLE SURVIVOR"/>
    <s v="What is the impact of survivorship on the human condition?"/>
    <n v="18000"/>
    <n v="20569.05"/>
    <x v="0"/>
    <s v="US"/>
    <s v="USD"/>
    <n v="101.8269801980198"/>
    <n v="1306904340"/>
    <n v="1305219744"/>
    <b v="1"/>
    <n v="202"/>
    <b v="1"/>
    <s v="film &amp; video/documentary"/>
    <x v="0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55.066394736842106"/>
    <n v="1327167780"/>
    <n v="1325007780"/>
    <b v="1"/>
    <n v="760"/>
    <b v="1"/>
    <s v="film &amp; video/documentary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56.901438721136763"/>
    <n v="1379614128"/>
    <n v="1377022128"/>
    <b v="1"/>
    <n v="563"/>
    <b v="1"/>
    <s v="film &amp; video/documentary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21.28148148148148"/>
    <n v="1364236524"/>
    <n v="1360352124"/>
    <b v="1"/>
    <n v="135"/>
    <b v="1"/>
    <s v="film &amp; video/documentary"/>
    <x v="0"/>
    <x v="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91.189655172413794"/>
    <n v="1351828800"/>
    <n v="1349160018"/>
    <b v="1"/>
    <n v="290"/>
    <b v="1"/>
    <s v="film &amp; video/documentary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15.44812080536913"/>
    <n v="1340683393"/>
    <n v="1337659393"/>
    <b v="1"/>
    <n v="447"/>
    <b v="1"/>
    <s v="film &amp; video/documentary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67.771551724137936"/>
    <n v="1383389834"/>
    <n v="1380797834"/>
    <b v="1"/>
    <n v="232"/>
    <b v="1"/>
    <s v="film &amp; video/documentary"/>
    <x v="0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28.576190476190476"/>
    <n v="1296633540"/>
    <n v="1292316697"/>
    <b v="1"/>
    <n v="168"/>
    <b v="1"/>
    <s v="film &amp; video/documentary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46.8828125"/>
    <n v="1367366460"/>
    <n v="1365791246"/>
    <b v="1"/>
    <n v="128"/>
    <b v="1"/>
    <s v="film &amp; video/documentary"/>
    <x v="0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54.42231237322514"/>
    <n v="1319860740"/>
    <n v="1317064599"/>
    <b v="1"/>
    <n v="493"/>
    <b v="1"/>
    <s v="film &amp; video/documentary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201.22137404580153"/>
    <n v="1398009714"/>
    <n v="1395417714"/>
    <b v="1"/>
    <n v="131"/>
    <b v="1"/>
    <s v="film &amp; video/documentary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00"/>
    <n v="1279555200"/>
    <n v="1276480894"/>
    <b v="1"/>
    <n v="50"/>
    <b v="1"/>
    <s v="film &amp; video/documentary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00.08204511278196"/>
    <n v="1383264000"/>
    <n v="1378080409"/>
    <b v="1"/>
    <n v="665"/>
    <b v="1"/>
    <s v="film &amp; video/documentary"/>
    <x v="0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230.08953488372092"/>
    <n v="1347017083"/>
    <n v="1344857083"/>
    <b v="1"/>
    <n v="129"/>
    <b v="1"/>
    <s v="film &amp; video/documentary"/>
    <x v="0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1.74647887323943"/>
    <n v="1430452740"/>
    <n v="1427390901"/>
    <b v="1"/>
    <n v="142"/>
    <b v="1"/>
    <s v="film &amp; video/documentary"/>
    <x v="0"/>
    <x v="4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56.344351395730705"/>
    <n v="1399669200"/>
    <n v="1394536048"/>
    <b v="1"/>
    <n v="2436"/>
    <b v="1"/>
    <s v="film &amp; video/documentary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73.341188524590166"/>
    <n v="1289975060"/>
    <n v="1287379460"/>
    <b v="1"/>
    <n v="244"/>
    <b v="1"/>
    <s v="film &amp; video/documentary"/>
    <x v="0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85.337785234899329"/>
    <n v="1303686138"/>
    <n v="1301007738"/>
    <b v="1"/>
    <n v="298"/>
    <b v="1"/>
    <s v="film &amp; video/documentary"/>
    <x v="0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61.496215139442228"/>
    <n v="1363711335"/>
    <n v="1360258935"/>
    <b v="1"/>
    <n v="251"/>
    <b v="1"/>
    <s v="film &amp; video/documentary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93.018518518518519"/>
    <n v="1330115638"/>
    <n v="1327523638"/>
    <b v="1"/>
    <n v="108"/>
    <b v="1"/>
    <s v="film &amp; video/documentary"/>
    <x v="0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50.292682926829265"/>
    <n v="1338601346"/>
    <n v="1336009346"/>
    <b v="1"/>
    <n v="82"/>
    <b v="1"/>
    <s v="film &amp; video/documentary"/>
    <x v="0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06.43243243243244"/>
    <n v="1346464800"/>
    <n v="1343096197"/>
    <b v="1"/>
    <n v="74"/>
    <b v="1"/>
    <s v="film &amp; video/documentary"/>
    <x v="0"/>
    <x v="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51.719576719576722"/>
    <n v="1331392049"/>
    <n v="1328800049"/>
    <b v="1"/>
    <n v="189"/>
    <b v="1"/>
    <s v="film &amp; video/documentary"/>
    <x v="0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36.612499999999997"/>
    <n v="1363806333"/>
    <n v="1362081933"/>
    <b v="1"/>
    <n v="80"/>
    <b v="1"/>
    <s v="film &amp; video/documentary"/>
    <x v="0"/>
    <x v="4"/>
    <x v="306"/>
    <x v="4"/>
  </r>
  <r>
    <n v="307"/>
    <s v="Grammar Revolution"/>
    <s v="Why is grammar important?"/>
    <n v="22000"/>
    <n v="24490"/>
    <x v="0"/>
    <s v="US"/>
    <s v="USD"/>
    <n v="42.517361111111114"/>
    <n v="1360276801"/>
    <n v="1357684801"/>
    <b v="1"/>
    <n v="576"/>
    <b v="1"/>
    <s v="film &amp; video/documentary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62.712871287128714"/>
    <n v="1299775210"/>
    <n v="1295887210"/>
    <b v="1"/>
    <n v="202"/>
    <b v="1"/>
    <s v="film &amp; video/documentary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89.957983193277315"/>
    <n v="1346695334"/>
    <n v="1344880934"/>
    <b v="1"/>
    <n v="238"/>
    <b v="1"/>
    <s v="film &amp; video/documentary"/>
    <x v="0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28.924722222222222"/>
    <n v="1319076000"/>
    <n v="1317788623"/>
    <b v="1"/>
    <n v="36"/>
    <b v="1"/>
    <s v="film &amp; video/documentary"/>
    <x v="0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8.8022"/>
    <n v="1325404740"/>
    <n v="1321852592"/>
    <b v="1"/>
    <n v="150"/>
    <b v="1"/>
    <s v="film &amp; video/documentary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61.301369863013697"/>
    <n v="1365973432"/>
    <n v="1363381432"/>
    <b v="1"/>
    <n v="146"/>
    <b v="1"/>
    <s v="film &amp; video/documentary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80.202702702702709"/>
    <n v="1281542340"/>
    <n v="1277702894"/>
    <b v="1"/>
    <n v="222"/>
    <b v="1"/>
    <s v="film &amp; video/documentary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32.095833333333331"/>
    <n v="1362167988"/>
    <n v="1359575988"/>
    <b v="1"/>
    <n v="120"/>
    <b v="1"/>
    <s v="film &amp; video/documentary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200.88888888888889"/>
    <n v="1345660334"/>
    <n v="1343068334"/>
    <b v="1"/>
    <n v="126"/>
    <b v="1"/>
    <s v="film &amp; video/documentary"/>
    <x v="0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08.01265822784811"/>
    <n v="1418273940"/>
    <n v="1415398197"/>
    <b v="1"/>
    <n v="158"/>
    <b v="1"/>
    <s v="film &amp; video/documentary"/>
    <x v="0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95.699367088607602"/>
    <n v="1386778483"/>
    <n v="1384186483"/>
    <b v="1"/>
    <n v="316"/>
    <b v="1"/>
    <s v="film &amp; video/documentary"/>
    <x v="0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49.880281690140848"/>
    <n v="1364342151"/>
    <n v="1361753751"/>
    <b v="1"/>
    <n v="284"/>
    <b v="1"/>
    <s v="film &amp; video/documentary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10.47058823529412"/>
    <n v="1265097540"/>
    <n v="1257538029"/>
    <b v="1"/>
    <n v="51"/>
    <b v="1"/>
    <s v="film &amp; video/documentary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34.91139240506328"/>
    <n v="1450825200"/>
    <n v="1448284433"/>
    <b v="1"/>
    <n v="158"/>
    <b v="1"/>
    <s v="film &amp; video/documentary"/>
    <x v="0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06.62314540059347"/>
    <n v="1478605386"/>
    <n v="1475577786"/>
    <b v="1"/>
    <n v="337"/>
    <b v="1"/>
    <s v="film &amp; video/documentary"/>
    <x v="0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5.04301075268816"/>
    <n v="1463146848"/>
    <n v="1460554848"/>
    <b v="1"/>
    <n v="186"/>
    <b v="1"/>
    <s v="film &amp; video/documentary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14.58620689655173"/>
    <n v="1482307140"/>
    <n v="1479886966"/>
    <b v="1"/>
    <n v="58"/>
    <b v="1"/>
    <s v="film &amp; video/documentary"/>
    <x v="0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05.3170731707317"/>
    <n v="1438441308"/>
    <n v="1435590108"/>
    <b v="1"/>
    <n v="82"/>
    <b v="1"/>
    <s v="film &amp; video/documentary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70.921195652173907"/>
    <n v="1482208233"/>
    <n v="1479184233"/>
    <b v="1"/>
    <n v="736"/>
    <b v="1"/>
    <s v="film &amp; video/documentary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7.17167680278018"/>
    <n v="1489532220"/>
    <n v="1486625606"/>
    <b v="1"/>
    <n v="1151"/>
    <b v="1"/>
    <s v="film &amp; video/documentary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60.47058823529412"/>
    <n v="1427011200"/>
    <n v="1424669929"/>
    <b v="1"/>
    <n v="34"/>
    <b v="1"/>
    <s v="film &amp; video/documentary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56.04578313253012"/>
    <n v="1446350400"/>
    <n v="1443739388"/>
    <b v="1"/>
    <n v="498"/>
    <b v="1"/>
    <s v="film &amp; video/documentary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63.17365269461078"/>
    <n v="1446868800"/>
    <n v="1444821127"/>
    <b v="1"/>
    <n v="167"/>
    <b v="1"/>
    <s v="film &amp; video/documentary"/>
    <x v="0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04.82352941176471"/>
    <n v="1368763140"/>
    <n v="1366028563"/>
    <b v="1"/>
    <n v="340"/>
    <b v="1"/>
    <s v="film &amp; video/documentary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97.356164383561648"/>
    <n v="1466171834"/>
    <n v="1463493434"/>
    <b v="1"/>
    <n v="438"/>
    <b v="1"/>
    <s v="film &amp; video/documentary"/>
    <x v="0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203.63063063063063"/>
    <n v="1446019200"/>
    <n v="1442420377"/>
    <b v="1"/>
    <n v="555"/>
    <b v="1"/>
    <s v="film &amp; video/documentary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88.31203007518798"/>
    <n v="1460038591"/>
    <n v="1457450191"/>
    <b v="1"/>
    <n v="266"/>
    <b v="1"/>
    <s v="film &amp; video/documentary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6.65217391304347"/>
    <n v="1431716400"/>
    <n v="1428423757"/>
    <b v="1"/>
    <n v="69"/>
    <b v="1"/>
    <s v="film &amp; video/documentary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09.1875"/>
    <n v="1431122400"/>
    <n v="1428428515"/>
    <b v="1"/>
    <n v="80"/>
    <b v="1"/>
    <s v="film &amp; video/documentary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59.249046653144013"/>
    <n v="1447427918"/>
    <n v="1444832318"/>
    <b v="1"/>
    <n v="493"/>
    <b v="1"/>
    <s v="film &amp; video/documentary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97.904838709677421"/>
    <n v="1426298708"/>
    <n v="1423710308"/>
    <b v="1"/>
    <n v="31"/>
    <b v="1"/>
    <s v="film &amp; video/documentary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70.000169491525426"/>
    <n v="1472864400"/>
    <n v="1468001290"/>
    <b v="1"/>
    <n v="236"/>
    <b v="1"/>
    <s v="film &amp; video/documentary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72.865168539325836"/>
    <n v="1430331268"/>
    <n v="1427739268"/>
    <b v="1"/>
    <n v="89"/>
    <b v="1"/>
    <s v="film &amp; video/documentary"/>
    <x v="0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6.34782608695653"/>
    <n v="1489006800"/>
    <n v="1486397007"/>
    <b v="1"/>
    <n v="299"/>
    <b v="1"/>
    <s v="film &amp; video/documentary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67.909090909090907"/>
    <n v="1412135940"/>
    <n v="1410555998"/>
    <b v="1"/>
    <n v="55"/>
    <b v="1"/>
    <s v="film &amp; video/documentary"/>
    <x v="0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69.85083076923075"/>
    <n v="1461955465"/>
    <n v="1459363465"/>
    <b v="1"/>
    <n v="325"/>
    <b v="1"/>
    <s v="film &amp; video/documentary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58.413339694656486"/>
    <n v="1415934000"/>
    <n v="1413308545"/>
    <b v="1"/>
    <n v="524"/>
    <b v="1"/>
    <s v="film &amp; video/documentary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19.99298245614035"/>
    <n v="1433125200"/>
    <n v="1429312694"/>
    <b v="1"/>
    <n v="285"/>
    <b v="1"/>
    <s v="film &amp; video/documentary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99.860335195530723"/>
    <n v="1432161590"/>
    <n v="1429569590"/>
    <b v="1"/>
    <n v="179"/>
    <b v="1"/>
    <s v="film &amp; video/documentary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90.579148936170213"/>
    <n v="1444824021"/>
    <n v="1442232021"/>
    <b v="1"/>
    <n v="188"/>
    <b v="1"/>
    <s v="film &amp; video/documentary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17.77361477572559"/>
    <n v="1447505609"/>
    <n v="1444910009"/>
    <b v="1"/>
    <n v="379"/>
    <b v="1"/>
    <s v="film &amp; video/documentary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86.554621848739501"/>
    <n v="1440165916"/>
    <n v="1437573916"/>
    <b v="1"/>
    <n v="119"/>
    <b v="1"/>
    <s v="film &amp; video/documentary"/>
    <x v="0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71.899281437125751"/>
    <n v="1487937508"/>
    <n v="1485345508"/>
    <b v="1"/>
    <n v="167"/>
    <b v="1"/>
    <s v="film &amp; video/documentary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29.81900452488688"/>
    <n v="1473566340"/>
    <n v="1470274509"/>
    <b v="1"/>
    <n v="221"/>
    <b v="1"/>
    <s v="film &amp; video/documentary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44.912863070539416"/>
    <n v="1460066954"/>
    <n v="1456614554"/>
    <b v="1"/>
    <n v="964"/>
    <b v="1"/>
    <s v="film &amp; video/documentary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40.755244755244753"/>
    <n v="1412740868"/>
    <n v="1410148868"/>
    <b v="1"/>
    <n v="286"/>
    <b v="1"/>
    <s v="film &amp; video/documentary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03.52394779771615"/>
    <n v="1447963219"/>
    <n v="1445367619"/>
    <b v="1"/>
    <n v="613"/>
    <b v="1"/>
    <s v="film &amp; video/documentary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25.44827586206897"/>
    <n v="1460141521"/>
    <n v="1457553121"/>
    <b v="1"/>
    <n v="29"/>
    <b v="1"/>
    <s v="film &amp; video/documentary"/>
    <x v="0"/>
    <x v="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246.60606060606059"/>
    <n v="1417420994"/>
    <n v="1414738994"/>
    <b v="1"/>
    <n v="165"/>
    <b v="1"/>
    <s v="film &amp; video/documentary"/>
    <x v="0"/>
    <x v="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79.401340206185566"/>
    <n v="1458152193"/>
    <n v="1455563793"/>
    <b v="1"/>
    <n v="97"/>
    <b v="1"/>
    <s v="film &amp; video/documentary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86.138613861386133"/>
    <n v="1429852797"/>
    <n v="1426396797"/>
    <b v="1"/>
    <n v="303"/>
    <b v="1"/>
    <s v="film &amp; video/documentary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93.04868913857678"/>
    <n v="1466002800"/>
    <n v="1463517521"/>
    <b v="1"/>
    <n v="267"/>
    <b v="1"/>
    <s v="film &amp; video/documentary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84.023178807947019"/>
    <n v="1415941920"/>
    <n v="1414028490"/>
    <b v="1"/>
    <n v="302"/>
    <b v="1"/>
    <s v="film &amp; video/documentary"/>
    <x v="0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39.82758620689654"/>
    <n v="1437621060"/>
    <n v="1433799180"/>
    <b v="0"/>
    <n v="87"/>
    <b v="1"/>
    <s v="film &amp; video/documentary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09.82189265536722"/>
    <n v="1416704506"/>
    <n v="1414108906"/>
    <b v="0"/>
    <n v="354"/>
    <b v="1"/>
    <s v="film &amp; video/documentary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39.53488372093022"/>
    <n v="1407456000"/>
    <n v="1405573391"/>
    <b v="0"/>
    <n v="86"/>
    <b v="1"/>
    <s v="film &amp; video/documentary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347.84615384615387"/>
    <n v="1272828120"/>
    <n v="1268934736"/>
    <b v="0"/>
    <n v="26"/>
    <b v="1"/>
    <s v="film &amp; video/documentary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68.24159292035398"/>
    <n v="1403323140"/>
    <n v="1400704672"/>
    <b v="0"/>
    <n v="113"/>
    <b v="1"/>
    <s v="film &amp; video/documentary"/>
    <x v="0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239.93846153846152"/>
    <n v="1393597999"/>
    <n v="1391005999"/>
    <b v="0"/>
    <n v="65"/>
    <b v="1"/>
    <s v="film &amp; video/documentary"/>
    <x v="0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287.31343283582089"/>
    <n v="1337540518"/>
    <n v="1334948518"/>
    <b v="0"/>
    <n v="134"/>
    <b v="1"/>
    <s v="film &amp; video/documentary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86.84882352941176"/>
    <n v="1367384340"/>
    <n v="1363960278"/>
    <b v="0"/>
    <n v="119"/>
    <b v="1"/>
    <s v="film &amp; video/documentary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81.84905660377359"/>
    <n v="1426426322"/>
    <n v="1423405922"/>
    <b v="0"/>
    <n v="159"/>
    <b v="1"/>
    <s v="film &amp; video/documentary"/>
    <x v="0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42.874970059880241"/>
    <n v="1326633269"/>
    <n v="1324041269"/>
    <b v="0"/>
    <n v="167"/>
    <b v="1"/>
    <s v="film &amp; video/documentary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709.41860465116281"/>
    <n v="1483729500"/>
    <n v="1481137500"/>
    <b v="0"/>
    <n v="43"/>
    <b v="1"/>
    <s v="film &amp; video/documentary"/>
    <x v="0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61.25517890772127"/>
    <n v="1359743139"/>
    <n v="1355855139"/>
    <b v="0"/>
    <n v="1062"/>
    <b v="1"/>
    <s v="film &amp; video/documentary"/>
    <x v="0"/>
    <x v="4"/>
    <x v="371"/>
    <x v="5"/>
  </r>
  <r>
    <n v="372"/>
    <s v="Wild Equus"/>
    <s v="A short documentary exploring the uses of 'Natural Horsemanship' across Europe"/>
    <n v="300"/>
    <n v="376"/>
    <x v="0"/>
    <s v="GB"/>
    <s v="GBP"/>
    <n v="41.777777777777779"/>
    <n v="1459872000"/>
    <n v="1456408244"/>
    <b v="0"/>
    <n v="9"/>
    <b v="1"/>
    <s v="film &amp; video/documentary"/>
    <x v="0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89.887640449438209"/>
    <n v="1342648398"/>
    <n v="1340056398"/>
    <b v="0"/>
    <n v="89"/>
    <b v="1"/>
    <s v="film &amp; video/documentary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45.051724137931032"/>
    <n v="1316208031"/>
    <n v="1312320031"/>
    <b v="0"/>
    <n v="174"/>
    <b v="1"/>
    <s v="film &amp; video/documentary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42.857142857142854"/>
    <n v="1393694280"/>
    <n v="1390088311"/>
    <b v="0"/>
    <n v="14"/>
    <b v="1"/>
    <s v="film &amp; video/documentary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54.083333333333336"/>
    <n v="1472122316"/>
    <n v="1469443916"/>
    <b v="0"/>
    <n v="48"/>
    <b v="1"/>
    <s v="film &amp; video/documentary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03.21804511278195"/>
    <n v="1447484460"/>
    <n v="1444888868"/>
    <b v="0"/>
    <n v="133"/>
    <b v="1"/>
    <s v="film &amp; video/documentary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40.397590361445786"/>
    <n v="1453765920"/>
    <n v="1451655808"/>
    <b v="0"/>
    <n v="83"/>
    <b v="1"/>
    <s v="film &amp; video/documentary"/>
    <x v="0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16.85906040268456"/>
    <n v="1336062672"/>
    <n v="1332174672"/>
    <b v="0"/>
    <n v="149"/>
    <b v="1"/>
    <s v="film &amp; video/documentary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15.51020408163265"/>
    <n v="1453569392"/>
    <n v="1451409392"/>
    <b v="0"/>
    <n v="49"/>
    <b v="1"/>
    <s v="film &amp; video/documentary"/>
    <x v="0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04.31274900398407"/>
    <n v="1343624400"/>
    <n v="1340642717"/>
    <b v="0"/>
    <n v="251"/>
    <b v="1"/>
    <s v="film &amp; video/documentary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69.772727272727266"/>
    <n v="1346950900"/>
    <n v="1345741300"/>
    <b v="0"/>
    <n v="22"/>
    <b v="1"/>
    <s v="film &amp; video/documentary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43.020833333333336"/>
    <n v="1400467759"/>
    <n v="1398480559"/>
    <b v="0"/>
    <n v="48"/>
    <b v="1"/>
    <s v="film &amp; video/documentary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58.540469973890339"/>
    <n v="1420569947"/>
    <n v="1417977947"/>
    <b v="0"/>
    <n v="383"/>
    <b v="1"/>
    <s v="film &amp; video/documentary"/>
    <x v="0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11.79535864978902"/>
    <n v="1416582101"/>
    <n v="1413986501"/>
    <b v="0"/>
    <n v="237"/>
    <b v="1"/>
    <s v="film &amp; video/documentary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46.230769230769234"/>
    <n v="1439246991"/>
    <n v="1437950991"/>
    <b v="0"/>
    <n v="13"/>
    <b v="1"/>
    <s v="film &amp; video/documentary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4.69039145907473"/>
    <n v="1439618400"/>
    <n v="1436976858"/>
    <b v="0"/>
    <n v="562"/>
    <b v="1"/>
    <s v="film &amp; video/documentary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88.845070422535215"/>
    <n v="1469670580"/>
    <n v="1467078580"/>
    <b v="0"/>
    <n v="71"/>
    <b v="1"/>
    <s v="film &amp; video/documentary"/>
    <x v="0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81.75107284768211"/>
    <n v="1394233140"/>
    <n v="1391477450"/>
    <b v="0"/>
    <n v="1510"/>
    <b v="1"/>
    <s v="film &amp; video/documentary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71.428571428571431"/>
    <n v="1431046372"/>
    <n v="1429318372"/>
    <b v="0"/>
    <n v="14"/>
    <b v="1"/>
    <s v="film &amp; video/documentary"/>
    <x v="0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04.25906735751295"/>
    <n v="1324169940"/>
    <n v="1321578051"/>
    <b v="0"/>
    <n v="193"/>
    <b v="1"/>
    <s v="film &amp; video/documentary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90.616504854368927"/>
    <n v="1315450800"/>
    <n v="1312823571"/>
    <b v="0"/>
    <n v="206"/>
    <b v="1"/>
    <s v="film &amp; video/documentary"/>
    <x v="0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57.33048433048432"/>
    <n v="1381424452"/>
    <n v="1378746052"/>
    <b v="0"/>
    <n v="351"/>
    <b v="1"/>
    <s v="film &amp; video/documentary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05.18"/>
    <n v="1460918282"/>
    <n v="1455737882"/>
    <b v="0"/>
    <n v="50"/>
    <b v="1"/>
    <s v="film &amp; video/documentary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58.719836956521746"/>
    <n v="1335562320"/>
    <n v="1332452960"/>
    <b v="0"/>
    <n v="184"/>
    <b v="1"/>
    <s v="film &amp; video/documentary"/>
    <x v="0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81.632653061224488"/>
    <n v="1341668006"/>
    <n v="1340372006"/>
    <b v="0"/>
    <n v="196"/>
    <b v="1"/>
    <s v="film &amp; video/documentary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56.460043668122275"/>
    <n v="1283312640"/>
    <n v="1279651084"/>
    <b v="0"/>
    <n v="229"/>
    <b v="1"/>
    <s v="film &amp; video/documentary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0.1044776119403"/>
    <n v="1430334126"/>
    <n v="1426446126"/>
    <b v="0"/>
    <n v="67"/>
    <b v="1"/>
    <s v="film &amp; video/documentary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224.85263157894738"/>
    <n v="1481716800"/>
    <n v="1479070867"/>
    <b v="0"/>
    <n v="95"/>
    <b v="1"/>
    <s v="film &amp; video/documentary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81.13306451612902"/>
    <n v="1400297400"/>
    <n v="1397661347"/>
    <b v="0"/>
    <n v="62"/>
    <b v="1"/>
    <s v="film &amp; video/documentary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711.04109589041093"/>
    <n v="1312747970"/>
    <n v="1310155970"/>
    <b v="0"/>
    <n v="73"/>
    <b v="1"/>
    <s v="film &amp; video/documentary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65.883720930232556"/>
    <n v="1446731817"/>
    <n v="1444913817"/>
    <b v="0"/>
    <n v="43"/>
    <b v="1"/>
    <s v="film &amp; video/documentary"/>
    <x v="0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75.185714285714283"/>
    <n v="1312960080"/>
    <n v="1308900441"/>
    <b v="0"/>
    <n v="70"/>
    <b v="1"/>
    <s v="film &amp; video/documentary"/>
    <x v="0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3.14391143911439"/>
    <n v="1391641440"/>
    <n v="1389107062"/>
    <b v="0"/>
    <n v="271"/>
    <b v="1"/>
    <s v="film &amp; video/documentary"/>
    <x v="0"/>
    <x v="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55.2"/>
    <n v="1394071339"/>
    <n v="1391479339"/>
    <b v="0"/>
    <n v="55"/>
    <b v="1"/>
    <s v="film &amp; video/documentary"/>
    <x v="0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86.163714285714292"/>
    <n v="1304920740"/>
    <n v="1301975637"/>
    <b v="0"/>
    <n v="35"/>
    <b v="1"/>
    <s v="film &amp; video/documentary"/>
    <x v="0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92.318181818181813"/>
    <n v="1321739650"/>
    <n v="1316552050"/>
    <b v="0"/>
    <n v="22"/>
    <b v="1"/>
    <s v="film &amp; video/documentary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60.16473684210527"/>
    <n v="1383676790"/>
    <n v="1380217190"/>
    <b v="0"/>
    <n v="38"/>
    <b v="1"/>
    <s v="film &amp; video/documentary"/>
    <x v="0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45.6"/>
    <n v="1469220144"/>
    <n v="1466628144"/>
    <b v="0"/>
    <n v="15"/>
    <b v="1"/>
    <s v="film &amp; video/documentary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83.28571428571428"/>
    <n v="1434670397"/>
    <n v="1429486397"/>
    <b v="0"/>
    <n v="7"/>
    <b v="1"/>
    <s v="film &amp; video/documentary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25.78838174273859"/>
    <n v="1387688400"/>
    <n v="1384920804"/>
    <b v="0"/>
    <n v="241"/>
    <b v="1"/>
    <s v="film &amp; video/documentary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57.654545454545456"/>
    <n v="1343238578"/>
    <n v="1341856178"/>
    <b v="0"/>
    <n v="55"/>
    <b v="1"/>
    <s v="film &amp; video/documentary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78.660818713450297"/>
    <n v="1342731811"/>
    <n v="1340139811"/>
    <b v="0"/>
    <n v="171"/>
    <b v="1"/>
    <s v="film &amp; video/documentary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91.480769230769226"/>
    <n v="1381541465"/>
    <n v="1378949465"/>
    <b v="0"/>
    <n v="208"/>
    <b v="1"/>
    <s v="film &amp; video/documentary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68.09809523809524"/>
    <n v="1413547200"/>
    <n v="1411417602"/>
    <b v="0"/>
    <n v="21"/>
    <b v="1"/>
    <s v="film &amp; video/documentary"/>
    <x v="0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48.086800000000004"/>
    <n v="1391851831"/>
    <n v="1389259831"/>
    <b v="0"/>
    <n v="25"/>
    <b v="1"/>
    <s v="film &amp; video/documentary"/>
    <x v="0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202.42307692307693"/>
    <n v="1365395580"/>
    <n v="1364426260"/>
    <b v="0"/>
    <n v="52"/>
    <b v="1"/>
    <s v="film &amp; video/documentary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216.75"/>
    <n v="1437633997"/>
    <n v="1435041997"/>
    <b v="0"/>
    <n v="104"/>
    <b v="1"/>
    <s v="film &amp; video/documentary"/>
    <x v="0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10.06849315068493"/>
    <n v="1372536787"/>
    <n v="1367352787"/>
    <b v="0"/>
    <n v="73"/>
    <b v="1"/>
    <s v="film &amp; video/documentary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4.833333333333333"/>
    <n v="1394772031"/>
    <n v="1392183631"/>
    <b v="0"/>
    <n v="3"/>
    <b v="0"/>
    <s v="film &amp; video/animation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50.166666666666664"/>
    <n v="1440157656"/>
    <n v="1434973656"/>
    <b v="0"/>
    <n v="6"/>
    <b v="0"/>
    <s v="film &amp; video/animation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35.833333333333336"/>
    <n v="1410416097"/>
    <n v="1407824097"/>
    <b v="0"/>
    <n v="12"/>
    <b v="0"/>
    <s v="film &amp; video/animation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1.76923076923077"/>
    <n v="1370470430"/>
    <n v="1367878430"/>
    <b v="0"/>
    <n v="13"/>
    <b v="0"/>
    <s v="film &amp; video/animation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40.78"/>
    <n v="1332748899"/>
    <n v="1327568499"/>
    <b v="0"/>
    <n v="5"/>
    <b v="0"/>
    <s v="film &amp; video/animation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3"/>
    <n v="1448660404"/>
    <n v="1443472804"/>
    <b v="0"/>
    <n v="2"/>
    <b v="0"/>
    <s v="film &amp; video/animation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6.625"/>
    <n v="1456851914"/>
    <n v="1454259914"/>
    <b v="0"/>
    <n v="8"/>
    <b v="0"/>
    <s v="film &amp; video/animation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e v="#DIV/0!"/>
    <n v="1445540340"/>
    <n v="1444340940"/>
    <b v="0"/>
    <n v="0"/>
    <b v="0"/>
    <s v="film &amp; video/animation"/>
    <x v="0"/>
    <x v="5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52"/>
    <n v="1402956000"/>
    <n v="1400523845"/>
    <b v="0"/>
    <n v="13"/>
    <b v="0"/>
    <s v="film &amp; video/animation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e v="#DIV/0!"/>
    <n v="1259297940"/>
    <n v="1252964282"/>
    <b v="0"/>
    <n v="0"/>
    <b v="0"/>
    <s v="film &amp; video/animation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4.8"/>
    <n v="1378866867"/>
    <n v="1377570867"/>
    <b v="0"/>
    <n v="5"/>
    <b v="0"/>
    <s v="film &amp; video/animation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51.875"/>
    <n v="1467752083"/>
    <n v="1465160083"/>
    <b v="0"/>
    <n v="8"/>
    <b v="0"/>
    <s v="film &amp; video/animation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71.25"/>
    <n v="1445448381"/>
    <n v="1440264381"/>
    <b v="0"/>
    <n v="8"/>
    <b v="0"/>
    <s v="film &amp; video/animation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e v="#DIV/0!"/>
    <n v="1444576022"/>
    <n v="1439392022"/>
    <b v="0"/>
    <n v="0"/>
    <b v="0"/>
    <s v="film &amp; video/animation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62.5"/>
    <n v="1385931702"/>
    <n v="1383076902"/>
    <b v="0"/>
    <n v="2"/>
    <b v="0"/>
    <s v="film &amp; video/animation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"/>
    <n v="1379094980"/>
    <n v="1376502980"/>
    <b v="0"/>
    <n v="3"/>
    <b v="0"/>
    <s v="film &amp; video/animation"/>
    <x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e v="#DIV/0!"/>
    <n v="1375260113"/>
    <n v="1372668113"/>
    <b v="0"/>
    <n v="0"/>
    <b v="0"/>
    <s v="film &amp; video/animation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e v="#DIV/0!"/>
    <n v="1475912326"/>
    <n v="1470728326"/>
    <b v="0"/>
    <n v="0"/>
    <b v="0"/>
    <s v="film &amp; video/animation"/>
    <x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70.54545454545453"/>
    <n v="1447830958"/>
    <n v="1445235358"/>
    <b v="0"/>
    <n v="11"/>
    <b v="0"/>
    <s v="film &amp; video/animation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e v="#DIV/0!"/>
    <n v="1413569818"/>
    <n v="1412705818"/>
    <b v="0"/>
    <n v="0"/>
    <b v="0"/>
    <s v="film &amp; video/animation"/>
    <x v="0"/>
    <x v="5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5"/>
    <n v="1458859153"/>
    <n v="1456270753"/>
    <b v="0"/>
    <n v="1"/>
    <b v="0"/>
    <s v="film &amp; video/animation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e v="#DIV/0!"/>
    <n v="1383418996"/>
    <n v="1380826996"/>
    <b v="0"/>
    <n v="0"/>
    <b v="0"/>
    <s v="film &amp; video/animation"/>
    <x v="0"/>
    <x v="5"/>
    <x v="441"/>
    <x v="4"/>
  </r>
  <r>
    <n v="442"/>
    <s v="The Paranormal Idiot"/>
    <s v="Doomsday is here"/>
    <n v="17000"/>
    <n v="6691"/>
    <x v="2"/>
    <s v="US"/>
    <s v="USD"/>
    <n v="393.58823529411762"/>
    <n v="1424380783"/>
    <n v="1421788783"/>
    <b v="0"/>
    <n v="17"/>
    <b v="0"/>
    <s v="film &amp; video/animation"/>
    <x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5"/>
    <n v="1391991701"/>
    <n v="1389399701"/>
    <b v="0"/>
    <n v="2"/>
    <b v="0"/>
    <s v="film &amp; video/animation"/>
    <x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50"/>
    <n v="1329342361"/>
    <n v="1324158361"/>
    <b v="0"/>
    <n v="1"/>
    <b v="0"/>
    <s v="film &amp; video/animation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"/>
    <n v="1432195375"/>
    <n v="1430899375"/>
    <b v="0"/>
    <n v="2"/>
    <b v="0"/>
    <s v="film &amp; video/animation"/>
    <x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47.875"/>
    <n v="1425434420"/>
    <n v="1422842420"/>
    <b v="0"/>
    <n v="16"/>
    <b v="0"/>
    <s v="film &amp; video/animation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5"/>
    <n v="1364041163"/>
    <n v="1361884763"/>
    <b v="0"/>
    <n v="1"/>
    <b v="0"/>
    <s v="film &amp; video/animation"/>
    <x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20.502500000000001"/>
    <n v="1400091095"/>
    <n v="1398363095"/>
    <b v="0"/>
    <n v="4"/>
    <b v="0"/>
    <s v="film &amp; video/animation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9"/>
    <n v="1382017085"/>
    <n v="1379425085"/>
    <b v="0"/>
    <n v="5"/>
    <b v="0"/>
    <s v="film &amp; video/animation"/>
    <x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56.571428571428569"/>
    <n v="1392417800"/>
    <n v="1389825800"/>
    <b v="0"/>
    <n v="7"/>
    <b v="0"/>
    <s v="film &amp; video/animation"/>
    <x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e v="#DIV/0!"/>
    <n v="1390669791"/>
    <n v="1388077791"/>
    <b v="0"/>
    <n v="0"/>
    <b v="0"/>
    <s v="film &amp; video/animation"/>
    <x v="0"/>
    <x v="5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40"/>
    <n v="1431536015"/>
    <n v="1428944015"/>
    <b v="0"/>
    <n v="12"/>
    <b v="0"/>
    <s v="film &amp; video/animation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3"/>
    <n v="1424375279"/>
    <n v="1422992879"/>
    <b v="0"/>
    <n v="2"/>
    <b v="0"/>
    <s v="film &amp; video/animation"/>
    <x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6.399999999999999"/>
    <n v="1417007640"/>
    <n v="1414343571"/>
    <b v="0"/>
    <n v="5"/>
    <b v="0"/>
    <s v="film &amp; video/animation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22.5"/>
    <n v="1334622660"/>
    <n v="1330733022"/>
    <b v="0"/>
    <n v="2"/>
    <b v="0"/>
    <s v="film &amp; video/animation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20.333333333333332"/>
    <n v="1382414340"/>
    <n v="1380559201"/>
    <b v="0"/>
    <n v="3"/>
    <b v="0"/>
    <s v="film &amp; video/animation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e v="#DIV/0!"/>
    <n v="1408213512"/>
    <n v="1405621512"/>
    <b v="0"/>
    <n v="0"/>
    <b v="0"/>
    <s v="film &amp; video/animation"/>
    <x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6.755102040816325"/>
    <n v="1368550060"/>
    <n v="1365958060"/>
    <b v="0"/>
    <n v="49"/>
    <b v="0"/>
    <s v="film &amp; video/animation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25"/>
    <n v="1321201327"/>
    <n v="1316013727"/>
    <b v="0"/>
    <n v="1"/>
    <b v="0"/>
    <s v="film &amp; video/animation"/>
    <x v="0"/>
    <x v="5"/>
    <x v="459"/>
    <x v="6"/>
  </r>
  <r>
    <n v="460"/>
    <s v="Darwin's Kiss"/>
    <s v="An animated web series about biological evolution gone haywire."/>
    <n v="8500"/>
    <n v="25"/>
    <x v="2"/>
    <s v="US"/>
    <s v="USD"/>
    <n v="12.5"/>
    <n v="1401595200"/>
    <n v="1398862875"/>
    <b v="0"/>
    <n v="2"/>
    <b v="0"/>
    <s v="film &amp; video/animation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e v="#DIV/0!"/>
    <n v="1370204367"/>
    <n v="1368476367"/>
    <b v="0"/>
    <n v="0"/>
    <b v="0"/>
    <s v="film &amp; video/animation"/>
    <x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e v="#DIV/0!"/>
    <n v="1312945341"/>
    <n v="1307761341"/>
    <b v="0"/>
    <n v="0"/>
    <b v="0"/>
    <s v="film &amp; video/animation"/>
    <x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13.63636363636364"/>
    <n v="1316883753"/>
    <n v="1311699753"/>
    <b v="0"/>
    <n v="11"/>
    <b v="0"/>
    <s v="film &amp; video/animation"/>
    <x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"/>
    <n v="1463602935"/>
    <n v="1461874935"/>
    <b v="0"/>
    <n v="1"/>
    <b v="0"/>
    <s v="film &amp; video/animation"/>
    <x v="0"/>
    <x v="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7.25"/>
    <n v="1403837574"/>
    <n v="1402455174"/>
    <b v="0"/>
    <n v="8"/>
    <b v="0"/>
    <s v="film &amp; video/animation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5.2"/>
    <n v="1347057464"/>
    <n v="1344465464"/>
    <b v="0"/>
    <n v="5"/>
    <b v="0"/>
    <s v="film &amp; video/animation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10.64102564102564"/>
    <n v="1348849134"/>
    <n v="1344961134"/>
    <b v="0"/>
    <n v="39"/>
    <b v="0"/>
    <s v="film &amp; video/animation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e v="#DIV/0!"/>
    <n v="1341978665"/>
    <n v="1336795283"/>
    <b v="0"/>
    <n v="0"/>
    <b v="0"/>
    <s v="film &amp; video/animation"/>
    <x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e v="#DIV/0!"/>
    <n v="1409960724"/>
    <n v="1404776724"/>
    <b v="0"/>
    <n v="0"/>
    <b v="0"/>
    <s v="film &amp; video/animation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25.5"/>
    <n v="1389844800"/>
    <n v="1385524889"/>
    <b v="0"/>
    <n v="2"/>
    <b v="0"/>
    <s v="film &amp; video/animation"/>
    <x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38.476470588235294"/>
    <n v="1397924379"/>
    <n v="1394039979"/>
    <b v="0"/>
    <n v="170"/>
    <b v="0"/>
    <s v="film &amp; video/animation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28.2"/>
    <n v="1408831718"/>
    <n v="1406239718"/>
    <b v="0"/>
    <n v="5"/>
    <b v="0"/>
    <s v="film &amp; video/animation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61.5"/>
    <n v="1410972319"/>
    <n v="1408380319"/>
    <b v="0"/>
    <n v="14"/>
    <b v="0"/>
    <s v="film &amp; video/animation"/>
    <x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"/>
    <n v="1487318029"/>
    <n v="1484726029"/>
    <b v="0"/>
    <n v="1"/>
    <b v="0"/>
    <s v="film &amp; video/animation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e v="#DIV/0!"/>
    <n v="1430877843"/>
    <n v="1428285843"/>
    <b v="0"/>
    <n v="0"/>
    <b v="0"/>
    <s v="film &amp; video/animation"/>
    <x v="0"/>
    <x v="5"/>
    <x v="475"/>
    <x v="0"/>
  </r>
  <r>
    <n v="476"/>
    <s v="Sight Word Music Videos"/>
    <s v="Animated Music Videos that teach kids how to read."/>
    <n v="220000"/>
    <n v="4906.59"/>
    <x v="2"/>
    <s v="US"/>
    <s v="USD"/>
    <n v="39.569274193548388"/>
    <n v="1401767940"/>
    <n v="1398727441"/>
    <b v="0"/>
    <n v="124"/>
    <b v="0"/>
    <s v="film &amp; video/animation"/>
    <x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e v="#DIV/0!"/>
    <n v="1337371334"/>
    <n v="1332187334"/>
    <b v="0"/>
    <n v="0"/>
    <b v="0"/>
    <s v="film &amp; video/animation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e v="#DIV/0!"/>
    <n v="1427921509"/>
    <n v="1425333109"/>
    <b v="0"/>
    <n v="0"/>
    <b v="0"/>
    <s v="film &amp; video/animation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88.8"/>
    <n v="1416566835"/>
    <n v="1411379235"/>
    <b v="0"/>
    <n v="55"/>
    <b v="0"/>
    <s v="film &amp; video/animation"/>
    <x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55.457142857142856"/>
    <n v="1376049615"/>
    <n v="1373457615"/>
    <b v="0"/>
    <n v="140"/>
    <b v="0"/>
    <s v="film &amp; video/animation"/>
    <x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87.142857142857139"/>
    <n v="1349885289"/>
    <n v="1347293289"/>
    <b v="0"/>
    <n v="21"/>
    <b v="0"/>
    <s v="film &amp; video/animation"/>
    <x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0"/>
    <n v="1460644440"/>
    <n v="1458336690"/>
    <b v="0"/>
    <n v="1"/>
    <b v="0"/>
    <s v="film &amp; video/animation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51.224489795918366"/>
    <n v="1359434672"/>
    <n v="1354250672"/>
    <b v="0"/>
    <n v="147"/>
    <b v="0"/>
    <s v="film &amp; video/animation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3.545454545454545"/>
    <n v="1446766372"/>
    <n v="1443220372"/>
    <b v="0"/>
    <n v="11"/>
    <b v="0"/>
    <s v="film &amp; video/animation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66.520080000000007"/>
    <n v="1368792499"/>
    <n v="1366200499"/>
    <b v="0"/>
    <n v="125"/>
    <b v="0"/>
    <s v="film &amp; video/animation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50"/>
    <n v="1401662239"/>
    <n v="1399070239"/>
    <b v="0"/>
    <n v="1"/>
    <b v="0"/>
    <s v="film &amp; video/animation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e v="#DIV/0!"/>
    <n v="1482678994"/>
    <n v="1477491394"/>
    <b v="0"/>
    <n v="0"/>
    <b v="0"/>
    <s v="film &amp; video/animation"/>
    <x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e v="#DIV/0!"/>
    <n v="1483924700"/>
    <n v="1481332700"/>
    <b v="0"/>
    <n v="0"/>
    <b v="0"/>
    <s v="film &amp; video/animation"/>
    <x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71.666666666666671"/>
    <n v="1325763180"/>
    <n v="1323084816"/>
    <b v="0"/>
    <n v="3"/>
    <b v="0"/>
    <s v="film &amp; video/animation"/>
    <x v="0"/>
    <x v="5"/>
    <x v="489"/>
    <x v="6"/>
  </r>
  <r>
    <n v="490"/>
    <s v="PROJECT IS CANCELLED"/>
    <s v="Cancelled"/>
    <n v="1000"/>
    <n v="0"/>
    <x v="2"/>
    <s v="US"/>
    <s v="USD"/>
    <e v="#DIV/0!"/>
    <n v="1345677285"/>
    <n v="1343085285"/>
    <b v="0"/>
    <n v="0"/>
    <b v="0"/>
    <s v="film &amp; video/animation"/>
    <x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e v="#DIV/0!"/>
    <n v="1453937699"/>
    <n v="1451345699"/>
    <b v="0"/>
    <n v="0"/>
    <b v="0"/>
    <s v="film &amp; video/animation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e v="#DIV/0!"/>
    <n v="1476319830"/>
    <n v="1471135830"/>
    <b v="0"/>
    <n v="0"/>
    <b v="0"/>
    <s v="film &amp; video/animation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e v="#DIV/0!"/>
    <n v="1432142738"/>
    <n v="1429550738"/>
    <b v="0"/>
    <n v="0"/>
    <b v="0"/>
    <s v="film &amp; video/animation"/>
    <x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0.333333333333334"/>
    <n v="1404356400"/>
    <n v="1402343765"/>
    <b v="0"/>
    <n v="3"/>
    <b v="0"/>
    <s v="film &amp; video/animation"/>
    <x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e v="#DIV/0!"/>
    <n v="1437076305"/>
    <n v="1434484305"/>
    <b v="0"/>
    <n v="0"/>
    <b v="0"/>
    <s v="film &amp; video/animation"/>
    <x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"/>
    <n v="1392070874"/>
    <n v="1386886874"/>
    <b v="0"/>
    <n v="1"/>
    <b v="0"/>
    <s v="film &amp; video/animation"/>
    <x v="0"/>
    <x v="5"/>
    <x v="496"/>
    <x v="4"/>
  </r>
  <r>
    <n v="497"/>
    <s v="Galaxy Probe Kids"/>
    <s v="live-action/animated series pilot."/>
    <n v="4480"/>
    <n v="30"/>
    <x v="2"/>
    <s v="US"/>
    <s v="USD"/>
    <n v="10"/>
    <n v="1419483600"/>
    <n v="1414889665"/>
    <b v="0"/>
    <n v="3"/>
    <b v="0"/>
    <s v="film &amp; video/animation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6.09090909090909"/>
    <n v="1324664249"/>
    <n v="1321035449"/>
    <b v="0"/>
    <n v="22"/>
    <b v="0"/>
    <s v="film &amp; video/animation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73.461538461538467"/>
    <n v="1255381140"/>
    <n v="1250630968"/>
    <b v="0"/>
    <n v="26"/>
    <b v="0"/>
    <s v="film &amp; video/animation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53.75"/>
    <n v="1273356960"/>
    <n v="1268255751"/>
    <b v="0"/>
    <n v="4"/>
    <b v="0"/>
    <s v="film &amp; video/animation"/>
    <x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e v="#DIV/0!"/>
    <n v="1310189851"/>
    <n v="1307597851"/>
    <b v="0"/>
    <n v="0"/>
    <b v="0"/>
    <s v="film &amp; video/animation"/>
    <x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57.5"/>
    <n v="1332073025"/>
    <n v="1329484625"/>
    <b v="0"/>
    <n v="4"/>
    <b v="0"/>
    <s v="film &amp; video/animation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2.666666666666666"/>
    <n v="1421498303"/>
    <n v="1418906303"/>
    <b v="0"/>
    <n v="9"/>
    <b v="0"/>
    <s v="film &amp; video/animation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67"/>
    <n v="1334097387"/>
    <n v="1328916987"/>
    <b v="0"/>
    <n v="5"/>
    <b v="0"/>
    <s v="film &amp; video/animation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3.7142857142857144"/>
    <n v="1451010086"/>
    <n v="1447122086"/>
    <b v="0"/>
    <n v="14"/>
    <b v="0"/>
    <s v="film &amp; video/animation"/>
    <x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250"/>
    <n v="1376140520"/>
    <n v="1373548520"/>
    <b v="0"/>
    <n v="1"/>
    <b v="0"/>
    <s v="film &amp; video/animation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64"/>
    <n v="1350687657"/>
    <n v="1346799657"/>
    <b v="0"/>
    <n v="10"/>
    <b v="0"/>
    <s v="film &amp; video/animation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.33333333333334"/>
    <n v="1337955240"/>
    <n v="1332808501"/>
    <b v="0"/>
    <n v="3"/>
    <b v="0"/>
    <s v="film &amp; video/animation"/>
    <x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0"/>
    <n v="1435504170"/>
    <n v="1432912170"/>
    <b v="0"/>
    <n v="1"/>
    <b v="0"/>
    <s v="film &amp; video/animation"/>
    <x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e v="#DIV/0!"/>
    <n v="1456805639"/>
    <n v="1454213639"/>
    <b v="0"/>
    <n v="0"/>
    <b v="0"/>
    <s v="film &amp; video/animation"/>
    <x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30"/>
    <n v="1365228982"/>
    <n v="1362640582"/>
    <b v="0"/>
    <n v="5"/>
    <b v="0"/>
    <s v="film &amp; video/animation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5.5"/>
    <n v="1479667727"/>
    <n v="1475776127"/>
    <b v="0"/>
    <n v="2"/>
    <b v="0"/>
    <s v="film &amp; video/animation"/>
    <x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02.38235294117646"/>
    <n v="1471244400"/>
    <n v="1467387705"/>
    <b v="0"/>
    <n v="68"/>
    <b v="0"/>
    <s v="film &amp; video/animation"/>
    <x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6.666666666666668"/>
    <n v="1407595447"/>
    <n v="1405003447"/>
    <b v="0"/>
    <n v="3"/>
    <b v="0"/>
    <s v="film &amp; video/animation"/>
    <x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725.02941176470586"/>
    <n v="1451389601"/>
    <n v="1447933601"/>
    <b v="0"/>
    <n v="34"/>
    <b v="0"/>
    <s v="film &amp; video/animation"/>
    <x v="0"/>
    <x v="5"/>
    <x v="515"/>
    <x v="0"/>
  </r>
  <r>
    <n v="516"/>
    <s v="Shipmates"/>
    <s v="A big brother style comedy animation series starring famous seafarers"/>
    <n v="5000"/>
    <n v="0"/>
    <x v="2"/>
    <s v="GB"/>
    <s v="GBP"/>
    <e v="#DIV/0!"/>
    <n v="1432752080"/>
    <n v="1427568080"/>
    <b v="0"/>
    <n v="0"/>
    <b v="0"/>
    <s v="film &amp; video/animation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68.333333333333329"/>
    <n v="1486046761"/>
    <n v="1483454761"/>
    <b v="0"/>
    <n v="3"/>
    <b v="0"/>
    <s v="film &amp; video/animation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e v="#DIV/0!"/>
    <n v="1441550760"/>
    <n v="1438958824"/>
    <b v="0"/>
    <n v="0"/>
    <b v="0"/>
    <s v="film &amp; video/animation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39.228571428571428"/>
    <n v="1354699421"/>
    <n v="1352107421"/>
    <b v="0"/>
    <n v="70"/>
    <b v="0"/>
    <s v="film &amp; video/animation"/>
    <x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50.14705882352942"/>
    <n v="1449766261"/>
    <n v="1447174261"/>
    <b v="0"/>
    <n v="34"/>
    <b v="1"/>
    <s v="theater/plays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93.428571428571431"/>
    <n v="1477976340"/>
    <n v="1475460819"/>
    <b v="0"/>
    <n v="56"/>
    <b v="1"/>
    <s v="theater/plays"/>
    <x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10.96774193548387"/>
    <n v="1458518325"/>
    <n v="1456793925"/>
    <b v="0"/>
    <n v="31"/>
    <b v="1"/>
    <s v="theater/plays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71.785714285714292"/>
    <n v="1442805076"/>
    <n v="1440213076"/>
    <b v="0"/>
    <n v="84"/>
    <b v="1"/>
    <s v="theater/plays"/>
    <x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29.258076923076924"/>
    <n v="1464801169"/>
    <n v="1462209169"/>
    <b v="0"/>
    <n v="130"/>
    <b v="1"/>
    <s v="theater/plays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000"/>
    <n v="1410601041"/>
    <n v="1406713041"/>
    <b v="0"/>
    <n v="12"/>
    <b v="1"/>
    <s v="theater/plays"/>
    <x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74.347826086956516"/>
    <n v="1438966800"/>
    <n v="1436278344"/>
    <b v="0"/>
    <n v="23"/>
    <b v="1"/>
    <s v="theater/plays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63.829113924050631"/>
    <n v="1487347500"/>
    <n v="1484715366"/>
    <b v="0"/>
    <n v="158"/>
    <b v="1"/>
    <s v="theater/plays"/>
    <x v="1"/>
    <x v="6"/>
    <x v="527"/>
    <x v="1"/>
  </r>
  <r>
    <n v="528"/>
    <s v="Devastated No Matter What"/>
    <s v="A Festival Backed Production of a Full-Length Play."/>
    <n v="1150"/>
    <n v="1330"/>
    <x v="0"/>
    <s v="US"/>
    <s v="USD"/>
    <n v="44.333333333333336"/>
    <n v="1434921600"/>
    <n v="1433109907"/>
    <b v="0"/>
    <n v="30"/>
    <b v="1"/>
    <s v="theater/plays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86.944444444444443"/>
    <n v="1484110800"/>
    <n v="1482281094"/>
    <b v="0"/>
    <n v="18"/>
    <b v="1"/>
    <s v="theater/plays"/>
    <x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26.55172413793103"/>
    <n v="1435111200"/>
    <n v="1433254268"/>
    <b v="0"/>
    <n v="29"/>
    <b v="1"/>
    <s v="theater/plays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29.03225806451613"/>
    <n v="1481957940"/>
    <n v="1478050429"/>
    <b v="0"/>
    <n v="31"/>
    <b v="1"/>
    <s v="theater/plays"/>
    <x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71.242774566473983"/>
    <n v="1463098208"/>
    <n v="1460506208"/>
    <b v="0"/>
    <n v="173"/>
    <b v="1"/>
    <s v="theater/plays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17.88235294117646"/>
    <n v="1463394365"/>
    <n v="1461320765"/>
    <b v="0"/>
    <n v="17"/>
    <b v="1"/>
    <s v="theater/plays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327.08333333333331"/>
    <n v="1446418800"/>
    <n v="1443036470"/>
    <b v="0"/>
    <n v="48"/>
    <b v="1"/>
    <s v="theater/plays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34.745762711864408"/>
    <n v="1483707905"/>
    <n v="1481115905"/>
    <b v="0"/>
    <n v="59"/>
    <b v="1"/>
    <s v="theater/plays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00.06410256410257"/>
    <n v="1438624800"/>
    <n v="1435133807"/>
    <b v="0"/>
    <n v="39"/>
    <b v="1"/>
    <s v="theater/plays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40.847457627118644"/>
    <n v="1446665191"/>
    <n v="1444069591"/>
    <b v="0"/>
    <n v="59"/>
    <b v="1"/>
    <s v="theater/plays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252.01666666666668"/>
    <n v="1463166263"/>
    <n v="1460574263"/>
    <b v="0"/>
    <n v="60"/>
    <b v="1"/>
    <s v="theater/plays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25.161000000000001"/>
    <n v="1467681107"/>
    <n v="1465866707"/>
    <b v="0"/>
    <n v="20"/>
    <b v="1"/>
    <s v="theater/plays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"/>
    <n v="1423078606"/>
    <n v="1420486606"/>
    <b v="0"/>
    <n v="1"/>
    <b v="0"/>
    <s v="technology/web"/>
    <x v="2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25"/>
    <n v="1446080834"/>
    <n v="1443488834"/>
    <b v="0"/>
    <n v="1"/>
    <b v="0"/>
    <s v="technology/web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"/>
    <n v="1462293716"/>
    <n v="1457113316"/>
    <b v="0"/>
    <n v="1"/>
    <b v="0"/>
    <s v="technology/web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35"/>
    <n v="1414807962"/>
    <n v="1412215962"/>
    <b v="0"/>
    <n v="2"/>
    <b v="0"/>
    <s v="technology/web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3"/>
    <n v="1467647160"/>
    <n v="1465055160"/>
    <b v="0"/>
    <n v="2"/>
    <b v="0"/>
    <s v="technology/web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402.70588235294116"/>
    <n v="1447600389"/>
    <n v="1444140789"/>
    <b v="0"/>
    <n v="34"/>
    <b v="0"/>
    <s v="technology/web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26"/>
    <n v="1445097715"/>
    <n v="1441209715"/>
    <b v="0"/>
    <n v="2"/>
    <b v="0"/>
    <s v="technology/web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e v="#DIV/0!"/>
    <n v="1455122564"/>
    <n v="1452530564"/>
    <b v="0"/>
    <n v="0"/>
    <b v="0"/>
    <s v="technology/web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9"/>
    <n v="1446154848"/>
    <n v="1443562848"/>
    <b v="0"/>
    <n v="1"/>
    <b v="0"/>
    <s v="technology/web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8.5"/>
    <n v="1436368622"/>
    <n v="1433776622"/>
    <b v="0"/>
    <n v="8"/>
    <b v="0"/>
    <s v="technology/web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8.75"/>
    <n v="1485838800"/>
    <n v="1484756245"/>
    <b v="0"/>
    <n v="4"/>
    <b v="0"/>
    <s v="technology/web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35.03571428571428"/>
    <n v="1438451580"/>
    <n v="1434609424"/>
    <b v="0"/>
    <n v="28"/>
    <b v="0"/>
    <s v="technology/web"/>
    <x v="2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e v="#DIV/0!"/>
    <n v="1452350896"/>
    <n v="1447166896"/>
    <b v="0"/>
    <n v="0"/>
    <b v="0"/>
    <s v="technology/web"/>
    <x v="2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20.5"/>
    <n v="1415988991"/>
    <n v="1413393391"/>
    <b v="0"/>
    <n v="6"/>
    <b v="0"/>
    <s v="technology/web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64.36363636363636"/>
    <n v="1413735972"/>
    <n v="1411143972"/>
    <b v="0"/>
    <n v="22"/>
    <b v="0"/>
    <s v="technology/web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e v="#DIV/0!"/>
    <n v="1465720143"/>
    <n v="1463128143"/>
    <b v="0"/>
    <n v="0"/>
    <b v="0"/>
    <s v="technology/web"/>
    <x v="2"/>
    <x v="7"/>
    <x v="555"/>
    <x v="2"/>
  </r>
  <r>
    <n v="556"/>
    <s v="Braille Academy"/>
    <s v="An educational platform for learning Unified English Braille Code"/>
    <n v="8000"/>
    <n v="200"/>
    <x v="2"/>
    <s v="US"/>
    <s v="USD"/>
    <n v="200"/>
    <n v="1452112717"/>
    <n v="1449520717"/>
    <b v="0"/>
    <n v="1"/>
    <b v="0"/>
    <s v="technology/web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68.3"/>
    <n v="1480721803"/>
    <n v="1478126203"/>
    <b v="0"/>
    <n v="20"/>
    <b v="0"/>
    <s v="technology/web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e v="#DIV/0!"/>
    <n v="1427227905"/>
    <n v="1424639505"/>
    <b v="0"/>
    <n v="0"/>
    <b v="0"/>
    <s v="technology/web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50"/>
    <n v="1449989260"/>
    <n v="1447397260"/>
    <b v="0"/>
    <n v="1"/>
    <b v="0"/>
    <s v="technology/web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4"/>
    <n v="1418841045"/>
    <n v="1416249045"/>
    <b v="0"/>
    <n v="3"/>
    <b v="0"/>
    <s v="technology/web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27.5"/>
    <n v="1445874513"/>
    <n v="1442850513"/>
    <b v="0"/>
    <n v="2"/>
    <b v="0"/>
    <s v="technology/web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e v="#DIV/0!"/>
    <n v="1482052815"/>
    <n v="1479460815"/>
    <b v="0"/>
    <n v="0"/>
    <b v="0"/>
    <s v="technology/web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34"/>
    <n v="1424137247"/>
    <n v="1421545247"/>
    <b v="0"/>
    <n v="2"/>
    <b v="0"/>
    <s v="technology/web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"/>
    <n v="1457822275"/>
    <n v="1455230275"/>
    <b v="0"/>
    <n v="1"/>
    <b v="0"/>
    <s v="technology/web"/>
    <x v="2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e v="#DIV/0!"/>
    <n v="1436554249"/>
    <n v="1433962249"/>
    <b v="0"/>
    <n v="0"/>
    <b v="0"/>
    <s v="technology/web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"/>
    <n v="1468513533"/>
    <n v="1465921533"/>
    <b v="0"/>
    <n v="1"/>
    <b v="0"/>
    <s v="technology/web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e v="#DIV/0!"/>
    <n v="1420143194"/>
    <n v="1417551194"/>
    <b v="0"/>
    <n v="0"/>
    <b v="0"/>
    <s v="technology/web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49"/>
    <n v="1452942000"/>
    <n v="1449785223"/>
    <b v="0"/>
    <n v="5"/>
    <b v="0"/>
    <s v="technology/web"/>
    <x v="2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20"/>
    <n v="1451679612"/>
    <n v="1449087612"/>
    <b v="0"/>
    <n v="1"/>
    <b v="0"/>
    <s v="technology/web"/>
    <x v="2"/>
    <x v="7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2"/>
    <n v="1455822569"/>
    <n v="1453230569"/>
    <b v="0"/>
    <n v="1"/>
    <b v="0"/>
    <s v="technology/web"/>
    <x v="2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53"/>
    <n v="1437969540"/>
    <n v="1436297723"/>
    <b v="0"/>
    <n v="2"/>
    <b v="0"/>
    <s v="technology/web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e v="#DIV/0!"/>
    <n v="1446660688"/>
    <n v="1444065088"/>
    <b v="0"/>
    <n v="0"/>
    <b v="0"/>
    <s v="technology/web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38.444444444444443"/>
    <n v="1421543520"/>
    <n v="1416445931"/>
    <b v="0"/>
    <n v="9"/>
    <b v="0"/>
    <s v="technology/web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20"/>
    <n v="1476873507"/>
    <n v="1474281507"/>
    <b v="0"/>
    <n v="4"/>
    <b v="0"/>
    <s v="technology/web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64.75"/>
    <n v="1434213443"/>
    <n v="1431621443"/>
    <b v="0"/>
    <n v="4"/>
    <b v="0"/>
    <s v="technology/web"/>
    <x v="2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"/>
    <n v="1427537952"/>
    <n v="1422357552"/>
    <b v="0"/>
    <n v="1"/>
    <b v="0"/>
    <s v="technology/web"/>
    <x v="2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0"/>
    <n v="1463753302"/>
    <n v="1458569302"/>
    <b v="0"/>
    <n v="1"/>
    <b v="0"/>
    <s v="technology/web"/>
    <x v="2"/>
    <x v="7"/>
    <x v="577"/>
    <x v="2"/>
  </r>
  <r>
    <n v="578"/>
    <s v="weBuy Crowdsourced Shopping"/>
    <s v="weBuy trade built on technology and Crowd Sourced Power"/>
    <n v="125000"/>
    <n v="14"/>
    <x v="2"/>
    <s v="GB"/>
    <s v="GBP"/>
    <n v="2"/>
    <n v="1441633993"/>
    <n v="1439560393"/>
    <b v="0"/>
    <n v="7"/>
    <b v="0"/>
    <s v="technology/web"/>
    <x v="2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35"/>
    <n v="1419539223"/>
    <n v="1416947223"/>
    <b v="0"/>
    <n v="5"/>
    <b v="0"/>
    <s v="technology/web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"/>
    <n v="1474580867"/>
    <n v="1471988867"/>
    <b v="0"/>
    <n v="1"/>
    <b v="0"/>
    <s v="technology/web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e v="#DIV/0!"/>
    <n v="1438474704"/>
    <n v="1435882704"/>
    <b v="0"/>
    <n v="0"/>
    <b v="0"/>
    <s v="technology/web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e v="#DIV/0!"/>
    <n v="1426442400"/>
    <n v="1424454319"/>
    <b v="0"/>
    <n v="0"/>
    <b v="0"/>
    <s v="technology/web"/>
    <x v="2"/>
    <x v="7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"/>
    <n v="1426800687"/>
    <n v="1424212287"/>
    <b v="0"/>
    <n v="1"/>
    <b v="0"/>
    <s v="technology/web"/>
    <x v="2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5"/>
    <n v="1426522316"/>
    <n v="1423933916"/>
    <b v="0"/>
    <n v="2"/>
    <b v="0"/>
    <s v="technology/web"/>
    <x v="2"/>
    <x v="7"/>
    <x v="584"/>
    <x v="0"/>
  </r>
  <r>
    <n v="585"/>
    <s v="Link Card"/>
    <s v="SAVE UP TO 40% WHEN YOU SPEND!_x000a__x000a_PRE-ORDER YOUR LINK CARD TODAY"/>
    <n v="9000"/>
    <n v="0"/>
    <x v="2"/>
    <s v="GB"/>
    <s v="GBP"/>
    <e v="#DIV/0!"/>
    <n v="1448928000"/>
    <n v="1444123377"/>
    <b v="0"/>
    <n v="0"/>
    <b v="0"/>
    <s v="technology/web"/>
    <x v="2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"/>
    <n v="1424032207"/>
    <n v="1421440207"/>
    <b v="0"/>
    <n v="4"/>
    <b v="0"/>
    <s v="technology/web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389.28571428571428"/>
    <n v="1429207833"/>
    <n v="1426615833"/>
    <b v="0"/>
    <n v="7"/>
    <b v="0"/>
    <s v="technology/web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50.5"/>
    <n v="1479410886"/>
    <n v="1474223286"/>
    <b v="0"/>
    <n v="2"/>
    <b v="0"/>
    <s v="technology/web"/>
    <x v="2"/>
    <x v="7"/>
    <x v="588"/>
    <x v="2"/>
  </r>
  <r>
    <n v="589"/>
    <s v="Get Neighborly"/>
    <s v="Services closer than you think..."/>
    <n v="7500"/>
    <n v="1"/>
    <x v="2"/>
    <s v="US"/>
    <s v="USD"/>
    <n v="1"/>
    <n v="1436366699"/>
    <n v="1435070699"/>
    <b v="0"/>
    <n v="1"/>
    <b v="0"/>
    <s v="technology/web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24.777777777777779"/>
    <n v="1454936460"/>
    <n v="1452259131"/>
    <b v="0"/>
    <n v="9"/>
    <b v="0"/>
    <s v="technology/web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30.5"/>
    <n v="1437570130"/>
    <n v="1434978130"/>
    <b v="0"/>
    <n v="2"/>
    <b v="0"/>
    <s v="technology/web"/>
    <x v="2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250"/>
    <n v="1417584860"/>
    <n v="1414992860"/>
    <b v="0"/>
    <n v="1"/>
    <b v="0"/>
    <s v="technology/web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6.428571428571427"/>
    <n v="1428333345"/>
    <n v="1425744945"/>
    <b v="0"/>
    <n v="7"/>
    <b v="0"/>
    <s v="technology/web"/>
    <x v="2"/>
    <x v="7"/>
    <x v="593"/>
    <x v="0"/>
  </r>
  <r>
    <n v="594"/>
    <s v="Unleashed Fitness"/>
    <s v="Creating a fitness site that will change the fitness game forever!"/>
    <n v="25000"/>
    <n v="26"/>
    <x v="2"/>
    <s v="US"/>
    <s v="USD"/>
    <n v="13"/>
    <n v="1460832206"/>
    <n v="1458240206"/>
    <b v="0"/>
    <n v="2"/>
    <b v="0"/>
    <s v="technology/web"/>
    <x v="2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53.25"/>
    <n v="1430703638"/>
    <n v="1426815638"/>
    <b v="0"/>
    <n v="8"/>
    <b v="0"/>
    <s v="technology/web"/>
    <x v="2"/>
    <x v="7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3"/>
    <n v="1478122292"/>
    <n v="1475530292"/>
    <b v="0"/>
    <n v="2"/>
    <b v="0"/>
    <s v="technology/web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0"/>
    <n v="1469980800"/>
    <n v="1466787335"/>
    <b v="0"/>
    <n v="2"/>
    <b v="0"/>
    <s v="technology/web"/>
    <x v="2"/>
    <x v="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21.42857142857143"/>
    <n v="1417737781"/>
    <n v="1415145781"/>
    <b v="0"/>
    <n v="7"/>
    <b v="0"/>
    <s v="technology/web"/>
    <x v="2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5.5"/>
    <n v="1425827760"/>
    <n v="1423769402"/>
    <b v="0"/>
    <n v="2"/>
    <b v="0"/>
    <s v="technology/web"/>
    <x v="2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00"/>
    <n v="1431198562"/>
    <n v="1426014562"/>
    <b v="0"/>
    <n v="1"/>
    <b v="0"/>
    <s v="technology/web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23.333333333333332"/>
    <n v="1419626139"/>
    <n v="1417034139"/>
    <b v="0"/>
    <n v="6"/>
    <b v="0"/>
    <s v="technology/web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e v="#DIV/0!"/>
    <n v="1434654215"/>
    <n v="1432062215"/>
    <b v="0"/>
    <n v="0"/>
    <b v="0"/>
    <s v="technology/web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45.386153846153846"/>
    <n v="1408029623"/>
    <n v="1405437623"/>
    <b v="0"/>
    <n v="13"/>
    <b v="0"/>
    <s v="technology/web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e v="#DIV/0!"/>
    <n v="1409187056"/>
    <n v="1406595056"/>
    <b v="0"/>
    <n v="0"/>
    <b v="0"/>
    <s v="technology/web"/>
    <x v="2"/>
    <x v="7"/>
    <x v="604"/>
    <x v="3"/>
  </r>
  <r>
    <n v="605"/>
    <s v="Teach Your Parents iPad (Canceled)"/>
    <s v="An iPad support care package for your parents / seniors."/>
    <n v="5000"/>
    <n v="131"/>
    <x v="1"/>
    <s v="US"/>
    <s v="USD"/>
    <n v="16.375"/>
    <n v="1440318908"/>
    <n v="1436430908"/>
    <b v="0"/>
    <n v="8"/>
    <b v="0"/>
    <s v="technology/web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0"/>
    <n v="1432479600"/>
    <n v="1428507409"/>
    <b v="0"/>
    <n v="1"/>
    <b v="0"/>
    <s v="technology/web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e v="#DIV/0!"/>
    <n v="1448225336"/>
    <n v="1445629736"/>
    <b v="0"/>
    <n v="0"/>
    <b v="0"/>
    <s v="technology/web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292.2"/>
    <n v="1434405980"/>
    <n v="1431813980"/>
    <b v="0"/>
    <n v="5"/>
    <b v="0"/>
    <s v="technology/web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5"/>
    <n v="1448761744"/>
    <n v="1446166144"/>
    <b v="0"/>
    <n v="1"/>
    <b v="0"/>
    <s v="technology/web"/>
    <x v="2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e v="#DIV/0!"/>
    <n v="1429732586"/>
    <n v="1427140586"/>
    <b v="0"/>
    <n v="0"/>
    <b v="0"/>
    <s v="technology/web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e v="#DIV/0!"/>
    <n v="1453210037"/>
    <n v="1448026037"/>
    <b v="0"/>
    <n v="0"/>
    <b v="0"/>
    <s v="technology/web"/>
    <x v="2"/>
    <x v="7"/>
    <x v="611"/>
    <x v="0"/>
  </r>
  <r>
    <n v="612"/>
    <s v="Web Streaming 2.0 (Canceled)"/>
    <s v="A Fast and Reliable new Web platform to stream videos from Internet"/>
    <n v="10000"/>
    <n v="0"/>
    <x v="1"/>
    <s v="IT"/>
    <s v="EUR"/>
    <e v="#DIV/0!"/>
    <n v="1472777146"/>
    <n v="1470185146"/>
    <b v="0"/>
    <n v="0"/>
    <b v="0"/>
    <s v="technology/web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05.93388429752066"/>
    <n v="1443675540"/>
    <n v="1441022120"/>
    <b v="0"/>
    <n v="121"/>
    <b v="0"/>
    <s v="technology/web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e v="#DIV/0!"/>
    <n v="1466731740"/>
    <n v="1464139740"/>
    <b v="0"/>
    <n v="0"/>
    <b v="0"/>
    <s v="technology/web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e v="#DIV/0!"/>
    <n v="1443149759"/>
    <n v="1440557759"/>
    <b v="0"/>
    <n v="0"/>
    <b v="0"/>
    <s v="technology/web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e v="#DIV/0!"/>
    <n v="1488013307"/>
    <n v="1485421307"/>
    <b v="0"/>
    <n v="0"/>
    <b v="0"/>
    <s v="technology/web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20"/>
    <n v="1431072843"/>
    <n v="1427184843"/>
    <b v="0"/>
    <n v="3"/>
    <b v="0"/>
    <s v="technology/web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e v="#DIV/0!"/>
    <n v="1449689203"/>
    <n v="1447097203"/>
    <b v="0"/>
    <n v="0"/>
    <b v="0"/>
    <s v="technology/web"/>
    <x v="2"/>
    <x v="7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"/>
    <n v="1416933390"/>
    <n v="1411745790"/>
    <b v="0"/>
    <n v="1"/>
    <b v="0"/>
    <s v="technology/web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300"/>
    <n v="1408986738"/>
    <n v="1405098738"/>
    <b v="0"/>
    <n v="1"/>
    <b v="0"/>
    <s v="technology/web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87"/>
    <n v="1467934937"/>
    <n v="1465342937"/>
    <b v="0"/>
    <n v="3"/>
    <b v="0"/>
    <s v="technology/web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37.888888888888886"/>
    <n v="1467398138"/>
    <n v="1465670138"/>
    <b v="0"/>
    <n v="9"/>
    <b v="0"/>
    <s v="technology/web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e v="#DIV/0!"/>
    <n v="1432771997"/>
    <n v="1430179997"/>
    <b v="0"/>
    <n v="0"/>
    <b v="0"/>
    <s v="technology/web"/>
    <x v="2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e v="#DIV/0!"/>
    <n v="1431647041"/>
    <n v="1429055041"/>
    <b v="0"/>
    <n v="0"/>
    <b v="0"/>
    <s v="technology/web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e v="#DIV/0!"/>
    <n v="1490560177"/>
    <n v="1487971777"/>
    <b v="0"/>
    <n v="0"/>
    <b v="0"/>
    <s v="technology/web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11.41025641025641"/>
    <n v="1439644920"/>
    <n v="1436793939"/>
    <b v="0"/>
    <n v="39"/>
    <b v="0"/>
    <s v="technology/web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90"/>
    <n v="1457996400"/>
    <n v="1452842511"/>
    <b v="0"/>
    <n v="1"/>
    <b v="0"/>
    <s v="technology/web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e v="#DIV/0!"/>
    <n v="1405269457"/>
    <n v="1402677457"/>
    <b v="0"/>
    <n v="0"/>
    <b v="0"/>
    <s v="technology/web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16.66666666666667"/>
    <n v="1463239108"/>
    <n v="1460647108"/>
    <b v="0"/>
    <n v="3"/>
    <b v="0"/>
    <s v="technology/web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0"/>
    <n v="1441516200"/>
    <n v="1438959121"/>
    <b v="0"/>
    <n v="1"/>
    <b v="0"/>
    <s v="technology/web"/>
    <x v="2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76.666666666666671"/>
    <n v="1464460329"/>
    <n v="1461954729"/>
    <b v="0"/>
    <n v="9"/>
    <b v="0"/>
    <s v="technology/web"/>
    <x v="2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e v="#DIV/0!"/>
    <n v="1448470165"/>
    <n v="1445874565"/>
    <b v="0"/>
    <n v="0"/>
    <b v="0"/>
    <s v="technology/web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49.8"/>
    <n v="1466204400"/>
    <n v="1463469062"/>
    <b v="0"/>
    <n v="25"/>
    <b v="0"/>
    <s v="technology/web"/>
    <x v="2"/>
    <x v="7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"/>
    <n v="1424989029"/>
    <n v="1422397029"/>
    <b v="0"/>
    <n v="1"/>
    <b v="0"/>
    <s v="technology/web"/>
    <x v="2"/>
    <x v="7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2"/>
    <n v="1428804762"/>
    <n v="1426212762"/>
    <b v="0"/>
    <n v="1"/>
    <b v="0"/>
    <s v="technology/web"/>
    <x v="2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4"/>
    <n v="1433587620"/>
    <n v="1430996150"/>
    <b v="0"/>
    <n v="1"/>
    <b v="0"/>
    <s v="technology/web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e v="#DIV/0!"/>
    <n v="1488063840"/>
    <n v="1485558318"/>
    <b v="0"/>
    <n v="0"/>
    <b v="0"/>
    <s v="technology/web"/>
    <x v="2"/>
    <x v="7"/>
    <x v="637"/>
    <x v="1"/>
  </r>
  <r>
    <n v="638"/>
    <s v="W (Canceled)"/>
    <s v="O0"/>
    <n v="200000"/>
    <n v="18"/>
    <x v="1"/>
    <s v="DE"/>
    <s v="EUR"/>
    <n v="3"/>
    <n v="1490447662"/>
    <n v="1485267262"/>
    <b v="0"/>
    <n v="6"/>
    <b v="0"/>
    <s v="technology/web"/>
    <x v="2"/>
    <x v="7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"/>
    <n v="1413208795"/>
    <n v="1408024795"/>
    <b v="0"/>
    <n v="1"/>
    <b v="0"/>
    <s v="technology/web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50.5"/>
    <n v="1480028400"/>
    <n v="1478685915"/>
    <b v="0"/>
    <n v="2"/>
    <b v="1"/>
    <s v="technology/wearables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51.31746031746033"/>
    <n v="1439473248"/>
    <n v="1436881248"/>
    <b v="0"/>
    <n v="315"/>
    <b v="1"/>
    <s v="technology/wearables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34.3592456301748"/>
    <n v="1439998674"/>
    <n v="1436888274"/>
    <b v="0"/>
    <n v="2174"/>
    <b v="1"/>
    <s v="technology/wearables"/>
    <x v="2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74.02631578947367"/>
    <n v="1433085875"/>
    <n v="1428333875"/>
    <b v="0"/>
    <n v="152"/>
    <b v="1"/>
    <s v="technology/wearables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73.486268364348675"/>
    <n v="1414544400"/>
    <n v="1410883139"/>
    <b v="0"/>
    <n v="1021"/>
    <b v="1"/>
    <s v="technology/wearables"/>
    <x v="2"/>
    <x v="8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23.518987341772153"/>
    <n v="1470962274"/>
    <n v="1468370274"/>
    <b v="0"/>
    <n v="237"/>
    <b v="1"/>
    <s v="technology/wearables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39.074444444444445"/>
    <n v="1407788867"/>
    <n v="1405196867"/>
    <b v="0"/>
    <n v="27"/>
    <b v="1"/>
    <s v="technology/wearables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25.94117647058823"/>
    <n v="1458235549"/>
    <n v="1455647149"/>
    <b v="0"/>
    <n v="17"/>
    <b v="1"/>
    <s v="technology/wearables"/>
    <x v="2"/>
    <x v="8"/>
    <x v="647"/>
    <x v="2"/>
  </r>
  <r>
    <n v="648"/>
    <s v="Audio Jacket"/>
    <s v="Get ready for the next product that you canâ€™t live without"/>
    <n v="35000"/>
    <n v="44388"/>
    <x v="0"/>
    <s v="US"/>
    <s v="USD"/>
    <n v="1644"/>
    <n v="1413304708"/>
    <n v="1410280708"/>
    <b v="0"/>
    <n v="27"/>
    <b v="1"/>
    <s v="technology/wearables"/>
    <x v="2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42.670731707317074"/>
    <n v="1410904413"/>
    <n v="1409090013"/>
    <b v="0"/>
    <n v="82"/>
    <b v="1"/>
    <s v="technology/wearables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35.125"/>
    <n v="1418953984"/>
    <n v="1413766384"/>
    <b v="0"/>
    <n v="48"/>
    <b v="1"/>
    <s v="technology/wearables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239.35238095238094"/>
    <n v="1418430311"/>
    <n v="1415838311"/>
    <b v="0"/>
    <n v="105"/>
    <b v="1"/>
    <s v="technology/wearables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07.64285714285714"/>
    <n v="1480613650"/>
    <n v="1478018050"/>
    <b v="0"/>
    <n v="28"/>
    <b v="1"/>
    <s v="technology/wearables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95.830623306233065"/>
    <n v="1440082240"/>
    <n v="1436885440"/>
    <b v="0"/>
    <n v="1107"/>
    <b v="1"/>
    <s v="technology/wearables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31.663376110562684"/>
    <n v="1436396313"/>
    <n v="1433804313"/>
    <b v="0"/>
    <n v="1013"/>
    <b v="1"/>
    <s v="technology/wearables"/>
    <x v="2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42.886861313868614"/>
    <n v="1426197512"/>
    <n v="1423609112"/>
    <b v="0"/>
    <n v="274"/>
    <b v="1"/>
    <s v="technology/wearables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22.73563218390805"/>
    <n v="1460917119"/>
    <n v="1455736719"/>
    <b v="0"/>
    <n v="87"/>
    <b v="1"/>
    <s v="technology/wearables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90.45454545454547"/>
    <n v="1450901872"/>
    <n v="1448309872"/>
    <b v="0"/>
    <n v="99"/>
    <b v="1"/>
    <s v="technology/wearables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09.33695652173913"/>
    <n v="1437933600"/>
    <n v="1435117889"/>
    <b v="0"/>
    <n v="276"/>
    <b v="1"/>
    <s v="technology/wearables"/>
    <x v="2"/>
    <x v="8"/>
    <x v="658"/>
    <x v="0"/>
  </r>
  <r>
    <n v="659"/>
    <s v="Lulu Watch Designs - Apple Watch"/>
    <s v="Sync up your lifestyle"/>
    <n v="3000"/>
    <n v="3017"/>
    <x v="0"/>
    <s v="US"/>
    <s v="USD"/>
    <n v="143.66666666666666"/>
    <n v="1440339295"/>
    <n v="1437747295"/>
    <b v="0"/>
    <n v="21"/>
    <b v="1"/>
    <s v="technology/wearables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84.944444444444443"/>
    <n v="1415558879"/>
    <n v="1412963279"/>
    <b v="0"/>
    <n v="18"/>
    <b v="0"/>
    <s v="technology/wearables"/>
    <x v="2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0.555555555555555"/>
    <n v="1477236559"/>
    <n v="1474644559"/>
    <b v="0"/>
    <n v="9"/>
    <b v="0"/>
    <s v="technology/wearables"/>
    <x v="2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39"/>
    <n v="1421404247"/>
    <n v="1418812247"/>
    <b v="0"/>
    <n v="4"/>
    <b v="0"/>
    <s v="technology/wearables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00"/>
    <n v="1437250456"/>
    <n v="1434658456"/>
    <b v="0"/>
    <n v="7"/>
    <b v="0"/>
    <s v="technology/wearables"/>
    <x v="2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31.172413793103448"/>
    <n v="1428940775"/>
    <n v="1426348775"/>
    <b v="0"/>
    <n v="29"/>
    <b v="0"/>
    <s v="technology/wearables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55.33333333333334"/>
    <n v="1484327061"/>
    <n v="1479143061"/>
    <b v="0"/>
    <n v="12"/>
    <b v="0"/>
    <s v="technology/wearables"/>
    <x v="2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2"/>
    <n v="1408305498"/>
    <n v="1405713498"/>
    <b v="0"/>
    <n v="4"/>
    <b v="0"/>
    <s v="technology/wearables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78.92857142857142"/>
    <n v="1477731463"/>
    <n v="1474275463"/>
    <b v="0"/>
    <n v="28"/>
    <b v="0"/>
    <s v="technology/wearables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27.36"/>
    <n v="1431374222"/>
    <n v="1427486222"/>
    <b v="0"/>
    <n v="25"/>
    <b v="0"/>
    <s v="technology/wearables"/>
    <x v="2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536.25"/>
    <n v="1467817258"/>
    <n v="1465225258"/>
    <b v="0"/>
    <n v="28"/>
    <b v="0"/>
    <s v="technology/wearables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84.99677419354839"/>
    <n v="1466323800"/>
    <n v="1463418120"/>
    <b v="0"/>
    <n v="310"/>
    <b v="0"/>
    <s v="technology/wearables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788.5333333333333"/>
    <n v="1421208000"/>
    <n v="1418315852"/>
    <b v="0"/>
    <n v="15"/>
    <b v="0"/>
    <s v="technology/wearables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50.29767441860465"/>
    <n v="1420088340"/>
    <n v="1417410964"/>
    <b v="0"/>
    <n v="215"/>
    <b v="0"/>
    <s v="technology/wearables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68.333333333333329"/>
    <n v="1409602217"/>
    <n v="1405714217"/>
    <b v="0"/>
    <n v="3"/>
    <b v="0"/>
    <s v="technology/wearables"/>
    <x v="2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7.5"/>
    <n v="1407811627"/>
    <n v="1402627627"/>
    <b v="0"/>
    <n v="2"/>
    <b v="0"/>
    <s v="technology/wearables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34.269230769230766"/>
    <n v="1420095540"/>
    <n v="1417558804"/>
    <b v="0"/>
    <n v="26"/>
    <b v="0"/>
    <s v="technology/wearables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61.291666666666664"/>
    <n v="1423333581"/>
    <n v="1420741581"/>
    <b v="0"/>
    <n v="24"/>
    <b v="0"/>
    <s v="technology/wearables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33.25"/>
    <n v="1467106895"/>
    <n v="1463218895"/>
    <b v="0"/>
    <n v="96"/>
    <b v="0"/>
    <s v="technology/wearables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65.17647058823529"/>
    <n v="1463821338"/>
    <n v="1461229338"/>
    <b v="0"/>
    <n v="17"/>
    <b v="0"/>
    <s v="technology/wearables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93.90425531914893"/>
    <n v="1472920909"/>
    <n v="1467736909"/>
    <b v="0"/>
    <n v="94"/>
    <b v="0"/>
    <s v="technology/wearables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50.65116279069767"/>
    <n v="1410955331"/>
    <n v="1407931331"/>
    <b v="0"/>
    <n v="129"/>
    <b v="0"/>
    <s v="technology/wearables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"/>
    <n v="1477509604"/>
    <n v="1474917604"/>
    <b v="0"/>
    <n v="1"/>
    <b v="0"/>
    <s v="technology/wearables"/>
    <x v="2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3.25"/>
    <n v="1489512122"/>
    <n v="1486923722"/>
    <b v="0"/>
    <n v="4"/>
    <b v="0"/>
    <s v="technology/wearables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99.333333333333329"/>
    <n v="1477949764"/>
    <n v="1474493764"/>
    <b v="0"/>
    <n v="3"/>
    <b v="0"/>
    <s v="technology/wearables"/>
    <x v="2"/>
    <x v="8"/>
    <x v="683"/>
    <x v="2"/>
  </r>
  <r>
    <n v="684"/>
    <s v="Arcus Motion Analyzer | The Versatile Smart Ring"/>
    <s v="Arcus gives your fingers super powers."/>
    <n v="320000"/>
    <n v="23948"/>
    <x v="2"/>
    <s v="US"/>
    <s v="USD"/>
    <n v="177.39259259259259"/>
    <n v="1406257200"/>
    <n v="1403176891"/>
    <b v="0"/>
    <n v="135"/>
    <b v="0"/>
    <s v="technology/wearables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55.3"/>
    <n v="1421095672"/>
    <n v="1417207672"/>
    <b v="0"/>
    <n v="10"/>
    <b v="0"/>
    <s v="technology/wearables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e v="#DIV/0!"/>
    <n v="1438618170"/>
    <n v="1436026170"/>
    <b v="0"/>
    <n v="0"/>
    <b v="0"/>
    <s v="technology/wearables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591.66666666666663"/>
    <n v="1486317653"/>
    <n v="1481133653"/>
    <b v="0"/>
    <n v="6"/>
    <b v="0"/>
    <s v="technology/wearables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405.5"/>
    <n v="1444876253"/>
    <n v="1442284253"/>
    <b v="0"/>
    <n v="36"/>
    <b v="0"/>
    <s v="technology/wearables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343.14732142857144"/>
    <n v="1481173140"/>
    <n v="1478016097"/>
    <b v="0"/>
    <n v="336"/>
    <b v="0"/>
    <s v="technology/wearables"/>
    <x v="2"/>
    <x v="8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72.588235294117652"/>
    <n v="1473400800"/>
    <n v="1469718841"/>
    <b v="0"/>
    <n v="34"/>
    <b v="0"/>
    <s v="technology/wearables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26"/>
    <n v="1435711246"/>
    <n v="1433292046"/>
    <b v="0"/>
    <n v="10"/>
    <b v="0"/>
    <s v="technology/wearables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6.4975124378109452"/>
    <n v="1482397263"/>
    <n v="1479805263"/>
    <b v="0"/>
    <n v="201"/>
    <b v="0"/>
    <s v="technology/wearables"/>
    <x v="2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19.38513513513513"/>
    <n v="1430421827"/>
    <n v="1427829827"/>
    <b v="0"/>
    <n v="296"/>
    <b v="0"/>
    <s v="technology/wearables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84.285714285714292"/>
    <n v="1485964559"/>
    <n v="1483372559"/>
    <b v="0"/>
    <n v="7"/>
    <b v="0"/>
    <s v="technology/wearables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90.857142857142861"/>
    <n v="1414758620"/>
    <n v="1412166620"/>
    <b v="0"/>
    <n v="7"/>
    <b v="0"/>
    <s v="technology/wearables"/>
    <x v="2"/>
    <x v="8"/>
    <x v="695"/>
    <x v="3"/>
  </r>
  <r>
    <n v="696"/>
    <s v="trustee"/>
    <s v="Show your fidelity by wearing the Trustee rings! Show where you are (at)!"/>
    <n v="175000"/>
    <n v="1"/>
    <x v="2"/>
    <s v="NL"/>
    <s v="EUR"/>
    <n v="1"/>
    <n v="1406326502"/>
    <n v="1403734502"/>
    <b v="0"/>
    <n v="1"/>
    <b v="0"/>
    <s v="technology/wearables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20.342105263157894"/>
    <n v="1454502789"/>
    <n v="1453206789"/>
    <b v="0"/>
    <n v="114"/>
    <b v="0"/>
    <s v="technology/wearables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530.68965517241384"/>
    <n v="1411005600"/>
    <n v="1408141245"/>
    <b v="0"/>
    <n v="29"/>
    <b v="0"/>
    <s v="technology/wearables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20.39184269662923"/>
    <n v="1385136000"/>
    <n v="1381923548"/>
    <b v="0"/>
    <n v="890"/>
    <b v="0"/>
    <s v="technology/wearables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3"/>
    <n v="1484065881"/>
    <n v="1481473881"/>
    <b v="0"/>
    <n v="31"/>
    <b v="0"/>
    <s v="technology/wearables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291.33333333333331"/>
    <n v="1406130880"/>
    <n v="1403538880"/>
    <b v="0"/>
    <n v="21"/>
    <b v="0"/>
    <s v="technology/wearables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24.9191891891892"/>
    <n v="1480011987"/>
    <n v="1477416387"/>
    <b v="0"/>
    <n v="37"/>
    <b v="0"/>
    <s v="technology/wearables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19.57142857142857"/>
    <n v="1485905520"/>
    <n v="1481150949"/>
    <b v="0"/>
    <n v="7"/>
    <b v="0"/>
    <s v="technology/wearables"/>
    <x v="2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20.25"/>
    <n v="1487565468"/>
    <n v="1482381468"/>
    <b v="0"/>
    <n v="4"/>
    <b v="0"/>
    <s v="technology/wearables"/>
    <x v="2"/>
    <x v="8"/>
    <x v="704"/>
    <x v="2"/>
  </r>
  <r>
    <n v="705"/>
    <s v="SomnoScope"/>
    <s v="The closest thing ever to the Holy Grail of wearables technology"/>
    <n v="100000"/>
    <n v="977"/>
    <x v="2"/>
    <s v="NL"/>
    <s v="EUR"/>
    <n v="195.4"/>
    <n v="1484999278"/>
    <n v="1482407278"/>
    <b v="0"/>
    <n v="5"/>
    <b v="0"/>
    <s v="technology/wearables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e v="#DIV/0!"/>
    <n v="1481740740"/>
    <n v="1478130783"/>
    <b v="0"/>
    <n v="0"/>
    <b v="0"/>
    <s v="technology/wearables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17.69868421052631"/>
    <n v="1483286127"/>
    <n v="1479830127"/>
    <b v="0"/>
    <n v="456"/>
    <b v="0"/>
    <s v="technology/wearables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23.948509485094849"/>
    <n v="1410616600"/>
    <n v="1405432600"/>
    <b v="0"/>
    <n v="369"/>
    <b v="0"/>
    <s v="technology/wearables"/>
    <x v="2"/>
    <x v="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30.5"/>
    <n v="1417741159"/>
    <n v="1415149159"/>
    <b v="0"/>
    <n v="2"/>
    <b v="0"/>
    <s v="technology/wearables"/>
    <x v="2"/>
    <x v="8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e v="#DIV/0!"/>
    <n v="1408495440"/>
    <n v="1405640302"/>
    <b v="0"/>
    <n v="0"/>
    <b v="0"/>
    <s v="technology/wearables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99.973372781065095"/>
    <n v="1481716868"/>
    <n v="1478257268"/>
    <b v="0"/>
    <n v="338"/>
    <b v="0"/>
    <s v="technology/wearables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26.25"/>
    <n v="1455466832"/>
    <n v="1452874832"/>
    <b v="0"/>
    <n v="4"/>
    <b v="0"/>
    <s v="technology/wearables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99"/>
    <n v="1465130532"/>
    <n v="1462538532"/>
    <b v="0"/>
    <n v="1"/>
    <b v="0"/>
    <s v="technology/wearables"/>
    <x v="2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80.321428571428569"/>
    <n v="1488308082"/>
    <n v="1483124082"/>
    <b v="0"/>
    <n v="28"/>
    <b v="0"/>
    <s v="technology/wearables"/>
    <x v="2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15.75"/>
    <n v="1446693040"/>
    <n v="1443233440"/>
    <b v="0"/>
    <n v="12"/>
    <b v="0"/>
    <s v="technology/wearables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44.6875"/>
    <n v="1417392000"/>
    <n v="1414511307"/>
    <b v="0"/>
    <n v="16"/>
    <b v="0"/>
    <s v="technology/wearables"/>
    <x v="2"/>
    <x v="8"/>
    <x v="716"/>
    <x v="3"/>
  </r>
  <r>
    <n v="717"/>
    <s v="cool air belt"/>
    <s v="Cool air flowing under clothing keeps you cool."/>
    <n v="100000"/>
    <n v="305"/>
    <x v="2"/>
    <s v="US"/>
    <s v="USD"/>
    <n v="76.25"/>
    <n v="1409949002"/>
    <n v="1407357002"/>
    <b v="0"/>
    <n v="4"/>
    <b v="0"/>
    <s v="technology/wearables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22.5"/>
    <n v="1487397540"/>
    <n v="1484684247"/>
    <b v="0"/>
    <n v="4"/>
    <b v="0"/>
    <s v="technology/wearables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9.399999999999999"/>
    <n v="1456189076"/>
    <n v="1454979476"/>
    <b v="0"/>
    <n v="10"/>
    <b v="0"/>
    <s v="technology/wearables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66.707317073170728"/>
    <n v="1327851291"/>
    <n v="1325432091"/>
    <b v="0"/>
    <n v="41"/>
    <b v="1"/>
    <s v="publishing/nonfiction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84.142857142857139"/>
    <n v="1406900607"/>
    <n v="1403012607"/>
    <b v="0"/>
    <n v="119"/>
    <b v="1"/>
    <s v="publishing/nonfiction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215.72549019607843"/>
    <n v="1333909178"/>
    <n v="1331320778"/>
    <b v="0"/>
    <n v="153"/>
    <b v="1"/>
    <s v="publishing/nonfiction"/>
    <x v="3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54.69"/>
    <n v="1438228740"/>
    <n v="1435606549"/>
    <b v="0"/>
    <n v="100"/>
    <b v="1"/>
    <s v="publishing/nonfiction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51.62944055944056"/>
    <n v="1309447163"/>
    <n v="1306855163"/>
    <b v="0"/>
    <n v="143"/>
    <b v="1"/>
    <s v="publishing/nonfiction"/>
    <x v="3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3.35714285714286"/>
    <n v="1450018912"/>
    <n v="1447426912"/>
    <b v="0"/>
    <n v="140"/>
    <b v="1"/>
    <s v="publishing/nonfiction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72.428571428571431"/>
    <n v="1365728487"/>
    <n v="1363136487"/>
    <b v="0"/>
    <n v="35"/>
    <b v="1"/>
    <s v="publishing/nonfiction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36.530201342281877"/>
    <n v="1358198400"/>
    <n v="1354580949"/>
    <b v="0"/>
    <n v="149"/>
    <b v="1"/>
    <s v="publishing/nonfiction"/>
    <x v="3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60.903461538461535"/>
    <n v="1313957157"/>
    <n v="1310069157"/>
    <b v="0"/>
    <n v="130"/>
    <b v="1"/>
    <s v="publishing/nonfiction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43.55"/>
    <n v="1348028861"/>
    <n v="1342844861"/>
    <b v="0"/>
    <n v="120"/>
    <b v="1"/>
    <s v="publishing/nonfiction"/>
    <x v="3"/>
    <x v="9"/>
    <x v="729"/>
    <x v="5"/>
  </r>
  <r>
    <n v="730"/>
    <s v="Encyclopedia of Surfing"/>
    <s v="A Massive but Cheerful Online Digital Archive of Surfing"/>
    <n v="20000"/>
    <n v="26438"/>
    <x v="0"/>
    <s v="US"/>
    <s v="USD"/>
    <n v="99.766037735849054"/>
    <n v="1323280391"/>
    <n v="1320688391"/>
    <b v="0"/>
    <n v="265"/>
    <b v="1"/>
    <s v="publishing/nonfiction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88.732394366197184"/>
    <n v="1327212000"/>
    <n v="1322852747"/>
    <b v="0"/>
    <n v="71"/>
    <b v="1"/>
    <s v="publishing/nonfiction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4.9230769230769234"/>
    <n v="1380449461"/>
    <n v="1375265461"/>
    <b v="0"/>
    <n v="13"/>
    <b v="1"/>
    <s v="publishing/nonfiction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7.822485207100591"/>
    <n v="1387533892"/>
    <n v="1384941892"/>
    <b v="0"/>
    <n v="169"/>
    <b v="1"/>
    <s v="publishing/nonfiction"/>
    <x v="3"/>
    <x v="9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87.19298245614036"/>
    <n v="1431147600"/>
    <n v="1428465420"/>
    <b v="0"/>
    <n v="57"/>
    <b v="1"/>
    <s v="publishing/nonfiction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234.80786026200875"/>
    <n v="1417653540"/>
    <n v="1414975346"/>
    <b v="0"/>
    <n v="229"/>
    <b v="1"/>
    <s v="publishing/nonfiction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05.04629629629629"/>
    <n v="1385009940"/>
    <n v="1383327440"/>
    <b v="0"/>
    <n v="108"/>
    <b v="1"/>
    <s v="publishing/nonfiction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56.666666666666664"/>
    <n v="1392408000"/>
    <n v="1390890987"/>
    <b v="0"/>
    <n v="108"/>
    <b v="1"/>
    <s v="publishing/nonfiction"/>
    <x v="3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39.048780487804876"/>
    <n v="1417409940"/>
    <n v="1414765794"/>
    <b v="0"/>
    <n v="41"/>
    <b v="1"/>
    <s v="publishing/nonfiction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68.345323741007192"/>
    <n v="1407758629"/>
    <n v="1404907429"/>
    <b v="0"/>
    <n v="139"/>
    <b v="1"/>
    <s v="publishing/nonfiction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69.57894736842104"/>
    <n v="1434857482"/>
    <n v="1433647882"/>
    <b v="0"/>
    <n v="19"/>
    <b v="1"/>
    <s v="publishing/nonfiction"/>
    <x v="3"/>
    <x v="9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41.42340425531913"/>
    <n v="1370964806"/>
    <n v="1367940806"/>
    <b v="0"/>
    <n v="94"/>
    <b v="1"/>
    <s v="publishing/nonfiction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67.391304347826093"/>
    <n v="1395435712"/>
    <n v="1392847312"/>
    <b v="0"/>
    <n v="23"/>
    <b v="1"/>
    <s v="publishing/nonfiction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54.266666666666666"/>
    <n v="1334610000"/>
    <n v="1332435685"/>
    <b v="0"/>
    <n v="15"/>
    <b v="1"/>
    <s v="publishing/nonfiction"/>
    <x v="3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82.516129032258064"/>
    <n v="1355439503"/>
    <n v="1352847503"/>
    <b v="0"/>
    <n v="62"/>
    <b v="1"/>
    <s v="publishing/nonfiction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53.729729729729726"/>
    <n v="1367588645"/>
    <n v="1364996645"/>
    <b v="0"/>
    <n v="74"/>
    <b v="1"/>
    <s v="publishing/nonfiction"/>
    <x v="3"/>
    <x v="9"/>
    <x v="745"/>
    <x v="4"/>
  </r>
  <r>
    <n v="746"/>
    <s v="Attention: People With Body Parts"/>
    <s v="This is a book of letters. Letters to our body parts."/>
    <n v="2987"/>
    <n v="3318"/>
    <x v="0"/>
    <s v="US"/>
    <s v="USD"/>
    <n v="34.206185567010309"/>
    <n v="1348372740"/>
    <n v="1346806909"/>
    <b v="0"/>
    <n v="97"/>
    <b v="1"/>
    <s v="publishing/nonfiction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27.32727272727273"/>
    <n v="1421319240"/>
    <n v="1418649019"/>
    <b v="0"/>
    <n v="55"/>
    <b v="1"/>
    <s v="publishing/nonfiction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45.56818181818182"/>
    <n v="1407701966"/>
    <n v="1405109966"/>
    <b v="0"/>
    <n v="44"/>
    <b v="1"/>
    <s v="publishing/nonfiction"/>
    <x v="3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95.963636363636368"/>
    <n v="1485642930"/>
    <n v="1483050930"/>
    <b v="0"/>
    <n v="110"/>
    <b v="1"/>
    <s v="publishing/nonfiction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77.271186440677965"/>
    <n v="1361739872"/>
    <n v="1359147872"/>
    <b v="0"/>
    <n v="59"/>
    <b v="1"/>
    <s v="publishing/nonfiction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57.338709677419352"/>
    <n v="1312470475"/>
    <n v="1308496075"/>
    <b v="0"/>
    <n v="62"/>
    <b v="1"/>
    <s v="publishing/nonfiction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53.19047619047619"/>
    <n v="1476615600"/>
    <n v="1474884417"/>
    <b v="0"/>
    <n v="105"/>
    <b v="1"/>
    <s v="publishing/nonfiction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492.30769230769232"/>
    <n v="1423922991"/>
    <n v="1421330991"/>
    <b v="0"/>
    <n v="26"/>
    <b v="1"/>
    <s v="publishing/nonfiction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42.346938775510203"/>
    <n v="1357408721"/>
    <n v="1354816721"/>
    <b v="0"/>
    <n v="49"/>
    <b v="1"/>
    <s v="publishing/nonfiction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37.466029411764708"/>
    <n v="1369010460"/>
    <n v="1366381877"/>
    <b v="0"/>
    <n v="68"/>
    <b v="1"/>
    <s v="publishing/nonfiction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37.454545454545453"/>
    <n v="1303147459"/>
    <n v="1297880659"/>
    <b v="0"/>
    <n v="22"/>
    <b v="1"/>
    <s v="publishing/nonfiction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33.055555555555557"/>
    <n v="1354756714"/>
    <n v="1353547114"/>
    <b v="0"/>
    <n v="18"/>
    <b v="1"/>
    <s v="publishing/nonfiction"/>
    <x v="3"/>
    <x v="9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34.21052631578948"/>
    <n v="1286568268"/>
    <n v="1283976268"/>
    <b v="0"/>
    <n v="19"/>
    <b v="1"/>
    <s v="publishing/nonfiction"/>
    <x v="3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51.474747474747474"/>
    <n v="1404892539"/>
    <n v="1401436539"/>
    <b v="0"/>
    <n v="99"/>
    <b v="1"/>
    <s v="publishing/nonfiction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e v="#DIV/0!"/>
    <n v="1480188013"/>
    <n v="1477592413"/>
    <b v="0"/>
    <n v="0"/>
    <b v="0"/>
    <s v="publishing/fiction"/>
    <x v="3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39.166666666666664"/>
    <n v="1391364126"/>
    <n v="1388772126"/>
    <b v="0"/>
    <n v="6"/>
    <b v="0"/>
    <s v="publishing/fiction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e v="#DIV/0!"/>
    <n v="1480831200"/>
    <n v="1479328570"/>
    <b v="0"/>
    <n v="0"/>
    <b v="0"/>
    <s v="publishing/fiction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5"/>
    <n v="1376563408"/>
    <n v="1373971408"/>
    <b v="0"/>
    <n v="1"/>
    <b v="0"/>
    <s v="publishing/fiction"/>
    <x v="3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e v="#DIV/0!"/>
    <n v="1441858161"/>
    <n v="1439266161"/>
    <b v="0"/>
    <n v="0"/>
    <b v="0"/>
    <s v="publishing/fiction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57.295454545454547"/>
    <n v="1413723684"/>
    <n v="1411131684"/>
    <b v="0"/>
    <n v="44"/>
    <b v="0"/>
    <s v="publishing/fiction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e v="#DIV/0!"/>
    <n v="1424112483"/>
    <n v="1421520483"/>
    <b v="0"/>
    <n v="0"/>
    <b v="0"/>
    <s v="publishing/fiction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59"/>
    <n v="1432178810"/>
    <n v="1429586810"/>
    <b v="0"/>
    <n v="3"/>
    <b v="0"/>
    <s v="publishing/fiction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e v="#DIV/0!"/>
    <n v="1387169890"/>
    <n v="1384577890"/>
    <b v="0"/>
    <n v="0"/>
    <b v="0"/>
    <s v="publishing/fiction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31.846153846153847"/>
    <n v="1388102094"/>
    <n v="1385510094"/>
    <b v="0"/>
    <n v="52"/>
    <b v="0"/>
    <s v="publishing/fiction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e v="#DIV/0!"/>
    <n v="1361750369"/>
    <n v="1358294369"/>
    <b v="0"/>
    <n v="0"/>
    <b v="0"/>
    <s v="publishing/fiction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0"/>
    <n v="1454183202"/>
    <n v="1449863202"/>
    <b v="0"/>
    <n v="1"/>
    <b v="0"/>
    <s v="publishing/fiction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50"/>
    <n v="1257047940"/>
    <n v="1252718519"/>
    <b v="0"/>
    <n v="1"/>
    <b v="0"/>
    <s v="publishing/fiction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6"/>
    <n v="1431298860"/>
    <n v="1428341985"/>
    <b v="0"/>
    <n v="2"/>
    <b v="0"/>
    <s v="publishing/fiction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39"/>
    <n v="1393181018"/>
    <n v="1390589018"/>
    <b v="0"/>
    <n v="9"/>
    <b v="0"/>
    <s v="publishing/fiction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34"/>
    <n v="1323998795"/>
    <n v="1321406795"/>
    <b v="0"/>
    <n v="5"/>
    <b v="0"/>
    <s v="publishing/fiction"/>
    <x v="3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63.122807017543863"/>
    <n v="1444539600"/>
    <n v="1441297645"/>
    <b v="0"/>
    <n v="57"/>
    <b v="0"/>
    <s v="publishing/fiction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7"/>
    <n v="1375313577"/>
    <n v="1372721577"/>
    <b v="0"/>
    <n v="3"/>
    <b v="0"/>
    <s v="publishing/fiction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2"/>
    <n v="1398876680"/>
    <n v="1396284680"/>
    <b v="0"/>
    <n v="1"/>
    <b v="0"/>
    <s v="publishing/fiction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66.666666666666671"/>
    <n v="1287115200"/>
    <n v="1284567905"/>
    <b v="0"/>
    <n v="6"/>
    <b v="0"/>
    <s v="publishing/fiction"/>
    <x v="3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38.518518518518519"/>
    <n v="1304439025"/>
    <n v="1301847025"/>
    <b v="0"/>
    <n v="27"/>
    <b v="1"/>
    <s v="music/rock"/>
    <x v="4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42.609200000000001"/>
    <n v="1370649674"/>
    <n v="1368057674"/>
    <b v="0"/>
    <n v="25"/>
    <b v="1"/>
    <s v="music/rock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50"/>
    <n v="1345918302"/>
    <n v="1343326302"/>
    <b v="0"/>
    <n v="14"/>
    <b v="1"/>
    <s v="music/rock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63.485714285714288"/>
    <n v="1335564000"/>
    <n v="1332182049"/>
    <b v="0"/>
    <n v="35"/>
    <b v="1"/>
    <s v="music/rock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02.5"/>
    <n v="1395023719"/>
    <n v="1391571319"/>
    <b v="0"/>
    <n v="10"/>
    <b v="1"/>
    <s v="music/rock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31.142758620689655"/>
    <n v="1362060915"/>
    <n v="1359468915"/>
    <b v="0"/>
    <n v="29"/>
    <b v="1"/>
    <s v="music/rock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62.27272727272728"/>
    <n v="1336751220"/>
    <n v="1331774434"/>
    <b v="0"/>
    <n v="44"/>
    <b v="1"/>
    <s v="music/rock"/>
    <x v="4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80.588235294117652"/>
    <n v="1383318226"/>
    <n v="1380726226"/>
    <b v="0"/>
    <n v="17"/>
    <b v="1"/>
    <s v="music/rock"/>
    <x v="4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59.85441176470588"/>
    <n v="1341633540"/>
    <n v="1338336588"/>
    <b v="0"/>
    <n v="34"/>
    <b v="1"/>
    <s v="music/rock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2.85714285714286"/>
    <n v="1358755140"/>
    <n v="1357187280"/>
    <b v="0"/>
    <n v="14"/>
    <b v="1"/>
    <s v="music/rock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92.547820512820508"/>
    <n v="1359680939"/>
    <n v="1357088939"/>
    <b v="0"/>
    <n v="156"/>
    <b v="1"/>
    <s v="music/rock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60.859375"/>
    <n v="1384322340"/>
    <n v="1381430646"/>
    <b v="0"/>
    <n v="128"/>
    <b v="1"/>
    <s v="music/rock"/>
    <x v="4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41.851833333333339"/>
    <n v="1383861483"/>
    <n v="1381265883"/>
    <b v="0"/>
    <n v="60"/>
    <b v="1"/>
    <s v="music/rock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88.325937499999995"/>
    <n v="1372827540"/>
    <n v="1371491244"/>
    <b v="0"/>
    <n v="32"/>
    <b v="1"/>
    <s v="music/rock"/>
    <x v="4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58.96226415094338"/>
    <n v="1315242360"/>
    <n v="1310438737"/>
    <b v="0"/>
    <n v="53"/>
    <b v="1"/>
    <s v="music/rock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85.054347826086953"/>
    <n v="1333774740"/>
    <n v="1330094566"/>
    <b v="0"/>
    <n v="184"/>
    <b v="1"/>
    <s v="music/rock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12.61111111111111"/>
    <n v="1379279400"/>
    <n v="1376687485"/>
    <b v="0"/>
    <n v="90"/>
    <b v="1"/>
    <s v="music/rock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45.436619718309856"/>
    <n v="1335672000"/>
    <n v="1332978688"/>
    <b v="0"/>
    <n v="71"/>
    <b v="1"/>
    <s v="music/rock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46.218390804597703"/>
    <n v="1412086187"/>
    <n v="1409494187"/>
    <b v="0"/>
    <n v="87"/>
    <b v="1"/>
    <s v="music/rock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78.60714285714286"/>
    <n v="1335542446"/>
    <n v="1332950446"/>
    <b v="0"/>
    <n v="28"/>
    <b v="1"/>
    <s v="music/rock"/>
    <x v="4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40.75"/>
    <n v="1410431054"/>
    <n v="1407839054"/>
    <b v="0"/>
    <n v="56"/>
    <b v="1"/>
    <s v="music/rock"/>
    <x v="4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43.733921568627444"/>
    <n v="1309547120"/>
    <n v="1306955120"/>
    <b v="0"/>
    <n v="51"/>
    <b v="1"/>
    <s v="music/rock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81.066666666666663"/>
    <n v="1347854700"/>
    <n v="1343867524"/>
    <b v="0"/>
    <n v="75"/>
    <b v="1"/>
    <s v="music/rock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74.60526315789474"/>
    <n v="1306630800"/>
    <n v="1304376478"/>
    <b v="0"/>
    <n v="38"/>
    <b v="1"/>
    <s v="music/rock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305.55555555555554"/>
    <n v="1311393540"/>
    <n v="1309919526"/>
    <b v="0"/>
    <n v="18"/>
    <b v="1"/>
    <s v="music/rock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58.333333333333336"/>
    <n v="1310857200"/>
    <n v="1306525512"/>
    <b v="0"/>
    <n v="54"/>
    <b v="1"/>
    <s v="music/rock"/>
    <x v="4"/>
    <x v="11"/>
    <x v="805"/>
    <x v="6"/>
  </r>
  <r>
    <n v="806"/>
    <s v="Golden Animals NEW Album!"/>
    <s v="Help Golden Animals finish their NEW Album!"/>
    <n v="8000"/>
    <n v="8355"/>
    <x v="0"/>
    <s v="US"/>
    <s v="USD"/>
    <n v="117.67605633802818"/>
    <n v="1315413339"/>
    <n v="1312821339"/>
    <b v="0"/>
    <n v="71"/>
    <b v="1"/>
    <s v="music/rock"/>
    <x v="4"/>
    <x v="11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73.771929824561397"/>
    <n v="1488333600"/>
    <n v="1485270311"/>
    <b v="0"/>
    <n v="57"/>
    <b v="1"/>
    <s v="music/rock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04.65116279069767"/>
    <n v="1419224340"/>
    <n v="1416363886"/>
    <b v="0"/>
    <n v="43"/>
    <b v="1"/>
    <s v="music/rock"/>
    <x v="4"/>
    <x v="11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79.82692307692308"/>
    <n v="1390161630"/>
    <n v="1387569630"/>
    <b v="0"/>
    <n v="52"/>
    <b v="1"/>
    <s v="music/rock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58.333333333333336"/>
    <n v="1346462462"/>
    <n v="1343870462"/>
    <b v="0"/>
    <n v="27"/>
    <b v="1"/>
    <s v="music/rock"/>
    <x v="4"/>
    <x v="11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86.666666666666671"/>
    <n v="1373475120"/>
    <n v="1371569202"/>
    <b v="0"/>
    <n v="12"/>
    <b v="1"/>
    <s v="music/rock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27.606060606060606"/>
    <n v="1362146280"/>
    <n v="1357604752"/>
    <b v="0"/>
    <n v="33"/>
    <b v="1"/>
    <s v="music/rock"/>
    <x v="4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24.999375000000001"/>
    <n v="1342825365"/>
    <n v="1340233365"/>
    <b v="0"/>
    <n v="96"/>
    <b v="1"/>
    <s v="music/rock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45.464285714285715"/>
    <n v="1306865040"/>
    <n v="1305568201"/>
    <b v="0"/>
    <n v="28"/>
    <b v="1"/>
    <s v="music/rock"/>
    <x v="4"/>
    <x v="1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99.534883720930239"/>
    <n v="1414879303"/>
    <n v="1412287303"/>
    <b v="0"/>
    <n v="43"/>
    <b v="1"/>
    <s v="music/rock"/>
    <x v="4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39.31"/>
    <n v="1365489000"/>
    <n v="1362776043"/>
    <b v="0"/>
    <n v="205"/>
    <b v="1"/>
    <s v="music/rock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89.419999999999987"/>
    <n v="1331441940"/>
    <n v="1326810211"/>
    <b v="0"/>
    <n v="23"/>
    <b v="1"/>
    <s v="music/rock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28.684210526315791"/>
    <n v="1344358860"/>
    <n v="1343682681"/>
    <b v="0"/>
    <n v="19"/>
    <b v="1"/>
    <s v="music/rock"/>
    <x v="4"/>
    <x v="11"/>
    <x v="818"/>
    <x v="5"/>
  </r>
  <r>
    <n v="819"/>
    <s v="Winter Tour"/>
    <s v="We are touring the Southeast in support of our new EP"/>
    <n v="400"/>
    <n v="435"/>
    <x v="0"/>
    <s v="US"/>
    <s v="USD"/>
    <n v="31.071428571428573"/>
    <n v="1387601040"/>
    <n v="1386806254"/>
    <b v="0"/>
    <n v="14"/>
    <b v="1"/>
    <s v="music/rock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70.55263157894737"/>
    <n v="1402290000"/>
    <n v="1399666342"/>
    <b v="0"/>
    <n v="38"/>
    <b v="1"/>
    <s v="music/rock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224.12820512820514"/>
    <n v="1430712060"/>
    <n v="1427753265"/>
    <b v="0"/>
    <n v="78"/>
    <b v="1"/>
    <s v="music/rock"/>
    <x v="4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51.811594202898547"/>
    <n v="1349477050"/>
    <n v="1346885050"/>
    <b v="0"/>
    <n v="69"/>
    <b v="1"/>
    <s v="music/rock"/>
    <x v="4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43.515151515151516"/>
    <n v="1427062852"/>
    <n v="1424474452"/>
    <b v="0"/>
    <n v="33"/>
    <b v="1"/>
    <s v="music/rock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39.816666666666663"/>
    <n v="1271573940"/>
    <n v="1268459318"/>
    <b v="0"/>
    <n v="54"/>
    <b v="1"/>
    <s v="music/rock"/>
    <x v="4"/>
    <x v="11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26.8080808080808"/>
    <n v="1351495284"/>
    <n v="1349335284"/>
    <b v="0"/>
    <n v="99"/>
    <b v="1"/>
    <s v="music/rock"/>
    <x v="4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13.87755102040816"/>
    <n v="1332719730"/>
    <n v="1330908930"/>
    <b v="0"/>
    <n v="49"/>
    <b v="1"/>
    <s v="music/rock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28.181818181818183"/>
    <n v="1329248940"/>
    <n v="1326972107"/>
    <b v="0"/>
    <n v="11"/>
    <b v="1"/>
    <s v="music/rock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36.60526315789474"/>
    <n v="1340641440"/>
    <n v="1339549982"/>
    <b v="0"/>
    <n v="38"/>
    <b v="1"/>
    <s v="music/rock"/>
    <x v="4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32.5"/>
    <n v="1468437240"/>
    <n v="1463253240"/>
    <b v="0"/>
    <n v="16"/>
    <b v="1"/>
    <s v="music/rock"/>
    <x v="4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60.65625"/>
    <n v="1363952225"/>
    <n v="1361363825"/>
    <b v="0"/>
    <n v="32"/>
    <b v="1"/>
    <s v="music/rock"/>
    <x v="4"/>
    <x v="11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75"/>
    <n v="1335540694"/>
    <n v="1332948694"/>
    <b v="0"/>
    <n v="20"/>
    <b v="1"/>
    <s v="music/rock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97.993896103896105"/>
    <n v="1327133580"/>
    <n v="1321978335"/>
    <b v="0"/>
    <n v="154"/>
    <b v="1"/>
    <s v="music/rock"/>
    <x v="4"/>
    <x v="11"/>
    <x v="832"/>
    <x v="6"/>
  </r>
  <r>
    <n v="833"/>
    <s v="Ragman Rolls"/>
    <s v="This is an American rock album."/>
    <n v="6000"/>
    <n v="6100"/>
    <x v="0"/>
    <s v="US"/>
    <s v="USD"/>
    <n v="148.78048780487805"/>
    <n v="1397941475"/>
    <n v="1395349475"/>
    <b v="0"/>
    <n v="41"/>
    <b v="1"/>
    <s v="music/rock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96.08"/>
    <n v="1372651140"/>
    <n v="1369770292"/>
    <b v="0"/>
    <n v="75"/>
    <b v="1"/>
    <s v="music/rock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58.625"/>
    <n v="1337396400"/>
    <n v="1333709958"/>
    <b v="0"/>
    <n v="40"/>
    <b v="1"/>
    <s v="music/rock"/>
    <x v="4"/>
    <x v="11"/>
    <x v="835"/>
    <x v="5"/>
  </r>
  <r>
    <n v="836"/>
    <s v="DESMADRE Full Album + Press Kit"/>
    <s v="An album you can bring home to mom."/>
    <n v="5000"/>
    <n v="5046.5200000000004"/>
    <x v="0"/>
    <s v="US"/>
    <s v="USD"/>
    <n v="109.70695652173914"/>
    <n v="1381108918"/>
    <n v="1378516918"/>
    <b v="0"/>
    <n v="46"/>
    <b v="1"/>
    <s v="music/rock"/>
    <x v="4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49.112903225806448"/>
    <n v="1398988662"/>
    <n v="1396396662"/>
    <b v="0"/>
    <n v="62"/>
    <b v="1"/>
    <s v="music/rock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47.672131147540981"/>
    <n v="1326835985"/>
    <n v="1324243985"/>
    <b v="0"/>
    <n v="61"/>
    <b v="1"/>
    <s v="music/rock"/>
    <x v="4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60.737812499999997"/>
    <n v="1348337956"/>
    <n v="1345745956"/>
    <b v="0"/>
    <n v="96"/>
    <b v="1"/>
    <s v="music/rock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63.37715789473684"/>
    <n v="1474694787"/>
    <n v="1472102787"/>
    <b v="0"/>
    <n v="190"/>
    <b v="1"/>
    <s v="music/metal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53.893617021276597"/>
    <n v="1415653663"/>
    <n v="1413058063"/>
    <b v="1"/>
    <n v="94"/>
    <b v="1"/>
    <s v="music/metal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66.871794871794876"/>
    <n v="1381723140"/>
    <n v="1378735983"/>
    <b v="1"/>
    <n v="39"/>
    <b v="1"/>
    <s v="music/metal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63.102362204724407"/>
    <n v="1481184000"/>
    <n v="1479708680"/>
    <b v="0"/>
    <n v="127"/>
    <b v="1"/>
    <s v="music/metal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36.628930817610062"/>
    <n v="1414817940"/>
    <n v="1411489552"/>
    <b v="1"/>
    <n v="159"/>
    <b v="1"/>
    <s v="music/metal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34.005706214689269"/>
    <n v="1473047940"/>
    <n v="1469595396"/>
    <b v="0"/>
    <n v="177"/>
    <b v="1"/>
    <s v="music/metal"/>
    <x v="4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28.553404255319148"/>
    <n v="1394460000"/>
    <n v="1393233855"/>
    <b v="0"/>
    <n v="47"/>
    <b v="1"/>
    <s v="music/metal"/>
    <x v="4"/>
    <x v="12"/>
    <x v="846"/>
    <x v="3"/>
  </r>
  <r>
    <n v="847"/>
    <s v="CENTROPYMUSIC"/>
    <s v="MUSIC WITH MEANING!  MUSIC THAT MATTERS!!!"/>
    <n v="10"/>
    <n v="10"/>
    <x v="0"/>
    <s v="US"/>
    <s v="USD"/>
    <n v="10"/>
    <n v="1436555376"/>
    <n v="1433963376"/>
    <b v="0"/>
    <n v="1"/>
    <b v="1"/>
    <s v="music/metal"/>
    <x v="4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8.75"/>
    <n v="1429038033"/>
    <n v="1426446033"/>
    <b v="0"/>
    <n v="16"/>
    <b v="1"/>
    <s v="music/metal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41.704347826086959"/>
    <n v="1426473264"/>
    <n v="1424057664"/>
    <b v="0"/>
    <n v="115"/>
    <b v="1"/>
    <s v="music/metal"/>
    <x v="4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46.669172932330824"/>
    <n v="1461560340"/>
    <n v="1458762717"/>
    <b v="0"/>
    <n v="133"/>
    <b v="1"/>
    <s v="music/metal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37.271428571428572"/>
    <n v="1469994300"/>
    <n v="1464815253"/>
    <b v="0"/>
    <n v="70"/>
    <b v="1"/>
    <s v="music/metal"/>
    <x v="4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59.258064516129032"/>
    <n v="1477342800"/>
    <n v="1476386395"/>
    <b v="0"/>
    <n v="62"/>
    <b v="1"/>
    <s v="music/metal"/>
    <x v="4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30"/>
    <n v="1424116709"/>
    <n v="1421524709"/>
    <b v="0"/>
    <n v="10"/>
    <b v="1"/>
    <s v="music/metal"/>
    <x v="4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65.8623246492986"/>
    <n v="1482901546"/>
    <n v="1480309546"/>
    <b v="0"/>
    <n v="499"/>
    <b v="1"/>
    <s v="music/metal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31.914893617021278"/>
    <n v="1469329217"/>
    <n v="1466737217"/>
    <b v="0"/>
    <n v="47"/>
    <b v="1"/>
    <s v="music/metal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9.464285714285715"/>
    <n v="1477422000"/>
    <n v="1472282956"/>
    <b v="0"/>
    <n v="28"/>
    <b v="1"/>
    <s v="music/metal"/>
    <x v="4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50"/>
    <n v="1448463431"/>
    <n v="1444831031"/>
    <b v="0"/>
    <n v="24"/>
    <b v="1"/>
    <s v="music/metal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22.737763157894737"/>
    <n v="1429138740"/>
    <n v="1426528418"/>
    <b v="0"/>
    <n v="76"/>
    <b v="1"/>
    <s v="music/metal"/>
    <x v="4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42.724489795918366"/>
    <n v="1433376000"/>
    <n v="1430768468"/>
    <b v="0"/>
    <n v="98"/>
    <b v="1"/>
    <s v="music/metal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52.916666666666664"/>
    <n v="1385123713"/>
    <n v="1382528113"/>
    <b v="0"/>
    <n v="48"/>
    <b v="0"/>
    <s v="music/jazz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50.5"/>
    <n v="1474067404"/>
    <n v="1471475404"/>
    <b v="0"/>
    <n v="2"/>
    <b v="0"/>
    <s v="music/jazz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42.5"/>
    <n v="1384179548"/>
    <n v="1381583948"/>
    <b v="0"/>
    <n v="4"/>
    <b v="0"/>
    <s v="music/jazz"/>
    <x v="4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8"/>
    <n v="1329014966"/>
    <n v="1326422966"/>
    <b v="0"/>
    <n v="5"/>
    <b v="0"/>
    <s v="music/jazz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34.177215189873415"/>
    <n v="1381917540"/>
    <n v="1379990038"/>
    <b v="0"/>
    <n v="79"/>
    <b v="0"/>
    <s v="music/jazz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22.5"/>
    <n v="1358361197"/>
    <n v="1353177197"/>
    <b v="0"/>
    <n v="2"/>
    <b v="0"/>
    <s v="music/jazz"/>
    <x v="4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58.18181818181818"/>
    <n v="1425136200"/>
    <n v="1421853518"/>
    <b v="0"/>
    <n v="11"/>
    <b v="0"/>
    <s v="music/jazz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09.18181818181819"/>
    <n v="1259643540"/>
    <n v="1254450706"/>
    <b v="0"/>
    <n v="11"/>
    <b v="0"/>
    <s v="music/jazz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50"/>
    <n v="1389055198"/>
    <n v="1386463198"/>
    <b v="0"/>
    <n v="1"/>
    <b v="0"/>
    <s v="music/jazz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346.66666666666669"/>
    <n v="1365448657"/>
    <n v="1362860257"/>
    <b v="0"/>
    <n v="3"/>
    <b v="0"/>
    <s v="music/jazz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2.4"/>
    <n v="1377995523"/>
    <n v="1375403523"/>
    <b v="0"/>
    <n v="5"/>
    <b v="0"/>
    <s v="music/jazz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27.083333333333332"/>
    <n v="1385735295"/>
    <n v="1383139695"/>
    <b v="0"/>
    <n v="12"/>
    <b v="0"/>
    <s v="music/jazz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32.5"/>
    <n v="1299786527"/>
    <n v="1295898527"/>
    <b v="0"/>
    <n v="2"/>
    <b v="0"/>
    <s v="music/jazz"/>
    <x v="4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9"/>
    <n v="1352610040"/>
    <n v="1349150440"/>
    <b v="0"/>
    <n v="5"/>
    <b v="0"/>
    <s v="music/jazz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34.761904761904759"/>
    <n v="1367676034"/>
    <n v="1365084034"/>
    <b v="0"/>
    <n v="21"/>
    <b v="0"/>
    <s v="music/jazz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e v="#DIV/0!"/>
    <n v="1442856131"/>
    <n v="1441128131"/>
    <b v="0"/>
    <n v="0"/>
    <b v="0"/>
    <s v="music/jazz"/>
    <x v="4"/>
    <x v="13"/>
    <x v="875"/>
    <x v="0"/>
  </r>
  <r>
    <n v="876"/>
    <s v="Sound Of Dobells"/>
    <s v="What was the greatest record shop ever?  DOBELLS!"/>
    <n v="3152"/>
    <n v="1286"/>
    <x v="2"/>
    <s v="GB"/>
    <s v="GBP"/>
    <n v="28.577777777777779"/>
    <n v="1359978927"/>
    <n v="1357127727"/>
    <b v="0"/>
    <n v="45"/>
    <b v="0"/>
    <s v="music/jazz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46.586206896551722"/>
    <n v="1387479360"/>
    <n v="1384887360"/>
    <b v="0"/>
    <n v="29"/>
    <b v="0"/>
    <s v="music/jazz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32.5"/>
    <n v="1293082524"/>
    <n v="1290490524"/>
    <b v="0"/>
    <n v="2"/>
    <b v="0"/>
    <s v="music/jazz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21.466666666666665"/>
    <n v="1338321305"/>
    <n v="1336506905"/>
    <b v="0"/>
    <n v="30"/>
    <b v="0"/>
    <s v="music/jazz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.125"/>
    <n v="1351582938"/>
    <n v="1348731738"/>
    <b v="0"/>
    <n v="8"/>
    <b v="0"/>
    <s v="music/indie rock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30"/>
    <n v="1326520886"/>
    <n v="1322632886"/>
    <b v="0"/>
    <n v="1"/>
    <b v="0"/>
    <s v="music/indie rock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21.571428571428573"/>
    <n v="1315341550"/>
    <n v="1312490350"/>
    <b v="0"/>
    <n v="14"/>
    <b v="0"/>
    <s v="music/indie rock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83.375"/>
    <n v="1456957635"/>
    <n v="1451773635"/>
    <b v="0"/>
    <n v="24"/>
    <b v="0"/>
    <s v="music/indie rock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0"/>
    <n v="1336789860"/>
    <n v="1331666146"/>
    <b v="0"/>
    <n v="2"/>
    <b v="0"/>
    <s v="music/indie rock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35.714285714285715"/>
    <n v="1483137311"/>
    <n v="1481322911"/>
    <b v="0"/>
    <n v="21"/>
    <b v="0"/>
    <s v="music/indie rock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29.285714285714285"/>
    <n v="1473972813"/>
    <n v="1471812813"/>
    <b v="0"/>
    <n v="7"/>
    <b v="0"/>
    <s v="music/indie rock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e v="#DIV/0!"/>
    <n v="1338159655"/>
    <n v="1335567655"/>
    <b v="0"/>
    <n v="0"/>
    <b v="0"/>
    <s v="music/indie rock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8"/>
    <n v="1314856800"/>
    <n v="1311789885"/>
    <b v="0"/>
    <n v="4"/>
    <b v="0"/>
    <s v="music/indie rock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73.760000000000005"/>
    <n v="1412534943"/>
    <n v="1409942943"/>
    <b v="0"/>
    <n v="32"/>
    <b v="0"/>
    <s v="music/indie rock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31.25"/>
    <n v="1385055979"/>
    <n v="1382460379"/>
    <b v="0"/>
    <n v="4"/>
    <b v="0"/>
    <s v="music/indie rock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28.888888888888889"/>
    <n v="1408581930"/>
    <n v="1405989930"/>
    <b v="0"/>
    <n v="9"/>
    <b v="0"/>
    <s v="music/indie rock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3.8235294117647"/>
    <n v="1280635200"/>
    <n v="1273121283"/>
    <b v="0"/>
    <n v="17"/>
    <b v="0"/>
    <s v="music/indie rock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40"/>
    <n v="1427920363"/>
    <n v="1425331963"/>
    <b v="0"/>
    <n v="5"/>
    <b v="0"/>
    <s v="music/indie rock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7.81132075471697"/>
    <n v="1465169610"/>
    <n v="1462577610"/>
    <b v="0"/>
    <n v="53"/>
    <b v="0"/>
    <s v="music/indie rock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27.857142857142858"/>
    <n v="1287975829"/>
    <n v="1284087829"/>
    <b v="0"/>
    <n v="7"/>
    <b v="0"/>
    <s v="music/indie rock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44.444444444444443"/>
    <n v="1440734400"/>
    <n v="1438549026"/>
    <b v="0"/>
    <n v="72"/>
    <b v="0"/>
    <s v="music/indie rock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e v="#DIV/0!"/>
    <n v="1354123908"/>
    <n v="1351528308"/>
    <b v="0"/>
    <n v="0"/>
    <b v="0"/>
    <s v="music/indie rock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35"/>
    <n v="1326651110"/>
    <n v="1322763110"/>
    <b v="0"/>
    <n v="2"/>
    <b v="0"/>
    <s v="music/indie rock"/>
    <x v="4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35"/>
    <n v="1306549362"/>
    <n v="1302661362"/>
    <b v="0"/>
    <n v="8"/>
    <b v="0"/>
    <s v="music/indie rock"/>
    <x v="4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0.5"/>
    <n v="1459365802"/>
    <n v="1456777402"/>
    <b v="0"/>
    <n v="2"/>
    <b v="0"/>
    <s v="music/jazz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e v="#DIV/0!"/>
    <n v="1276024260"/>
    <n v="1272050914"/>
    <b v="0"/>
    <n v="0"/>
    <b v="0"/>
    <s v="music/jazz"/>
    <x v="4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30"/>
    <n v="1409412600"/>
    <n v="1404947422"/>
    <b v="0"/>
    <n v="3"/>
    <b v="0"/>
    <s v="music/jazz"/>
    <x v="4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40"/>
    <n v="1348367100"/>
    <n v="1346180780"/>
    <b v="0"/>
    <n v="4"/>
    <b v="0"/>
    <s v="music/jazz"/>
    <x v="4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50.333333333333336"/>
    <n v="1451786137"/>
    <n v="1449194137"/>
    <b v="0"/>
    <n v="3"/>
    <b v="0"/>
    <s v="music/jazz"/>
    <x v="4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32.666666666666664"/>
    <n v="1295847926"/>
    <n v="1290663926"/>
    <b v="0"/>
    <n v="6"/>
    <b v="0"/>
    <s v="music/jazz"/>
    <x v="4"/>
    <x v="13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e v="#DIV/0!"/>
    <n v="1394681590"/>
    <n v="1392093190"/>
    <b v="0"/>
    <n v="0"/>
    <b v="0"/>
    <s v="music/jazz"/>
    <x v="4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e v="#DIV/0!"/>
    <n v="1315715823"/>
    <n v="1313123823"/>
    <b v="0"/>
    <n v="0"/>
    <b v="0"/>
    <s v="music/jazz"/>
    <x v="4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e v="#DIV/0!"/>
    <n v="1280206740"/>
    <n v="1276283655"/>
    <b v="0"/>
    <n v="0"/>
    <b v="0"/>
    <s v="music/jazz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65"/>
    <n v="1343016000"/>
    <n v="1340296440"/>
    <b v="0"/>
    <n v="8"/>
    <b v="0"/>
    <s v="music/jazz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24.6"/>
    <n v="1488546319"/>
    <n v="1483362319"/>
    <b v="0"/>
    <n v="5"/>
    <b v="0"/>
    <s v="music/jazz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e v="#DIV/0!"/>
    <n v="1390522045"/>
    <n v="1388707645"/>
    <b v="0"/>
    <n v="0"/>
    <b v="0"/>
    <s v="music/jazz"/>
    <x v="4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5"/>
    <n v="1355197047"/>
    <n v="1350009447"/>
    <b v="0"/>
    <n v="2"/>
    <b v="0"/>
    <s v="music/jazz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82.583333333333329"/>
    <n v="1336188019"/>
    <n v="1333596019"/>
    <b v="0"/>
    <n v="24"/>
    <b v="0"/>
    <s v="music/jazz"/>
    <x v="4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e v="#DIV/0!"/>
    <n v="1345918747"/>
    <n v="1343326747"/>
    <b v="0"/>
    <n v="0"/>
    <b v="0"/>
    <s v="music/jazz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41.666666666666664"/>
    <n v="1330577940"/>
    <n v="1327853914"/>
    <b v="0"/>
    <n v="9"/>
    <b v="0"/>
    <s v="music/jazz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e v="#DIV/0!"/>
    <n v="1287723600"/>
    <n v="1284409734"/>
    <b v="0"/>
    <n v="0"/>
    <b v="0"/>
    <s v="music/jazz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30"/>
    <n v="1405305000"/>
    <n v="1402612730"/>
    <b v="0"/>
    <n v="1"/>
    <b v="0"/>
    <s v="music/jazz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9.600000000000001"/>
    <n v="1417474761"/>
    <n v="1414879161"/>
    <b v="0"/>
    <n v="10"/>
    <b v="0"/>
    <s v="music/jazz"/>
    <x v="4"/>
    <x v="13"/>
    <x v="918"/>
    <x v="3"/>
  </r>
  <r>
    <n v="919"/>
    <s v="Jazz CD:  Out of The Blue"/>
    <s v="Cool jazz with a New Orleans flavor."/>
    <n v="20000"/>
    <n v="100"/>
    <x v="2"/>
    <s v="US"/>
    <s v="USD"/>
    <n v="100"/>
    <n v="1355930645"/>
    <n v="1352906645"/>
    <b v="0"/>
    <n v="1"/>
    <b v="0"/>
    <s v="music/jazz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e v="#DIV/0!"/>
    <n v="1384448822"/>
    <n v="1381853222"/>
    <b v="0"/>
    <n v="0"/>
    <b v="0"/>
    <s v="music/jazz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231.75"/>
    <n v="1323666376"/>
    <n v="1320033976"/>
    <b v="0"/>
    <n v="20"/>
    <b v="0"/>
    <s v="music/jazz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89.33333333333334"/>
    <n v="1412167393"/>
    <n v="1409143393"/>
    <b v="0"/>
    <n v="30"/>
    <b v="0"/>
    <s v="music/jazz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55"/>
    <n v="1416614523"/>
    <n v="1414018923"/>
    <b v="0"/>
    <n v="6"/>
    <b v="0"/>
    <s v="music/jazz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21.8"/>
    <n v="1360795069"/>
    <n v="1358203069"/>
    <b v="0"/>
    <n v="15"/>
    <b v="0"/>
    <s v="music/jazz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32"/>
    <n v="1385590111"/>
    <n v="1382994511"/>
    <b v="0"/>
    <n v="5"/>
    <b v="0"/>
    <s v="music/jazz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e v="#DIV/0!"/>
    <n v="1278628800"/>
    <n v="1276043330"/>
    <b v="0"/>
    <n v="0"/>
    <b v="0"/>
    <s v="music/jazz"/>
    <x v="4"/>
    <x v="13"/>
    <x v="926"/>
    <x v="7"/>
  </r>
  <r>
    <n v="927"/>
    <s v="JETRO DA SILVA FUNK PROJECT"/>
    <s v="Studio CD/DVD Solo project of Pianist &amp; Keyboardist Jetro da Silva"/>
    <n v="20000"/>
    <n v="0"/>
    <x v="2"/>
    <s v="US"/>
    <s v="USD"/>
    <e v="#DIV/0!"/>
    <n v="1337024695"/>
    <n v="1334432695"/>
    <b v="0"/>
    <n v="0"/>
    <b v="0"/>
    <s v="music/jazz"/>
    <x v="4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56.25"/>
    <n v="1353196800"/>
    <n v="1348864913"/>
    <b v="0"/>
    <n v="28"/>
    <b v="0"/>
    <s v="music/jazz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e v="#DIV/0!"/>
    <n v="1333946569"/>
    <n v="1331358169"/>
    <b v="0"/>
    <n v="0"/>
    <b v="0"/>
    <s v="music/jazz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69"/>
    <n v="1277501520"/>
    <n v="1273874306"/>
    <b v="0"/>
    <n v="5"/>
    <b v="0"/>
    <s v="music/jazz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8.714285714285715"/>
    <n v="1395007200"/>
    <n v="1392021502"/>
    <b v="0"/>
    <n v="7"/>
    <b v="0"/>
    <s v="music/jazz"/>
    <x v="4"/>
    <x v="13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46.033333333333331"/>
    <n v="1363990545"/>
    <n v="1360106145"/>
    <b v="0"/>
    <n v="30"/>
    <b v="0"/>
    <s v="music/jazz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60"/>
    <n v="1399867409"/>
    <n v="1394683409"/>
    <b v="0"/>
    <n v="2"/>
    <b v="0"/>
    <s v="music/jazz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50.666666666666664"/>
    <n v="1399183200"/>
    <n v="1396633284"/>
    <b v="0"/>
    <n v="30"/>
    <b v="0"/>
    <s v="music/jazz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25"/>
    <n v="1454054429"/>
    <n v="1451462429"/>
    <b v="0"/>
    <n v="2"/>
    <b v="0"/>
    <s v="music/jazz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e v="#DIV/0!"/>
    <n v="1326916800"/>
    <n v="1323131689"/>
    <b v="0"/>
    <n v="0"/>
    <b v="0"/>
    <s v="music/jazz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20"/>
    <n v="1383509357"/>
    <n v="1380913757"/>
    <b v="0"/>
    <n v="2"/>
    <b v="0"/>
    <s v="music/jazz"/>
    <x v="4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25"/>
    <n v="1346585448"/>
    <n v="1343993448"/>
    <b v="0"/>
    <n v="1"/>
    <b v="0"/>
    <s v="music/jazz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20"/>
    <n v="1372622280"/>
    <n v="1369246738"/>
    <b v="0"/>
    <n v="2"/>
    <b v="0"/>
    <s v="music/jazz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10.28571428571429"/>
    <n v="1439251926"/>
    <n v="1435363926"/>
    <b v="0"/>
    <n v="14"/>
    <b v="0"/>
    <s v="technology/wearables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37.451612903225808"/>
    <n v="1486693145"/>
    <n v="1484101145"/>
    <b v="0"/>
    <n v="31"/>
    <b v="0"/>
    <s v="technology/wearables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41.75"/>
    <n v="1455826460"/>
    <n v="1452716060"/>
    <b v="0"/>
    <n v="16"/>
    <b v="0"/>
    <s v="technology/wearables"/>
    <x v="2"/>
    <x v="8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24.083333333333332"/>
    <n v="1480438905"/>
    <n v="1477843305"/>
    <b v="0"/>
    <n v="12"/>
    <b v="0"/>
    <s v="technology/wearables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69.40625"/>
    <n v="1460988000"/>
    <n v="1458050450"/>
    <b v="0"/>
    <n v="96"/>
    <b v="0"/>
    <s v="technology/wearables"/>
    <x v="2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55.25"/>
    <n v="1487462340"/>
    <n v="1482958626"/>
    <b v="0"/>
    <n v="16"/>
    <b v="0"/>
    <s v="technology/wearables"/>
    <x v="2"/>
    <x v="8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57.2"/>
    <n v="1473444048"/>
    <n v="1470852048"/>
    <b v="0"/>
    <n v="5"/>
    <b v="0"/>
    <s v="technology/wearables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e v="#DIV/0!"/>
    <n v="1467312306"/>
    <n v="1462128306"/>
    <b v="0"/>
    <n v="0"/>
    <b v="0"/>
    <s v="technology/wearables"/>
    <x v="2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60"/>
    <n v="1457812364"/>
    <n v="1455220364"/>
    <b v="0"/>
    <n v="8"/>
    <b v="0"/>
    <s v="technology/wearables"/>
    <x v="2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39"/>
    <n v="1456016576"/>
    <n v="1450832576"/>
    <b v="0"/>
    <n v="7"/>
    <b v="0"/>
    <s v="technology/wearables"/>
    <x v="2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58.416666666666664"/>
    <n v="1453053661"/>
    <n v="1450461661"/>
    <b v="0"/>
    <n v="24"/>
    <b v="0"/>
    <s v="technology/wearables"/>
    <x v="2"/>
    <x v="8"/>
    <x v="950"/>
    <x v="0"/>
  </r>
  <r>
    <n v="951"/>
    <s v="Smart Harness"/>
    <s v="Revolutionizing the way we walk our dogs!"/>
    <n v="50000"/>
    <n v="19195"/>
    <x v="2"/>
    <s v="US"/>
    <s v="USD"/>
    <n v="158.63636363636363"/>
    <n v="1465054872"/>
    <n v="1461166872"/>
    <b v="0"/>
    <n v="121"/>
    <b v="0"/>
    <s v="technology/wearables"/>
    <x v="2"/>
    <x v="8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99.857142857142861"/>
    <n v="1479483812"/>
    <n v="1476888212"/>
    <b v="0"/>
    <n v="196"/>
    <b v="0"/>
    <s v="technology/wearables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25.2"/>
    <n v="1422158199"/>
    <n v="1419566199"/>
    <b v="0"/>
    <n v="5"/>
    <b v="0"/>
    <s v="technology/wearables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89.191780821917803"/>
    <n v="1440100839"/>
    <n v="1436472039"/>
    <b v="0"/>
    <n v="73"/>
    <b v="0"/>
    <s v="technology/wearables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82.6236559139785"/>
    <n v="1473750300"/>
    <n v="1470294300"/>
    <b v="0"/>
    <n v="93"/>
    <b v="0"/>
    <s v="technology/wearables"/>
    <x v="2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50.647058823529413"/>
    <n v="1430081759"/>
    <n v="1424901359"/>
    <b v="0"/>
    <n v="17"/>
    <b v="0"/>
    <s v="technology/wearables"/>
    <x v="2"/>
    <x v="8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33.285714285714285"/>
    <n v="1479392133"/>
    <n v="1476710133"/>
    <b v="0"/>
    <n v="7"/>
    <b v="0"/>
    <s v="technology/wearables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51.823529411764703"/>
    <n v="1428641940"/>
    <n v="1426792563"/>
    <b v="0"/>
    <n v="17"/>
    <b v="0"/>
    <s v="technology/wearables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13.62573099415205"/>
    <n v="1421640665"/>
    <n v="1419048665"/>
    <b v="0"/>
    <n v="171"/>
    <b v="0"/>
    <s v="technology/wearables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36.46276595744681"/>
    <n v="1489500155"/>
    <n v="1485874955"/>
    <b v="0"/>
    <n v="188"/>
    <b v="0"/>
    <s v="technology/wearables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364.35454545454547"/>
    <n v="1487617200"/>
    <n v="1483634335"/>
    <b v="0"/>
    <n v="110"/>
    <b v="0"/>
    <s v="technology/wearables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9.243243243243242"/>
    <n v="1455210353"/>
    <n v="1451927153"/>
    <b v="0"/>
    <n v="37"/>
    <b v="0"/>
    <s v="technology/wearables"/>
    <x v="2"/>
    <x v="8"/>
    <x v="962"/>
    <x v="2"/>
  </r>
  <r>
    <n v="963"/>
    <s v="The Ultimate Learning Center"/>
    <s v="WE are molding an educated, motivated, non violent GENERATION!"/>
    <n v="35000"/>
    <n v="377"/>
    <x v="2"/>
    <s v="US"/>
    <s v="USD"/>
    <n v="41.888888888888886"/>
    <n v="1476717319"/>
    <n v="1473693319"/>
    <b v="0"/>
    <n v="9"/>
    <b v="0"/>
    <s v="technology/wearables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30.310344827586206"/>
    <n v="1441119919"/>
    <n v="1437663919"/>
    <b v="0"/>
    <n v="29"/>
    <b v="0"/>
    <s v="technology/wearables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49.666666666666664"/>
    <n v="1477454340"/>
    <n v="1474676646"/>
    <b v="0"/>
    <n v="6"/>
    <b v="0"/>
    <s v="technology/wearables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59.2"/>
    <n v="1475766932"/>
    <n v="1473174932"/>
    <b v="0"/>
    <n v="30"/>
    <b v="0"/>
    <s v="technology/wearables"/>
    <x v="2"/>
    <x v="8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43.97530864197531"/>
    <n v="1461301574"/>
    <n v="1456121174"/>
    <b v="0"/>
    <n v="81"/>
    <b v="0"/>
    <s v="technology/wearables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26.5"/>
    <n v="1408134034"/>
    <n v="1405542034"/>
    <b v="0"/>
    <n v="4"/>
    <b v="0"/>
    <s v="technology/wearables"/>
    <x v="2"/>
    <x v="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272.7272727272727"/>
    <n v="1486624607"/>
    <n v="1483773407"/>
    <b v="0"/>
    <n v="11"/>
    <b v="0"/>
    <s v="technology/wearables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64"/>
    <n v="1485147540"/>
    <n v="1481951853"/>
    <b v="0"/>
    <n v="14"/>
    <b v="0"/>
    <s v="technology/wearables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45.2"/>
    <n v="1433178060"/>
    <n v="1429290060"/>
    <b v="0"/>
    <n v="5"/>
    <b v="0"/>
    <s v="technology/wearables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53.88888888888889"/>
    <n v="1409813940"/>
    <n v="1407271598"/>
    <b v="0"/>
    <n v="45"/>
    <b v="0"/>
    <s v="technology/wearables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51.375"/>
    <n v="1447032093"/>
    <n v="1441844493"/>
    <b v="0"/>
    <n v="8"/>
    <b v="0"/>
    <s v="technology/wearables"/>
    <x v="2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93.333333333333329"/>
    <n v="1458925156"/>
    <n v="1456336756"/>
    <b v="0"/>
    <n v="3"/>
    <b v="0"/>
    <s v="technology/wearables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08.625"/>
    <n v="1467132185"/>
    <n v="1461948185"/>
    <b v="0"/>
    <n v="24"/>
    <b v="0"/>
    <s v="technology/wearables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60.5"/>
    <n v="1439515497"/>
    <n v="1435627497"/>
    <b v="0"/>
    <n v="18"/>
    <b v="0"/>
    <s v="technology/wearables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75.75"/>
    <n v="1456094197"/>
    <n v="1453502197"/>
    <b v="0"/>
    <n v="12"/>
    <b v="0"/>
    <s v="technology/wearables"/>
    <x v="2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790.83739837398377"/>
    <n v="1456385101"/>
    <n v="1453793101"/>
    <b v="0"/>
    <n v="123"/>
    <b v="0"/>
    <s v="technology/wearables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301.93916666666667"/>
    <n v="1466449140"/>
    <n v="1463392828"/>
    <b v="0"/>
    <n v="96"/>
    <b v="0"/>
    <s v="technology/wearables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47.935483870967744"/>
    <n v="1417387322"/>
    <n v="1413495722"/>
    <b v="0"/>
    <n v="31"/>
    <b v="0"/>
    <s v="technology/wearables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2.75"/>
    <n v="1407624222"/>
    <n v="1405032222"/>
    <b v="0"/>
    <n v="4"/>
    <b v="0"/>
    <s v="technology/wearables"/>
    <x v="2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"/>
    <n v="1475431486"/>
    <n v="1472839486"/>
    <b v="0"/>
    <n v="3"/>
    <b v="0"/>
    <s v="technology/wearables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71.79329608938548"/>
    <n v="1471985640"/>
    <n v="1469289685"/>
    <b v="0"/>
    <n v="179"/>
    <b v="0"/>
    <s v="technology/wearables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35.333333333333336"/>
    <n v="1427507208"/>
    <n v="1424918808"/>
    <b v="0"/>
    <n v="3"/>
    <b v="0"/>
    <s v="technology/wearables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82.086956521739125"/>
    <n v="1451602800"/>
    <n v="1449011610"/>
    <b v="0"/>
    <n v="23"/>
    <b v="0"/>
    <s v="technology/wearables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10.8695652173913"/>
    <n v="1452384000"/>
    <n v="1447698300"/>
    <b v="0"/>
    <n v="23"/>
    <b v="0"/>
    <s v="technology/wearables"/>
    <x v="2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61.21951219512195"/>
    <n v="1403507050"/>
    <n v="1400051050"/>
    <b v="0"/>
    <n v="41"/>
    <b v="0"/>
    <s v="technology/wearables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e v="#DIV/0!"/>
    <n v="1475310825"/>
    <n v="1472718825"/>
    <b v="0"/>
    <n v="0"/>
    <b v="0"/>
    <s v="technology/wearables"/>
    <x v="2"/>
    <x v="8"/>
    <x v="988"/>
    <x v="2"/>
  </r>
  <r>
    <n v="989"/>
    <s v="Power Rope"/>
    <s v="The most useful phone charger you will ever buy"/>
    <n v="10000"/>
    <n v="1677"/>
    <x v="2"/>
    <s v="US"/>
    <s v="USD"/>
    <n v="52.40625"/>
    <n v="1475101495"/>
    <n v="1472509495"/>
    <b v="0"/>
    <n v="32"/>
    <b v="0"/>
    <s v="technology/wearables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3"/>
    <n v="1409770164"/>
    <n v="1407178164"/>
    <b v="0"/>
    <n v="2"/>
    <b v="0"/>
    <s v="technology/wearables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30.285714285714285"/>
    <n v="1468349460"/>
    <n v="1466186988"/>
    <b v="0"/>
    <n v="7"/>
    <b v="0"/>
    <s v="technology/wearables"/>
    <x v="2"/>
    <x v="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16.75"/>
    <n v="1462655519"/>
    <n v="1457475119"/>
    <b v="0"/>
    <n v="4"/>
    <b v="0"/>
    <s v="technology/wearables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89.59693877551021"/>
    <n v="1478926800"/>
    <n v="1476054568"/>
    <b v="0"/>
    <n v="196"/>
    <b v="0"/>
    <s v="technology/wearables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424.45454545454544"/>
    <n v="1417388340"/>
    <n v="1412835530"/>
    <b v="0"/>
    <n v="11"/>
    <b v="0"/>
    <s v="technology/wearables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80.666666666666671"/>
    <n v="1417276800"/>
    <n v="1415140480"/>
    <b v="0"/>
    <n v="9"/>
    <b v="0"/>
    <s v="technology/wearables"/>
    <x v="2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3"/>
    <n v="1406474820"/>
    <n v="1403902060"/>
    <b v="0"/>
    <n v="5"/>
    <b v="0"/>
    <s v="technology/wearables"/>
    <x v="2"/>
    <x v="8"/>
    <x v="996"/>
    <x v="3"/>
  </r>
  <r>
    <n v="997"/>
    <s v="iPhanny"/>
    <s v="The iPhanny keeps your iPhone 6 safe from bending in those dangerous pants pockets."/>
    <n v="5000"/>
    <n v="65"/>
    <x v="2"/>
    <s v="US"/>
    <s v="USD"/>
    <n v="8.125"/>
    <n v="1417145297"/>
    <n v="1414549697"/>
    <b v="0"/>
    <n v="8"/>
    <b v="0"/>
    <s v="technology/wearables"/>
    <x v="2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53.42794759825327"/>
    <n v="1447909401"/>
    <n v="1444017801"/>
    <b v="0"/>
    <n v="229"/>
    <b v="0"/>
    <s v="technology/wearables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292.07499999999999"/>
    <n v="1415865720"/>
    <n v="1413270690"/>
    <b v="0"/>
    <n v="40"/>
    <b v="0"/>
    <s v="technology/wearables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3304"/>
    <n v="1489537560"/>
    <n v="1484357160"/>
    <b v="0"/>
    <n v="6"/>
    <b v="0"/>
    <s v="technology/wearables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300"/>
    <n v="1485796613"/>
    <n v="1481908613"/>
    <b v="0"/>
    <n v="4"/>
    <b v="0"/>
    <s v="technology/wearables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34.54545454545453"/>
    <n v="1450331940"/>
    <n v="1447777514"/>
    <b v="0"/>
    <n v="22"/>
    <b v="0"/>
    <s v="technology/wearables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214.06666666666666"/>
    <n v="1489680061"/>
    <n v="1487091661"/>
    <b v="0"/>
    <n v="15"/>
    <b v="0"/>
    <s v="technology/wearables"/>
    <x v="2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216.33684210526314"/>
    <n v="1455814827"/>
    <n v="1453222827"/>
    <b v="0"/>
    <n v="95"/>
    <b v="0"/>
    <s v="technology/wearables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932.31055900621118"/>
    <n v="1446217183"/>
    <n v="1443538783"/>
    <b v="0"/>
    <n v="161"/>
    <b v="0"/>
    <s v="technology/wearables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29.25"/>
    <n v="1418368260"/>
    <n v="1417654672"/>
    <b v="0"/>
    <n v="8"/>
    <b v="0"/>
    <s v="technology/wearables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74.94736842105263"/>
    <n v="1481727623"/>
    <n v="1478095223"/>
    <b v="0"/>
    <n v="76"/>
    <b v="0"/>
    <s v="technology/wearables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250"/>
    <n v="1482953115"/>
    <n v="1480361115"/>
    <b v="0"/>
    <n v="1"/>
    <b v="0"/>
    <s v="technology/wearables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65"/>
    <n v="1466346646"/>
    <n v="1463754646"/>
    <b v="0"/>
    <n v="101"/>
    <b v="0"/>
    <s v="technology/wearables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55"/>
    <n v="1473044340"/>
    <n v="1468180462"/>
    <b v="0"/>
    <n v="4"/>
    <b v="0"/>
    <s v="technology/wearables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75"/>
    <n v="1418938395"/>
    <n v="1415050395"/>
    <b v="0"/>
    <n v="1"/>
    <b v="0"/>
    <s v="technology/wearables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389.3561935483872"/>
    <n v="1485254052"/>
    <n v="1481366052"/>
    <b v="0"/>
    <n v="775"/>
    <b v="0"/>
    <s v="technology/wearables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95.911111111111111"/>
    <n v="1451419200"/>
    <n v="1449000056"/>
    <b v="0"/>
    <n v="90"/>
    <b v="0"/>
    <s v="technology/wearables"/>
    <x v="2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91.25"/>
    <n v="1420070615"/>
    <n v="1415750615"/>
    <b v="0"/>
    <n v="16"/>
    <b v="0"/>
    <s v="technology/wearables"/>
    <x v="2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40"/>
    <n v="1448489095"/>
    <n v="1445893495"/>
    <b v="0"/>
    <n v="6"/>
    <b v="0"/>
    <s v="technology/wearables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74.78947368421052"/>
    <n v="1459992856"/>
    <n v="1456108456"/>
    <b v="0"/>
    <n v="38"/>
    <b v="0"/>
    <s v="technology/wearables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61.11830985915492"/>
    <n v="1448125935"/>
    <n v="1444666335"/>
    <b v="0"/>
    <n v="355"/>
    <b v="0"/>
    <s v="technology/wearables"/>
    <x v="2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88.714285714285708"/>
    <n v="1468496933"/>
    <n v="1465904933"/>
    <b v="0"/>
    <n v="7"/>
    <b v="0"/>
    <s v="technology/wearables"/>
    <x v="2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53.25"/>
    <n v="1423092149"/>
    <n v="1420500149"/>
    <b v="0"/>
    <n v="400"/>
    <b v="0"/>
    <s v="technology/wearables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06.2"/>
    <n v="1433206020"/>
    <n v="1430617209"/>
    <b v="0"/>
    <n v="30"/>
    <b v="1"/>
    <s v="music/electronic music"/>
    <x v="4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22.079728033472804"/>
    <n v="1445054400"/>
    <n v="1443074571"/>
    <b v="1"/>
    <n v="478"/>
    <b v="1"/>
    <s v="music/electronic music"/>
    <x v="4"/>
    <x v="15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31.054054054054053"/>
    <n v="1431876677"/>
    <n v="1429284677"/>
    <b v="1"/>
    <n v="74"/>
    <b v="1"/>
    <s v="music/electronic music"/>
    <x v="4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36.206106870229007"/>
    <n v="1434837861"/>
    <n v="1432245861"/>
    <b v="0"/>
    <n v="131"/>
    <b v="1"/>
    <s v="music/electronic music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388.9762295081967"/>
    <n v="1454248563"/>
    <n v="1451656563"/>
    <b v="1"/>
    <n v="61"/>
    <b v="1"/>
    <s v="music/electronic music"/>
    <x v="4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71.848571428571432"/>
    <n v="1426532437"/>
    <n v="1423944037"/>
    <b v="1"/>
    <n v="1071"/>
    <b v="1"/>
    <s v="music/electronic music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57.381803278688523"/>
    <n v="1459414016"/>
    <n v="1456480016"/>
    <b v="1"/>
    <n v="122"/>
    <b v="1"/>
    <s v="music/electronic music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69.666666666666671"/>
    <n v="1414025347"/>
    <n v="1411433347"/>
    <b v="1"/>
    <n v="111"/>
    <b v="1"/>
    <s v="music/electronic music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45.988235294117644"/>
    <n v="1488830400"/>
    <n v="1484924605"/>
    <b v="1"/>
    <n v="255"/>
    <b v="1"/>
    <s v="music/electronic music"/>
    <x v="4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79.262411347517727"/>
    <n v="1428184740"/>
    <n v="1423501507"/>
    <b v="0"/>
    <n v="141"/>
    <b v="1"/>
    <s v="music/electronic music"/>
    <x v="4"/>
    <x v="15"/>
    <x v="1029"/>
    <x v="0"/>
  </r>
  <r>
    <n v="1030"/>
    <s v="The Gothsicles - I FEEL SICLE"/>
    <s v="Help fund the latest Gothsicles mega-album, I FEEL SICLE!"/>
    <n v="2000"/>
    <n v="6842"/>
    <x v="0"/>
    <s v="US"/>
    <s v="USD"/>
    <n v="43.031446540880502"/>
    <n v="1473680149"/>
    <n v="1472470549"/>
    <b v="0"/>
    <n v="159"/>
    <b v="1"/>
    <s v="music/electronic music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08.48484848484848"/>
    <n v="1450290010"/>
    <n v="1447698010"/>
    <b v="0"/>
    <n v="99"/>
    <b v="1"/>
    <s v="music/electronic music"/>
    <x v="4"/>
    <x v="15"/>
    <x v="1031"/>
    <x v="0"/>
  </r>
  <r>
    <n v="1032"/>
    <s v="Phantom Ship / Coastal (Album Preorder)"/>
    <s v="Ideal for living rooms and open spaces."/>
    <n v="5400"/>
    <n v="5858.84"/>
    <x v="0"/>
    <s v="US"/>
    <s v="USD"/>
    <n v="61.029583333333335"/>
    <n v="1466697625"/>
    <n v="1464105625"/>
    <b v="0"/>
    <n v="96"/>
    <b v="1"/>
    <s v="music/electronic music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50.592592592592595"/>
    <n v="1481564080"/>
    <n v="1479144880"/>
    <b v="0"/>
    <n v="27"/>
    <b v="1"/>
    <s v="music/electronic music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39.157168674698795"/>
    <n v="1470369540"/>
    <n v="1467604804"/>
    <b v="0"/>
    <n v="166"/>
    <b v="1"/>
    <s v="music/electronic music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65.15789473684211"/>
    <n v="1423668220"/>
    <n v="1421076220"/>
    <b v="0"/>
    <n v="76"/>
    <b v="1"/>
    <s v="music/electronic music"/>
    <x v="4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23.963127962085309"/>
    <n v="1357545600"/>
    <n v="1354790790"/>
    <b v="0"/>
    <n v="211"/>
    <b v="1"/>
    <s v="music/electronic music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48.61904761904762"/>
    <n v="1431925200"/>
    <n v="1429991062"/>
    <b v="0"/>
    <n v="21"/>
    <b v="1"/>
    <s v="music/electronic music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35.73770491803279"/>
    <n v="1458362023"/>
    <n v="1455773623"/>
    <b v="0"/>
    <n v="61"/>
    <b v="1"/>
    <s v="music/electronic music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21.366666666666667"/>
    <n v="1481615940"/>
    <n v="1479436646"/>
    <b v="0"/>
    <n v="30"/>
    <b v="1"/>
    <s v="music/electronic music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250"/>
    <n v="1472317209"/>
    <n v="1469725209"/>
    <b v="0"/>
    <n v="1"/>
    <b v="0"/>
    <s v="journalism/audio"/>
    <x v="5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e v="#DIV/0!"/>
    <n v="1406769992"/>
    <n v="1405041992"/>
    <b v="0"/>
    <n v="0"/>
    <b v="0"/>
    <s v="journalism/audio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0"/>
    <n v="1410516000"/>
    <n v="1406824948"/>
    <b v="0"/>
    <n v="1"/>
    <b v="0"/>
    <s v="journalism/audio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29.236301369863014"/>
    <n v="1432101855"/>
    <n v="1429509855"/>
    <b v="0"/>
    <n v="292"/>
    <b v="0"/>
    <s v="journalism/audio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3"/>
    <n v="1425587220"/>
    <n v="1420668801"/>
    <b v="0"/>
    <n v="2"/>
    <b v="0"/>
    <s v="journalism/audio"/>
    <x v="5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33.25"/>
    <n v="1408827550"/>
    <n v="1406235550"/>
    <b v="0"/>
    <n v="8"/>
    <b v="0"/>
    <s v="journalism/audio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e v="#DIV/0!"/>
    <n v="1451161560"/>
    <n v="1447273560"/>
    <b v="0"/>
    <n v="0"/>
    <b v="0"/>
    <s v="journalism/audio"/>
    <x v="5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"/>
    <n v="1415219915"/>
    <n v="1412624315"/>
    <b v="0"/>
    <n v="1"/>
    <b v="0"/>
    <s v="journalism/audio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53"/>
    <n v="1474766189"/>
    <n v="1471310189"/>
    <b v="0"/>
    <n v="4"/>
    <b v="0"/>
    <s v="journalism/audio"/>
    <x v="5"/>
    <x v="16"/>
    <x v="1048"/>
    <x v="2"/>
  </r>
  <r>
    <n v="1049"/>
    <s v="J1 (Canceled)"/>
    <s v="------"/>
    <n v="12000"/>
    <n v="0"/>
    <x v="1"/>
    <s v="US"/>
    <s v="USD"/>
    <e v="#DIV/0!"/>
    <n v="1455272445"/>
    <n v="1452680445"/>
    <b v="0"/>
    <n v="0"/>
    <b v="0"/>
    <s v="journalism/audio"/>
    <x v="5"/>
    <x v="16"/>
    <x v="1049"/>
    <x v="2"/>
  </r>
  <r>
    <n v="1050"/>
    <s v="The (Secular) Barbershop Podcast (Canceled)"/>
    <s v="Secularism is on the rise and I hear you.Talk to me."/>
    <n v="2500"/>
    <n v="0"/>
    <x v="1"/>
    <s v="US"/>
    <s v="USD"/>
    <e v="#DIV/0!"/>
    <n v="1442257677"/>
    <n v="1439665677"/>
    <b v="0"/>
    <n v="0"/>
    <b v="0"/>
    <s v="journalism/audio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e v="#DIV/0!"/>
    <n v="1409098825"/>
    <n v="1406679625"/>
    <b v="0"/>
    <n v="0"/>
    <b v="0"/>
    <s v="journalism/audio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e v="#DIV/0!"/>
    <n v="1465243740"/>
    <n v="1461438495"/>
    <b v="0"/>
    <n v="0"/>
    <b v="0"/>
    <s v="journalism/audio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5"/>
    <n v="1488773332"/>
    <n v="1486613332"/>
    <b v="0"/>
    <n v="1"/>
    <b v="0"/>
    <s v="journalism/audio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e v="#DIV/0!"/>
    <n v="1407708000"/>
    <n v="1405110399"/>
    <b v="0"/>
    <n v="0"/>
    <b v="0"/>
    <s v="journalism/audio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e v="#DIV/0!"/>
    <n v="1457394545"/>
    <n v="1454802545"/>
    <b v="0"/>
    <n v="0"/>
    <b v="0"/>
    <s v="journalism/audio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e v="#DIV/0!"/>
    <n v="1429892177"/>
    <n v="1424711777"/>
    <b v="0"/>
    <n v="0"/>
    <b v="0"/>
    <s v="journalism/audio"/>
    <x v="5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e v="#DIV/0!"/>
    <n v="1480888483"/>
    <n v="1478292883"/>
    <b v="0"/>
    <n v="0"/>
    <b v="0"/>
    <s v="journalism/audio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e v="#DIV/0!"/>
    <n v="1427328000"/>
    <n v="1423777043"/>
    <b v="0"/>
    <n v="0"/>
    <b v="0"/>
    <s v="journalism/audio"/>
    <x v="5"/>
    <x v="16"/>
    <x v="1058"/>
    <x v="0"/>
  </r>
  <r>
    <n v="1059"/>
    <s v="Voice Over Artist (Canceled)"/>
    <s v="Turning myself into a vocal artist."/>
    <n v="1100"/>
    <n v="0"/>
    <x v="1"/>
    <s v="US"/>
    <s v="USD"/>
    <e v="#DIV/0!"/>
    <n v="1426269456"/>
    <n v="1423681056"/>
    <b v="0"/>
    <n v="0"/>
    <b v="0"/>
    <s v="journalism/audio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50"/>
    <n v="1429134893"/>
    <n v="1426542893"/>
    <b v="0"/>
    <n v="1"/>
    <b v="0"/>
    <s v="journalism/audio"/>
    <x v="5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e v="#DIV/0!"/>
    <n v="1462150800"/>
    <n v="1456987108"/>
    <b v="0"/>
    <n v="0"/>
    <b v="0"/>
    <s v="journalism/audio"/>
    <x v="5"/>
    <x v="16"/>
    <x v="1061"/>
    <x v="2"/>
  </r>
  <r>
    <n v="1062"/>
    <s v="RETURNING AT A LATER DATE"/>
    <s v="SEE US ON PATREON www.badgirlartwork.com"/>
    <n v="199"/>
    <n v="190"/>
    <x v="1"/>
    <s v="US"/>
    <s v="USD"/>
    <n v="47.5"/>
    <n v="1468351341"/>
    <n v="1467746541"/>
    <b v="0"/>
    <n v="4"/>
    <b v="0"/>
    <s v="journalism/audio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e v="#DIV/0!"/>
    <n v="1472604262"/>
    <n v="1470012262"/>
    <b v="0"/>
    <n v="0"/>
    <b v="0"/>
    <s v="journalism/audio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65.666666666666671"/>
    <n v="1373174903"/>
    <n v="1369286903"/>
    <b v="0"/>
    <n v="123"/>
    <b v="0"/>
    <s v="games/video games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6.2"/>
    <n v="1392800922"/>
    <n v="1390381722"/>
    <b v="0"/>
    <n v="5"/>
    <b v="0"/>
    <s v="games/video games"/>
    <x v="6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34.128378378378379"/>
    <n v="1375657582"/>
    <n v="1371769582"/>
    <b v="0"/>
    <n v="148"/>
    <b v="0"/>
    <s v="games/video games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"/>
    <n v="1387657931"/>
    <n v="1385065931"/>
    <b v="0"/>
    <n v="10"/>
    <b v="0"/>
    <s v="games/video games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1.25"/>
    <n v="1460274864"/>
    <n v="1457686464"/>
    <b v="0"/>
    <n v="4"/>
    <b v="0"/>
    <s v="games/video games"/>
    <x v="6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40.476190476190474"/>
    <n v="1385447459"/>
    <n v="1382679059"/>
    <b v="0"/>
    <n v="21"/>
    <b v="0"/>
    <s v="games/video games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35"/>
    <n v="1349050622"/>
    <n v="1347322622"/>
    <b v="0"/>
    <n v="2"/>
    <b v="0"/>
    <s v="games/video games"/>
    <x v="6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e v="#DIV/0!"/>
    <n v="1447787093"/>
    <n v="1445191493"/>
    <b v="0"/>
    <n v="0"/>
    <b v="0"/>
    <s v="games/video games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2.75"/>
    <n v="1391630297"/>
    <n v="1389038297"/>
    <b v="0"/>
    <n v="4"/>
    <b v="0"/>
    <s v="games/video games"/>
    <x v="6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0"/>
    <n v="1318806541"/>
    <n v="1316214541"/>
    <b v="0"/>
    <n v="1"/>
    <b v="0"/>
    <s v="games/video games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13.56666666666666"/>
    <n v="1388808545"/>
    <n v="1386216545"/>
    <b v="0"/>
    <n v="30"/>
    <b v="0"/>
    <s v="games/video games"/>
    <x v="6"/>
    <x v="1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5"/>
    <n v="1336340516"/>
    <n v="1333748516"/>
    <b v="0"/>
    <n v="3"/>
    <b v="0"/>
    <s v="games/video games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48.281025641025643"/>
    <n v="1410426250"/>
    <n v="1405674250"/>
    <b v="0"/>
    <n v="975"/>
    <b v="0"/>
    <s v="games/video games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43.976047904191617"/>
    <n v="1452744011"/>
    <n v="1450152011"/>
    <b v="0"/>
    <n v="167"/>
    <b v="0"/>
    <s v="games/video games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9"/>
    <n v="1311309721"/>
    <n v="1307421721"/>
    <b v="0"/>
    <n v="5"/>
    <b v="0"/>
    <s v="games/video games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37.666666666666664"/>
    <n v="1463232936"/>
    <n v="1461072936"/>
    <b v="0"/>
    <n v="18"/>
    <b v="0"/>
    <s v="games/video games"/>
    <x v="6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8.581632653061224"/>
    <n v="1399778333"/>
    <n v="1397186333"/>
    <b v="0"/>
    <n v="98"/>
    <b v="0"/>
    <s v="games/video games"/>
    <x v="6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3"/>
    <n v="1422483292"/>
    <n v="1419891292"/>
    <b v="0"/>
    <n v="4"/>
    <b v="0"/>
    <s v="games/video games"/>
    <x v="6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8.666666666666668"/>
    <n v="1344635088"/>
    <n v="1342043088"/>
    <b v="0"/>
    <n v="3"/>
    <b v="0"/>
    <s v="games/video games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410"/>
    <n v="1406994583"/>
    <n v="1401810583"/>
    <b v="0"/>
    <n v="1"/>
    <b v="0"/>
    <s v="games/video games"/>
    <x v="6"/>
    <x v="17"/>
    <x v="1083"/>
    <x v="3"/>
  </r>
  <r>
    <n v="1084"/>
    <s v="My own channel"/>
    <s v="I want to start my own channel for gaming"/>
    <n v="550"/>
    <n v="0"/>
    <x v="2"/>
    <s v="US"/>
    <s v="USD"/>
    <e v="#DIV/0!"/>
    <n v="1407534804"/>
    <n v="1404942804"/>
    <b v="0"/>
    <n v="0"/>
    <b v="0"/>
    <s v="games/video games"/>
    <x v="6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14"/>
    <n v="1457967975"/>
    <n v="1455379575"/>
    <b v="0"/>
    <n v="9"/>
    <b v="0"/>
    <s v="games/video games"/>
    <x v="6"/>
    <x v="17"/>
    <x v="1085"/>
    <x v="2"/>
  </r>
  <r>
    <n v="1086"/>
    <s v="Cyber Universe Online"/>
    <s v="Humanity's future in the Galaxy"/>
    <n v="18000"/>
    <n v="15"/>
    <x v="2"/>
    <s v="US"/>
    <s v="USD"/>
    <n v="7.5"/>
    <n v="1408913291"/>
    <n v="1406321291"/>
    <b v="0"/>
    <n v="2"/>
    <b v="0"/>
    <s v="games/video games"/>
    <x v="6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e v="#DIV/0!"/>
    <n v="1402852087"/>
    <n v="1400260087"/>
    <b v="0"/>
    <n v="0"/>
    <b v="0"/>
    <s v="games/video games"/>
    <x v="6"/>
    <x v="1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43.41727891156463"/>
    <n v="1398366667"/>
    <n v="1395774667"/>
    <b v="0"/>
    <n v="147"/>
    <b v="0"/>
    <s v="games/video games"/>
    <x v="6"/>
    <x v="17"/>
    <x v="1088"/>
    <x v="3"/>
  </r>
  <r>
    <n v="1089"/>
    <s v="Farabel"/>
    <s v="Farabel is a single player turn-based fantasy strategy game for Mac/PC/Linux"/>
    <n v="15000"/>
    <n v="1174"/>
    <x v="2"/>
    <s v="FR"/>
    <s v="EUR"/>
    <n v="23.959183673469386"/>
    <n v="1435293175"/>
    <n v="1432701175"/>
    <b v="0"/>
    <n v="49"/>
    <b v="0"/>
    <s v="games/video games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5"/>
    <n v="1432873653"/>
    <n v="1430281653"/>
    <b v="0"/>
    <n v="1"/>
    <b v="0"/>
    <s v="games/video games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2.5"/>
    <n v="1460313672"/>
    <n v="1457725272"/>
    <b v="0"/>
    <n v="2"/>
    <b v="0"/>
    <s v="games/video games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3"/>
    <n v="1357432638"/>
    <n v="1354840638"/>
    <b v="0"/>
    <n v="7"/>
    <b v="0"/>
    <s v="games/video games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0.5625"/>
    <n v="1455232937"/>
    <n v="1453936937"/>
    <b v="0"/>
    <n v="4"/>
    <b v="0"/>
    <s v="games/video games"/>
    <x v="6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22.00037037037038"/>
    <n v="1318180033"/>
    <n v="1315588033"/>
    <b v="0"/>
    <n v="27"/>
    <b v="0"/>
    <s v="games/video games"/>
    <x v="6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267.80851063829789"/>
    <n v="1377867220"/>
    <n v="1375275220"/>
    <b v="0"/>
    <n v="94"/>
    <b v="0"/>
    <s v="games/video games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74.206896551724142"/>
    <n v="1412393400"/>
    <n v="1409747154"/>
    <b v="0"/>
    <n v="29"/>
    <b v="0"/>
    <s v="games/video games"/>
    <x v="6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6.7142857142857144"/>
    <n v="1393786877"/>
    <n v="1390330877"/>
    <b v="0"/>
    <n v="7"/>
    <b v="0"/>
    <s v="games/video games"/>
    <x v="6"/>
    <x v="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81.954545454545453"/>
    <n v="1397413095"/>
    <n v="1394821095"/>
    <b v="0"/>
    <n v="22"/>
    <b v="0"/>
    <s v="games/video games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25"/>
    <n v="1431547468"/>
    <n v="1428955468"/>
    <b v="0"/>
    <n v="1"/>
    <b v="0"/>
    <s v="games/video games"/>
    <x v="6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0"/>
    <n v="1455417571"/>
    <n v="1452825571"/>
    <b v="0"/>
    <n v="10"/>
    <b v="0"/>
    <s v="games/video games"/>
    <x v="6"/>
    <x v="17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6.833333333333333"/>
    <n v="1468519920"/>
    <n v="1466188338"/>
    <b v="0"/>
    <n v="6"/>
    <b v="0"/>
    <s v="games/video games"/>
    <x v="6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7.708333333333332"/>
    <n v="1386568740"/>
    <n v="1383095125"/>
    <b v="0"/>
    <n v="24"/>
    <b v="0"/>
    <s v="games/video games"/>
    <x v="6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6.2"/>
    <n v="1466227190"/>
    <n v="1461043190"/>
    <b v="0"/>
    <n v="15"/>
    <b v="0"/>
    <s v="games/video games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80.297297297297291"/>
    <n v="1402480221"/>
    <n v="1399888221"/>
    <b v="0"/>
    <n v="37"/>
    <b v="0"/>
    <s v="games/video games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71.55"/>
    <n v="1395627327"/>
    <n v="1393038927"/>
    <b v="0"/>
    <n v="20"/>
    <b v="0"/>
    <s v="games/video games"/>
    <x v="6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23.571428571428573"/>
    <n v="1333557975"/>
    <n v="1330969575"/>
    <b v="0"/>
    <n v="7"/>
    <b v="0"/>
    <s v="games/video games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e v="#DIV/0!"/>
    <n v="1406148024"/>
    <n v="1403556024"/>
    <b v="0"/>
    <n v="0"/>
    <b v="0"/>
    <s v="games/video games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34.88095238095238"/>
    <n v="1334326635"/>
    <n v="1329146235"/>
    <b v="0"/>
    <n v="21"/>
    <b v="0"/>
    <s v="games/video games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5"/>
    <n v="1479495790"/>
    <n v="1476900190"/>
    <b v="0"/>
    <n v="3"/>
    <b v="0"/>
    <s v="games/video games"/>
    <x v="6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23.181818181818183"/>
    <n v="1354919022"/>
    <n v="1352327022"/>
    <b v="0"/>
    <n v="11"/>
    <b v="0"/>
    <s v="games/video games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"/>
    <n v="1452228790"/>
    <n v="1449636790"/>
    <b v="0"/>
    <n v="1"/>
    <b v="0"/>
    <s v="games/video games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00.23371794871794"/>
    <n v="1421656200"/>
    <n v="1416507211"/>
    <b v="0"/>
    <n v="312"/>
    <b v="0"/>
    <s v="games/video games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5"/>
    <n v="1408058820"/>
    <n v="1405466820"/>
    <b v="0"/>
    <n v="1"/>
    <b v="0"/>
    <s v="games/video games"/>
    <x v="6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3.3333333333333335"/>
    <n v="1381306687"/>
    <n v="1378714687"/>
    <b v="0"/>
    <n v="3"/>
    <b v="0"/>
    <s v="games/video games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3.25"/>
    <n v="1459352495"/>
    <n v="1456764095"/>
    <b v="0"/>
    <n v="4"/>
    <b v="0"/>
    <s v="games/video games"/>
    <x v="6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7.852"/>
    <n v="1339273208"/>
    <n v="1334089208"/>
    <b v="0"/>
    <n v="10"/>
    <b v="0"/>
    <s v="games/video games"/>
    <x v="6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0.375"/>
    <n v="1451053313"/>
    <n v="1448461313"/>
    <b v="0"/>
    <n v="8"/>
    <b v="0"/>
    <s v="games/video games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36.333333333333336"/>
    <n v="1396666779"/>
    <n v="1394078379"/>
    <b v="0"/>
    <n v="3"/>
    <b v="0"/>
    <s v="games/video games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5"/>
    <n v="1396810864"/>
    <n v="1395687664"/>
    <b v="0"/>
    <n v="1"/>
    <b v="0"/>
    <s v="games/video games"/>
    <x v="6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e v="#DIV/0!"/>
    <n v="1319835400"/>
    <n v="1315947400"/>
    <b v="0"/>
    <n v="0"/>
    <b v="0"/>
    <s v="games/video games"/>
    <x v="6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5.8"/>
    <n v="1457904316"/>
    <n v="1455315916"/>
    <b v="0"/>
    <n v="5"/>
    <b v="0"/>
    <s v="games/video games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e v="#DIV/0!"/>
    <n v="1369932825"/>
    <n v="1368723225"/>
    <b v="0"/>
    <n v="0"/>
    <b v="0"/>
    <s v="games/video games"/>
    <x v="6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3.6666666666666665"/>
    <n v="1397910848"/>
    <n v="1395318848"/>
    <b v="0"/>
    <n v="3"/>
    <b v="0"/>
    <s v="games/video games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60.714285714285715"/>
    <n v="1430409651"/>
    <n v="1427817651"/>
    <b v="0"/>
    <n v="7"/>
    <b v="0"/>
    <s v="games/mobile games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e v="#DIV/0!"/>
    <n v="1443193130"/>
    <n v="1438009130"/>
    <b v="0"/>
    <n v="0"/>
    <b v="0"/>
    <s v="games/mobile games"/>
    <x v="6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5"/>
    <n v="1468482694"/>
    <n v="1465890694"/>
    <b v="0"/>
    <n v="2"/>
    <b v="0"/>
    <s v="games/mobile games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25.434782608695652"/>
    <n v="1416000600"/>
    <n v="1413318600"/>
    <b v="0"/>
    <n v="23"/>
    <b v="0"/>
    <s v="games/mobile games"/>
    <x v="6"/>
    <x v="18"/>
    <x v="1127"/>
    <x v="3"/>
  </r>
  <r>
    <n v="1128"/>
    <s v="Flying Turds"/>
    <s v="#havingfunFTW"/>
    <n v="1000"/>
    <n v="1"/>
    <x v="2"/>
    <s v="GB"/>
    <s v="GBP"/>
    <n v="1"/>
    <n v="1407425717"/>
    <n v="1404833717"/>
    <b v="0"/>
    <n v="1"/>
    <b v="0"/>
    <s v="games/mobile games"/>
    <x v="6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0.5"/>
    <n v="1465107693"/>
    <n v="1462515693"/>
    <b v="0"/>
    <n v="2"/>
    <b v="0"/>
    <s v="games/mobile games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3.6666666666666665"/>
    <n v="1416963300"/>
    <n v="1411775700"/>
    <b v="0"/>
    <n v="3"/>
    <b v="0"/>
    <s v="games/mobile games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e v="#DIV/0!"/>
    <n v="1450993668"/>
    <n v="1448401668"/>
    <b v="0"/>
    <n v="0"/>
    <b v="0"/>
    <s v="games/mobile games"/>
    <x v="6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10.61538461538461"/>
    <n v="1483238771"/>
    <n v="1480646771"/>
    <b v="0"/>
    <n v="13"/>
    <b v="0"/>
    <s v="games/mobile games"/>
    <x v="6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20"/>
    <n v="1406799981"/>
    <n v="1404207981"/>
    <b v="0"/>
    <n v="1"/>
    <b v="0"/>
    <s v="games/mobile games"/>
    <x v="6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"/>
    <n v="1417235580"/>
    <n v="1416034228"/>
    <b v="0"/>
    <n v="1"/>
    <b v="0"/>
    <s v="games/mobile games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50"/>
    <n v="1470527094"/>
    <n v="1467935094"/>
    <b v="0"/>
    <n v="1"/>
    <b v="0"/>
    <s v="games/mobile games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45"/>
    <n v="1450541229"/>
    <n v="1447949229"/>
    <b v="0"/>
    <n v="6"/>
    <b v="0"/>
    <s v="games/mobile games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253.2051282051282"/>
    <n v="1461440421"/>
    <n v="1458848421"/>
    <b v="0"/>
    <n v="39"/>
    <b v="0"/>
    <s v="games/mobile games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31.25"/>
    <n v="1485035131"/>
    <n v="1483307131"/>
    <b v="0"/>
    <n v="4"/>
    <b v="0"/>
    <s v="games/mobile games"/>
    <x v="6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5"/>
    <n v="1420100426"/>
    <n v="1417508426"/>
    <b v="0"/>
    <n v="1"/>
    <b v="0"/>
    <s v="games/mobile games"/>
    <x v="6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e v="#DIV/0!"/>
    <n v="1438859121"/>
    <n v="1436267121"/>
    <b v="0"/>
    <n v="0"/>
    <b v="0"/>
    <s v="games/mobile games"/>
    <x v="6"/>
    <x v="18"/>
    <x v="1140"/>
    <x v="0"/>
  </r>
  <r>
    <n v="1141"/>
    <s v="Arena Z - Zombie Survival"/>
    <s v="I think this will be a great game!"/>
    <n v="500"/>
    <n v="0"/>
    <x v="2"/>
    <s v="DE"/>
    <s v="EUR"/>
    <e v="#DIV/0!"/>
    <n v="1436460450"/>
    <n v="1433868450"/>
    <b v="0"/>
    <n v="0"/>
    <b v="0"/>
    <s v="games/mobile games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e v="#DIV/0!"/>
    <n v="1424131727"/>
    <n v="1421539727"/>
    <b v="0"/>
    <n v="0"/>
    <b v="0"/>
    <s v="games/mobile games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23.25"/>
    <n v="1450327126"/>
    <n v="1447735126"/>
    <b v="0"/>
    <n v="8"/>
    <b v="0"/>
    <s v="games/mobile games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e v="#DIV/0!"/>
    <n v="1430281320"/>
    <n v="1427689320"/>
    <b v="0"/>
    <n v="0"/>
    <b v="0"/>
    <s v="food/food trucks"/>
    <x v="7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00"/>
    <n v="1412272592"/>
    <n v="1407088592"/>
    <b v="0"/>
    <n v="1"/>
    <b v="0"/>
    <s v="food/food trucks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44.166666666666664"/>
    <n v="1399071173"/>
    <n v="1395787973"/>
    <b v="0"/>
    <n v="12"/>
    <b v="0"/>
    <s v="food/food trucks"/>
    <x v="7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e v="#DIV/0!"/>
    <n v="1413760783"/>
    <n v="1408576783"/>
    <b v="0"/>
    <n v="0"/>
    <b v="0"/>
    <s v="food/food trucks"/>
    <x v="7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24.333333333333332"/>
    <n v="1480568781"/>
    <n v="1477973181"/>
    <b v="0"/>
    <n v="3"/>
    <b v="0"/>
    <s v="food/food trucks"/>
    <x v="7"/>
    <x v="19"/>
    <x v="1148"/>
    <x v="2"/>
  </r>
  <r>
    <n v="1149"/>
    <s v="The Floridian Food Truck"/>
    <s v="Bringing culturally diverse Floridian cuisine to the people!"/>
    <n v="50000"/>
    <n v="75"/>
    <x v="2"/>
    <s v="US"/>
    <s v="USD"/>
    <n v="37.5"/>
    <n v="1466096566"/>
    <n v="1463504566"/>
    <b v="0"/>
    <n v="2"/>
    <b v="0"/>
    <s v="food/food trucks"/>
    <x v="7"/>
    <x v="1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42"/>
    <n v="1452293675"/>
    <n v="1447109675"/>
    <b v="0"/>
    <n v="6"/>
    <b v="0"/>
    <s v="food/food trucks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e v="#DIV/0!"/>
    <n v="1441592863"/>
    <n v="1439000863"/>
    <b v="0"/>
    <n v="0"/>
    <b v="0"/>
    <s v="food/food trucks"/>
    <x v="7"/>
    <x v="19"/>
    <x v="1151"/>
    <x v="0"/>
  </r>
  <r>
    <n v="1152"/>
    <s v="Peruvian King Food Truck"/>
    <s v="Peruvian food truck with an LA twist."/>
    <n v="16000"/>
    <n v="911"/>
    <x v="2"/>
    <s v="US"/>
    <s v="USD"/>
    <n v="60.733333333333334"/>
    <n v="1431709312"/>
    <n v="1429117312"/>
    <b v="0"/>
    <n v="15"/>
    <b v="0"/>
    <s v="food/food trucks"/>
    <x v="7"/>
    <x v="19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50"/>
    <n v="1434647305"/>
    <n v="1432055305"/>
    <b v="0"/>
    <n v="1"/>
    <b v="0"/>
    <s v="food/food trucks"/>
    <x v="7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08.33333333333333"/>
    <n v="1441507006"/>
    <n v="1438915006"/>
    <b v="0"/>
    <n v="3"/>
    <b v="0"/>
    <s v="food/food trucks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23.5"/>
    <n v="1408040408"/>
    <n v="1405448408"/>
    <b v="0"/>
    <n v="8"/>
    <b v="0"/>
    <s v="food/food trucks"/>
    <x v="7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e v="#DIV/0!"/>
    <n v="1424742162"/>
    <n v="1422150162"/>
    <b v="0"/>
    <n v="0"/>
    <b v="0"/>
    <s v="food/food trucks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50.333333333333336"/>
    <n v="1417795480"/>
    <n v="1412607880"/>
    <b v="0"/>
    <n v="3"/>
    <b v="0"/>
    <s v="food/food trucks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1.666666666666666"/>
    <n v="1418091128"/>
    <n v="1415499128"/>
    <b v="0"/>
    <n v="3"/>
    <b v="0"/>
    <s v="food/food trucks"/>
    <x v="7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e v="#DIV/0!"/>
    <n v="1435679100"/>
    <n v="1433006765"/>
    <b v="0"/>
    <n v="0"/>
    <b v="0"/>
    <s v="food/food trucks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60.789473684210527"/>
    <n v="1427510586"/>
    <n v="1424922186"/>
    <b v="0"/>
    <n v="19"/>
    <b v="0"/>
    <s v="food/food trucks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e v="#DIV/0!"/>
    <n v="1432047989"/>
    <n v="1430233589"/>
    <b v="0"/>
    <n v="0"/>
    <b v="0"/>
    <s v="food/food trucks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7.5"/>
    <n v="1411662264"/>
    <n v="1408983864"/>
    <b v="0"/>
    <n v="2"/>
    <b v="0"/>
    <s v="food/food trucks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e v="#DIV/0!"/>
    <n v="1407604920"/>
    <n v="1405012920"/>
    <b v="0"/>
    <n v="0"/>
    <b v="0"/>
    <s v="food/food trucks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e v="#DIV/0!"/>
    <n v="1466270582"/>
    <n v="1463678582"/>
    <b v="0"/>
    <n v="0"/>
    <b v="0"/>
    <s v="food/food trucks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82.82"/>
    <n v="1404623330"/>
    <n v="1401685730"/>
    <b v="0"/>
    <n v="25"/>
    <b v="0"/>
    <s v="food/food trucks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358.875"/>
    <n v="1435291200"/>
    <n v="1432640342"/>
    <b v="0"/>
    <n v="8"/>
    <b v="0"/>
    <s v="food/food trucks"/>
    <x v="7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61.1875"/>
    <n v="1410543495"/>
    <n v="1407865095"/>
    <b v="0"/>
    <n v="16"/>
    <b v="0"/>
    <s v="food/food trucks"/>
    <x v="7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340"/>
    <n v="1474507065"/>
    <n v="1471915065"/>
    <b v="0"/>
    <n v="3"/>
    <b v="0"/>
    <s v="food/food trucks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5.666666666666667"/>
    <n v="1424593763"/>
    <n v="1422001763"/>
    <b v="0"/>
    <n v="3"/>
    <b v="0"/>
    <s v="food/food trucks"/>
    <x v="7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50"/>
    <n v="1433021171"/>
    <n v="1430429171"/>
    <b v="0"/>
    <n v="2"/>
    <b v="0"/>
    <s v="food/food trucks"/>
    <x v="7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25"/>
    <n v="1415909927"/>
    <n v="1414351127"/>
    <b v="0"/>
    <n v="1"/>
    <b v="0"/>
    <s v="food/food trucks"/>
    <x v="7"/>
    <x v="19"/>
    <x v="1171"/>
    <x v="3"/>
  </r>
  <r>
    <n v="1172"/>
    <s v="let your dayz take you to the dogs."/>
    <s v="Bringing YOUR favorite dog recipes to the streets."/>
    <n v="9000"/>
    <n v="0"/>
    <x v="2"/>
    <s v="US"/>
    <s v="USD"/>
    <e v="#DIV/0!"/>
    <n v="1408551752"/>
    <n v="1405959752"/>
    <b v="0"/>
    <n v="0"/>
    <b v="0"/>
    <s v="food/food trucks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30"/>
    <n v="1438576057"/>
    <n v="1435552057"/>
    <b v="0"/>
    <n v="1"/>
    <b v="0"/>
    <s v="food/food trucks"/>
    <x v="7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46.631578947368418"/>
    <n v="1462738327"/>
    <n v="1460146327"/>
    <b v="0"/>
    <n v="19"/>
    <b v="0"/>
    <s v="food/food trucks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65"/>
    <n v="1436981339"/>
    <n v="1434389339"/>
    <b v="0"/>
    <n v="9"/>
    <b v="0"/>
    <s v="food/food trucks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0"/>
    <n v="1488805200"/>
    <n v="1484094498"/>
    <b v="0"/>
    <n v="1"/>
    <b v="0"/>
    <s v="food/food trucks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e v="#DIV/0!"/>
    <n v="1413388296"/>
    <n v="1410796296"/>
    <b v="0"/>
    <n v="0"/>
    <b v="0"/>
    <s v="food/food trucks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5"/>
    <n v="1408225452"/>
    <n v="1405633452"/>
    <b v="0"/>
    <n v="1"/>
    <b v="0"/>
    <s v="food/food trucks"/>
    <x v="7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640"/>
    <n v="1446052627"/>
    <n v="1443460627"/>
    <b v="0"/>
    <n v="5"/>
    <b v="0"/>
    <s v="food/food trucks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69.117647058823536"/>
    <n v="1403983314"/>
    <n v="1400786514"/>
    <b v="0"/>
    <n v="85"/>
    <b v="0"/>
    <s v="food/food trucks"/>
    <x v="7"/>
    <x v="19"/>
    <x v="1180"/>
    <x v="3"/>
  </r>
  <r>
    <n v="1181"/>
    <s v="Gringo Loco Tacos Food Truck"/>
    <s v="Bringing the best tacos to the streets of Chicago!"/>
    <n v="50000"/>
    <n v="4"/>
    <x v="2"/>
    <s v="US"/>
    <s v="USD"/>
    <n v="1.3333333333333333"/>
    <n v="1425197321"/>
    <n v="1422605321"/>
    <b v="0"/>
    <n v="3"/>
    <b v="0"/>
    <s v="food/food trucks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0.5"/>
    <n v="1484239320"/>
    <n v="1482609088"/>
    <b v="0"/>
    <n v="4"/>
    <b v="0"/>
    <s v="food/food trucks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33.333333333333336"/>
    <n v="1478059140"/>
    <n v="1476391223"/>
    <b v="0"/>
    <n v="3"/>
    <b v="0"/>
    <s v="food/food trucks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61.562666666666665"/>
    <n v="1486391011"/>
    <n v="1483712611"/>
    <b v="0"/>
    <n v="375"/>
    <b v="1"/>
    <s v="photography/photobooks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18.73873873873873"/>
    <n v="1433736000"/>
    <n v="1430945149"/>
    <b v="0"/>
    <n v="111"/>
    <b v="1"/>
    <s v="photography/photobooks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65.081300813008127"/>
    <n v="1433198520"/>
    <n v="1430340195"/>
    <b v="0"/>
    <n v="123"/>
    <b v="1"/>
    <s v="photography/photobooks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30.15714285714284"/>
    <n v="1431885600"/>
    <n v="1429133323"/>
    <b v="0"/>
    <n v="70"/>
    <b v="1"/>
    <s v="photography/photobooks"/>
    <x v="8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37.776470588235291"/>
    <n v="1482943740"/>
    <n v="1481129340"/>
    <b v="0"/>
    <n v="85"/>
    <b v="1"/>
    <s v="photography/photobooks"/>
    <x v="8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12.79069767441861"/>
    <n v="1467242995"/>
    <n v="1465428595"/>
    <b v="0"/>
    <n v="86"/>
    <b v="1"/>
    <s v="photography/photobooks"/>
    <x v="8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51.92307692307692"/>
    <n v="1409500725"/>
    <n v="1406908725"/>
    <b v="0"/>
    <n v="13"/>
    <b v="1"/>
    <s v="photography/photobooks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89.242424242424249"/>
    <n v="1458480560"/>
    <n v="1455892160"/>
    <b v="0"/>
    <n v="33"/>
    <b v="1"/>
    <s v="photography/photobooks"/>
    <x v="8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9.333333333333332"/>
    <n v="1486814978"/>
    <n v="1484222978"/>
    <b v="0"/>
    <n v="15"/>
    <b v="1"/>
    <s v="photography/photobooks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79.967032967032964"/>
    <n v="1460223453"/>
    <n v="1455043053"/>
    <b v="0"/>
    <n v="273"/>
    <b v="1"/>
    <s v="photography/photobooks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56.414565826330531"/>
    <n v="1428493379"/>
    <n v="1425901379"/>
    <b v="0"/>
    <n v="714"/>
    <b v="1"/>
    <s v="photography/photobooks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79.411764705882348"/>
    <n v="1450602000"/>
    <n v="1445415653"/>
    <b v="0"/>
    <n v="170"/>
    <b v="1"/>
    <s v="photography/photobooks"/>
    <x v="8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76.439453125"/>
    <n v="1450467539"/>
    <n v="1447875539"/>
    <b v="0"/>
    <n v="512"/>
    <b v="1"/>
    <s v="photography/photobooks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21"/>
    <n v="1465797540"/>
    <n v="1463155034"/>
    <b v="0"/>
    <n v="314"/>
    <b v="1"/>
    <s v="photography/photobooks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54.616766467065865"/>
    <n v="1451530800"/>
    <n v="1448463086"/>
    <b v="0"/>
    <n v="167"/>
    <b v="1"/>
    <s v="photography/photobooks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299.22222222222223"/>
    <n v="1436380200"/>
    <n v="1433615400"/>
    <b v="0"/>
    <n v="9"/>
    <b v="1"/>
    <s v="photography/photobooks"/>
    <x v="8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58.533980582524272"/>
    <n v="1429183656"/>
    <n v="1427369256"/>
    <b v="0"/>
    <n v="103"/>
    <b v="1"/>
    <s v="photography/photobooks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55.371801801801809"/>
    <n v="1468593246"/>
    <n v="1466001246"/>
    <b v="0"/>
    <n v="111"/>
    <b v="1"/>
    <s v="photography/photobooks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83.80442804428046"/>
    <n v="1435388154"/>
    <n v="1432796154"/>
    <b v="0"/>
    <n v="271"/>
    <b v="1"/>
    <s v="photography/photobooks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65.34653465346534"/>
    <n v="1433083527"/>
    <n v="1430491527"/>
    <b v="0"/>
    <n v="101"/>
    <b v="1"/>
    <s v="photography/photobooks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234.78947368421052"/>
    <n v="1449205200"/>
    <n v="1445363833"/>
    <b v="0"/>
    <n v="57"/>
    <b v="1"/>
    <s v="photography/photobooks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211.48387096774192"/>
    <n v="1434197351"/>
    <n v="1431605351"/>
    <b v="0"/>
    <n v="62"/>
    <b v="1"/>
    <s v="photography/photobooks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32.34375"/>
    <n v="1489238940"/>
    <n v="1486406253"/>
    <b v="0"/>
    <n v="32"/>
    <b v="1"/>
    <s v="photography/photobooks"/>
    <x v="8"/>
    <x v="20"/>
    <x v="1206"/>
    <x v="1"/>
  </r>
  <r>
    <n v="1207"/>
    <s v="ITALIANA"/>
    <s v="A humanistic photo book about ancestral &amp; post-modern Italy."/>
    <n v="16700"/>
    <n v="17396"/>
    <x v="0"/>
    <s v="IT"/>
    <s v="EUR"/>
    <n v="123.37588652482269"/>
    <n v="1459418400"/>
    <n v="1456827573"/>
    <b v="0"/>
    <n v="141"/>
    <b v="1"/>
    <s v="photography/photobooks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207.06666666666666"/>
    <n v="1458835264"/>
    <n v="1456246864"/>
    <b v="0"/>
    <n v="75"/>
    <b v="1"/>
    <s v="photography/photobooks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38.2608695652174"/>
    <n v="1488053905"/>
    <n v="1485461905"/>
    <b v="0"/>
    <n v="46"/>
    <b v="1"/>
    <s v="photography/photobooks"/>
    <x v="8"/>
    <x v="20"/>
    <x v="1209"/>
    <x v="1"/>
  </r>
  <r>
    <n v="1210"/>
    <s v="Det Andra GÃ¶teborg"/>
    <s v="En fotobok om livet i det enda andra GÃ¶teborg i vÃ¤rlden"/>
    <n v="20000"/>
    <n v="50863"/>
    <x v="0"/>
    <s v="SE"/>
    <s v="SEK"/>
    <n v="493.81553398058253"/>
    <n v="1433106000"/>
    <n v="1431124572"/>
    <b v="0"/>
    <n v="103"/>
    <b v="1"/>
    <s v="photography/photobooks"/>
    <x v="8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68.5"/>
    <n v="1465505261"/>
    <n v="1464209261"/>
    <b v="0"/>
    <n v="6"/>
    <b v="1"/>
    <s v="photography/photobooks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38.867469879518069"/>
    <n v="1448586000"/>
    <n v="1447195695"/>
    <b v="0"/>
    <n v="83"/>
    <b v="1"/>
    <s v="photography/photobooks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61.527777777777779"/>
    <n v="1485886100"/>
    <n v="1482862100"/>
    <b v="0"/>
    <n v="108"/>
    <b v="1"/>
    <s v="photography/photobooks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05.44"/>
    <n v="1433880605"/>
    <n v="1428696605"/>
    <b v="0"/>
    <n v="25"/>
    <b v="1"/>
    <s v="photography/photobooks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71.592003642987251"/>
    <n v="1401487756"/>
    <n v="1398895756"/>
    <b v="0"/>
    <n v="549"/>
    <b v="1"/>
    <s v="photography/photobooks"/>
    <x v="8"/>
    <x v="20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91.882882882882882"/>
    <n v="1443826980"/>
    <n v="1441032457"/>
    <b v="0"/>
    <n v="222"/>
    <b v="1"/>
    <s v="photography/photobooks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8.57377049180329"/>
    <n v="1468524340"/>
    <n v="1465932340"/>
    <b v="0"/>
    <n v="183"/>
    <b v="1"/>
    <s v="photography/photobooks"/>
    <x v="8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74.2134831460674"/>
    <n v="1446346800"/>
    <n v="1443714800"/>
    <b v="0"/>
    <n v="89"/>
    <b v="1"/>
    <s v="photography/photobooks"/>
    <x v="8"/>
    <x v="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02.86166007905139"/>
    <n v="1476961513"/>
    <n v="1474369513"/>
    <b v="0"/>
    <n v="253"/>
    <b v="1"/>
    <s v="photography/photobooks"/>
    <x v="8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11.17857142857143"/>
    <n v="1440515112"/>
    <n v="1437923112"/>
    <b v="0"/>
    <n v="140"/>
    <b v="1"/>
    <s v="photography/photobooks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23.796213592233013"/>
    <n v="1480809600"/>
    <n v="1478431488"/>
    <b v="0"/>
    <n v="103"/>
    <b v="1"/>
    <s v="photography/photobooks"/>
    <x v="8"/>
    <x v="20"/>
    <x v="1221"/>
    <x v="2"/>
  </r>
  <r>
    <n v="1222"/>
    <s v="Project Pilgrim"/>
    <s v="Project Pilgrim is my effort to work towards normalizing mental health."/>
    <n v="4000"/>
    <n v="11215"/>
    <x v="0"/>
    <s v="CA"/>
    <s v="CAD"/>
    <n v="81.268115942028984"/>
    <n v="1459483200"/>
    <n v="1456852647"/>
    <b v="0"/>
    <n v="138"/>
    <b v="1"/>
    <s v="photography/photobooks"/>
    <x v="8"/>
    <x v="2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16.21465968586388"/>
    <n v="1478754909"/>
    <n v="1476159309"/>
    <b v="0"/>
    <n v="191"/>
    <b v="1"/>
    <s v="photography/photobooks"/>
    <x v="8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58.888888888888886"/>
    <n v="1402060302"/>
    <n v="1396876302"/>
    <b v="0"/>
    <n v="18"/>
    <b v="0"/>
    <s v="music/world music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44"/>
    <n v="1382478278"/>
    <n v="1377294278"/>
    <b v="0"/>
    <n v="3"/>
    <b v="0"/>
    <s v="music/world music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48.424999999999997"/>
    <n v="1398042000"/>
    <n v="1395089981"/>
    <b v="0"/>
    <n v="40"/>
    <b v="0"/>
    <s v="music/world music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e v="#DIV/0!"/>
    <n v="1407394800"/>
    <n v="1404770616"/>
    <b v="0"/>
    <n v="0"/>
    <b v="0"/>
    <s v="music/world music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61.041666666666664"/>
    <n v="1317231008"/>
    <n v="1312047008"/>
    <b v="0"/>
    <n v="24"/>
    <b v="0"/>
    <s v="music/world music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25"/>
    <n v="1334592000"/>
    <n v="1331982127"/>
    <b v="0"/>
    <n v="1"/>
    <b v="0"/>
    <s v="music/world music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e v="#DIV/0!"/>
    <n v="1298589630"/>
    <n v="1295997630"/>
    <b v="0"/>
    <n v="0"/>
    <b v="0"/>
    <s v="music/world music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e v="#DIV/0!"/>
    <n v="1440723600"/>
    <n v="1436394968"/>
    <b v="0"/>
    <n v="0"/>
    <b v="0"/>
    <s v="music/world music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40"/>
    <n v="1381090870"/>
    <n v="1377030070"/>
    <b v="0"/>
    <n v="1"/>
    <b v="0"/>
    <s v="music/world music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9.333333333333332"/>
    <n v="1329864374"/>
    <n v="1328049974"/>
    <b v="0"/>
    <n v="6"/>
    <b v="0"/>
    <s v="music/world music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e v="#DIV/0!"/>
    <n v="1422903342"/>
    <n v="1420311342"/>
    <b v="0"/>
    <n v="0"/>
    <b v="0"/>
    <s v="music/world music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35"/>
    <n v="1387077299"/>
    <n v="1383621299"/>
    <b v="0"/>
    <n v="6"/>
    <b v="0"/>
    <s v="music/world music"/>
    <x v="4"/>
    <x v="21"/>
    <x v="1235"/>
    <x v="4"/>
  </r>
  <r>
    <n v="1236"/>
    <s v="&quot;Volando&quot; CD Release (Canceled)"/>
    <s v="Raising money to give the musicians their due."/>
    <n v="2500"/>
    <n v="0"/>
    <x v="1"/>
    <s v="US"/>
    <s v="USD"/>
    <e v="#DIV/0!"/>
    <n v="1343491200"/>
    <n v="1342801164"/>
    <b v="0"/>
    <n v="0"/>
    <b v="0"/>
    <s v="music/world music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e v="#DIV/0!"/>
    <n v="1345790865"/>
    <n v="1344062865"/>
    <b v="0"/>
    <n v="0"/>
    <b v="0"/>
    <s v="music/world music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59.333333333333336"/>
    <n v="1312641536"/>
    <n v="1310049536"/>
    <b v="0"/>
    <n v="3"/>
    <b v="0"/>
    <s v="music/world music"/>
    <x v="4"/>
    <x v="21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e v="#DIV/0!"/>
    <n v="1325804767"/>
    <n v="1323212767"/>
    <b v="0"/>
    <n v="0"/>
    <b v="0"/>
    <s v="music/world music"/>
    <x v="4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30.125"/>
    <n v="1373665860"/>
    <n v="1368579457"/>
    <b v="0"/>
    <n v="8"/>
    <b v="0"/>
    <s v="music/world music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74.617647058823536"/>
    <n v="1414994340"/>
    <n v="1413057980"/>
    <b v="0"/>
    <n v="34"/>
    <b v="0"/>
    <s v="music/world music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5"/>
    <n v="1315747080"/>
    <n v="1314417502"/>
    <b v="0"/>
    <n v="1"/>
    <b v="0"/>
    <s v="music/world music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44.5"/>
    <n v="1310158800"/>
    <n v="1304888771"/>
    <b v="0"/>
    <n v="38"/>
    <b v="0"/>
    <s v="music/world music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46.133333333333333"/>
    <n v="1366664400"/>
    <n v="1363981723"/>
    <b v="1"/>
    <n v="45"/>
    <b v="1"/>
    <s v="music/rock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1.47058823529412"/>
    <n v="1402755834"/>
    <n v="1400163834"/>
    <b v="1"/>
    <n v="17"/>
    <b v="1"/>
    <s v="music/rock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75.483870967741936"/>
    <n v="1323136949"/>
    <n v="1319245349"/>
    <b v="1"/>
    <n v="31"/>
    <b v="1"/>
    <s v="music/rock"/>
    <x v="4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85.5"/>
    <n v="1367823655"/>
    <n v="1365231655"/>
    <b v="1"/>
    <n v="50"/>
    <b v="1"/>
    <s v="music/rock"/>
    <x v="4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64.254237288135599"/>
    <n v="1402642740"/>
    <n v="1399563953"/>
    <b v="1"/>
    <n v="59"/>
    <b v="1"/>
    <s v="music/rock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64.46913580246914"/>
    <n v="1341683211"/>
    <n v="1339091211"/>
    <b v="1"/>
    <n v="81"/>
    <b v="1"/>
    <s v="music/rock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18.2007874015748"/>
    <n v="1410017131"/>
    <n v="1406129131"/>
    <b v="1"/>
    <n v="508"/>
    <b v="1"/>
    <s v="music/rock"/>
    <x v="4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82.540540540540547"/>
    <n v="1316979167"/>
    <n v="1311795167"/>
    <b v="1"/>
    <n v="74"/>
    <b v="1"/>
    <s v="music/rock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34.170212765957444"/>
    <n v="1382658169"/>
    <n v="1380238969"/>
    <b v="1"/>
    <n v="141"/>
    <b v="1"/>
    <s v="music/rock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42.73322081575246"/>
    <n v="1409770107"/>
    <n v="1407178107"/>
    <b v="1"/>
    <n v="711"/>
    <b v="1"/>
    <s v="music/rock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94.489361702127653"/>
    <n v="1293857940"/>
    <n v="1288968886"/>
    <b v="1"/>
    <n v="141"/>
    <b v="1"/>
    <s v="music/rock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55.697247706422019"/>
    <n v="1385932652"/>
    <n v="1383337052"/>
    <b v="1"/>
    <n v="109"/>
    <b v="1"/>
    <s v="music/rock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98.030831024930734"/>
    <n v="1329084231"/>
    <n v="1326492231"/>
    <b v="1"/>
    <n v="361"/>
    <b v="1"/>
    <s v="music/rock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92.102272727272734"/>
    <n v="1301792590"/>
    <n v="1297562590"/>
    <b v="1"/>
    <n v="176"/>
    <b v="1"/>
    <s v="music/rock"/>
    <x v="4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38.175462686567165"/>
    <n v="1377960012"/>
    <n v="1375368012"/>
    <b v="1"/>
    <n v="670"/>
    <b v="1"/>
    <s v="music/rock"/>
    <x v="4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27.145833333333332"/>
    <n v="1402286340"/>
    <n v="1399504664"/>
    <b v="1"/>
    <n v="96"/>
    <b v="1"/>
    <s v="music/rock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50.689189189189186"/>
    <n v="1393445620"/>
    <n v="1390853620"/>
    <b v="1"/>
    <n v="74"/>
    <b v="1"/>
    <s v="music/rock"/>
    <x v="4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38.942307692307693"/>
    <n v="1390983227"/>
    <n v="1388391227"/>
    <b v="1"/>
    <n v="52"/>
    <b v="1"/>
    <s v="music/rock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77.638095238095232"/>
    <n v="1392574692"/>
    <n v="1389982692"/>
    <b v="1"/>
    <n v="105"/>
    <b v="1"/>
    <s v="music/rock"/>
    <x v="4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43.536585365853661"/>
    <n v="1396054800"/>
    <n v="1393034470"/>
    <b v="1"/>
    <n v="41"/>
    <b v="1"/>
    <s v="music/rock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31.823529411764707"/>
    <n v="1383062083"/>
    <n v="1380556483"/>
    <b v="1"/>
    <n v="34"/>
    <b v="1"/>
    <s v="music/rock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63.184393939393942"/>
    <n v="1291131815"/>
    <n v="1287071015"/>
    <b v="1"/>
    <n v="66"/>
    <b v="1"/>
    <s v="music/rock"/>
    <x v="4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90.9"/>
    <n v="1389474145"/>
    <n v="1386882145"/>
    <b v="1"/>
    <n v="50"/>
    <b v="1"/>
    <s v="music/rock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0.85534591194968"/>
    <n v="1374674558"/>
    <n v="1372082558"/>
    <b v="1"/>
    <n v="159"/>
    <b v="1"/>
    <s v="music/rock"/>
    <x v="4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76.92307692307692"/>
    <n v="1379708247"/>
    <n v="1377116247"/>
    <b v="1"/>
    <n v="182"/>
    <b v="1"/>
    <s v="music/rock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99.15533980582525"/>
    <n v="1460764800"/>
    <n v="1458157512"/>
    <b v="1"/>
    <n v="206"/>
    <b v="1"/>
    <s v="music/rock"/>
    <x v="4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67.881656804733723"/>
    <n v="1332704042"/>
    <n v="1327523642"/>
    <b v="1"/>
    <n v="169"/>
    <b v="1"/>
    <s v="music/rock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246.29032258064515"/>
    <n v="1384363459"/>
    <n v="1381767859"/>
    <b v="1"/>
    <n v="31"/>
    <b v="1"/>
    <s v="music/rock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89.28571428571428"/>
    <n v="1276574400"/>
    <n v="1270576379"/>
    <b v="1"/>
    <n v="28"/>
    <b v="1"/>
    <s v="music/rock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76.666666666666671"/>
    <n v="1409506291"/>
    <n v="1406914291"/>
    <b v="1"/>
    <n v="54"/>
    <b v="1"/>
    <s v="music/rock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82.963254817987149"/>
    <n v="1346344425"/>
    <n v="1343320425"/>
    <b v="1"/>
    <n v="467"/>
    <b v="1"/>
    <s v="music/rock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62.522107969151669"/>
    <n v="1375908587"/>
    <n v="1372884587"/>
    <b v="1"/>
    <n v="389"/>
    <b v="1"/>
    <s v="music/rock"/>
    <x v="4"/>
    <x v="11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46.06808823529412"/>
    <n v="1251777600"/>
    <n v="1247504047"/>
    <b v="1"/>
    <n v="68"/>
    <b v="1"/>
    <s v="music/rock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38.543946731234868"/>
    <n v="1346765347"/>
    <n v="1343741347"/>
    <b v="1"/>
    <n v="413"/>
    <b v="1"/>
    <s v="music/rock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53.005263157894738"/>
    <n v="1403661600"/>
    <n v="1401196766"/>
    <b v="1"/>
    <n v="190"/>
    <b v="1"/>
    <s v="music/rock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73.355396825396824"/>
    <n v="1395624170"/>
    <n v="1392171770"/>
    <b v="1"/>
    <n v="189"/>
    <b v="1"/>
    <s v="music/rock"/>
    <x v="4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7.97523076923076"/>
    <n v="1299003054"/>
    <n v="1291227054"/>
    <b v="1"/>
    <n v="130"/>
    <b v="1"/>
    <s v="music/rock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04.72972972972973"/>
    <n v="1375033836"/>
    <n v="1373305836"/>
    <b v="1"/>
    <n v="74"/>
    <b v="1"/>
    <s v="music/rock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67.671532846715323"/>
    <n v="1386565140"/>
    <n v="1383909855"/>
    <b v="1"/>
    <n v="274"/>
    <b v="1"/>
    <s v="music/rock"/>
    <x v="4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95.931818181818187"/>
    <n v="1362974400"/>
    <n v="1360948389"/>
    <b v="1"/>
    <n v="22"/>
    <b v="1"/>
    <s v="music/rock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65.161290322580641"/>
    <n v="1483203540"/>
    <n v="1481175482"/>
    <b v="0"/>
    <n v="31"/>
    <b v="1"/>
    <s v="theater/plays"/>
    <x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32.269841269841272"/>
    <n v="1434808775"/>
    <n v="1433512775"/>
    <b v="0"/>
    <n v="63"/>
    <b v="1"/>
    <s v="theater/plays"/>
    <x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81.25"/>
    <n v="1424181600"/>
    <n v="1423041227"/>
    <b v="0"/>
    <n v="20"/>
    <b v="1"/>
    <s v="theater/plays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24.2"/>
    <n v="1434120856"/>
    <n v="1428936856"/>
    <b v="0"/>
    <n v="25"/>
    <b v="1"/>
    <s v="theater/plays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65.868852459016395"/>
    <n v="1470801600"/>
    <n v="1468122163"/>
    <b v="0"/>
    <n v="61"/>
    <b v="1"/>
    <s v="theater/plays"/>
    <x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36.07692307692308"/>
    <n v="1483499645"/>
    <n v="1480907645"/>
    <b v="0"/>
    <n v="52"/>
    <b v="1"/>
    <s v="theater/plays"/>
    <x v="1"/>
    <x v="6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44.186046511627907"/>
    <n v="1429772340"/>
    <n v="1427121931"/>
    <b v="0"/>
    <n v="86"/>
    <b v="1"/>
    <s v="theater/plays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04.07142857142857"/>
    <n v="1428390000"/>
    <n v="1425224391"/>
    <b v="0"/>
    <n v="42"/>
    <b v="1"/>
    <s v="theater/plays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35.96153846153846"/>
    <n v="1444172340"/>
    <n v="1441822828"/>
    <b v="0"/>
    <n v="52"/>
    <b v="1"/>
    <s v="theater/plays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27.79166666666667"/>
    <n v="1447523371"/>
    <n v="1444927771"/>
    <b v="0"/>
    <n v="120"/>
    <b v="1"/>
    <s v="theater/plays"/>
    <x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27.727272727272727"/>
    <n v="1445252400"/>
    <n v="1443696797"/>
    <b v="0"/>
    <n v="22"/>
    <b v="1"/>
    <s v="theater/plays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39.828125"/>
    <n v="1438189200"/>
    <n v="1435585497"/>
    <b v="0"/>
    <n v="64"/>
    <b v="1"/>
    <s v="theater/plays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52.173913043478258"/>
    <n v="1457914373"/>
    <n v="1456189973"/>
    <b v="0"/>
    <n v="23"/>
    <b v="1"/>
    <s v="theater/plays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92.037815126050418"/>
    <n v="1462125358"/>
    <n v="1459533358"/>
    <b v="0"/>
    <n v="238"/>
    <b v="1"/>
    <s v="theater/plays"/>
    <x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63.424242424242422"/>
    <n v="1461860432"/>
    <n v="1459268432"/>
    <b v="0"/>
    <n v="33"/>
    <b v="1"/>
    <s v="theater/plays"/>
    <x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35.625"/>
    <n v="1436902359"/>
    <n v="1434310359"/>
    <b v="0"/>
    <n v="32"/>
    <b v="1"/>
    <s v="theater/plays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68.75"/>
    <n v="1464807420"/>
    <n v="1461427938"/>
    <b v="0"/>
    <n v="24"/>
    <b v="1"/>
    <s v="theater/plays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70.862068965517238"/>
    <n v="1437447600"/>
    <n v="1436551178"/>
    <b v="0"/>
    <n v="29"/>
    <b v="1"/>
    <s v="theater/plays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50"/>
    <n v="1480559011"/>
    <n v="1477963411"/>
    <b v="0"/>
    <n v="50"/>
    <b v="1"/>
    <s v="theater/plays"/>
    <x v="1"/>
    <x v="6"/>
    <x v="1302"/>
    <x v="2"/>
  </r>
  <r>
    <n v="1303"/>
    <s v="Forward Arena Theatre Company: Summer Season"/>
    <s v="Groundbreaking queer theatre."/>
    <n v="3500"/>
    <n v="4559.13"/>
    <x v="0"/>
    <s v="GB"/>
    <s v="GBP"/>
    <n v="42.214166666666671"/>
    <n v="1469962800"/>
    <n v="1468578920"/>
    <b v="0"/>
    <n v="108"/>
    <b v="1"/>
    <s v="theater/plays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52.41346153846155"/>
    <n v="1489376405"/>
    <n v="1484196005"/>
    <b v="0"/>
    <n v="104"/>
    <b v="0"/>
    <s v="technology/wearables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90.616279069767444"/>
    <n v="1469122200"/>
    <n v="1466611108"/>
    <b v="0"/>
    <n v="86"/>
    <b v="0"/>
    <s v="technology/wearables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201.60393258426967"/>
    <n v="1417690734"/>
    <n v="1415098734"/>
    <b v="0"/>
    <n v="356"/>
    <b v="0"/>
    <s v="technology/wearables"/>
    <x v="2"/>
    <x v="8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27.93333333333334"/>
    <n v="1455710679"/>
    <n v="1453118679"/>
    <b v="0"/>
    <n v="45"/>
    <b v="0"/>
    <s v="technology/wearables"/>
    <x v="2"/>
    <x v="8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29.894736842105264"/>
    <n v="1475937812"/>
    <n v="1472481812"/>
    <b v="0"/>
    <n v="38"/>
    <b v="0"/>
    <s v="technology/wearables"/>
    <x v="2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367.97142857142859"/>
    <n v="1444943468"/>
    <n v="1441919468"/>
    <b v="0"/>
    <n v="35"/>
    <b v="0"/>
    <s v="technology/wearables"/>
    <x v="2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29.16666666666666"/>
    <n v="1471622450"/>
    <n v="1467734450"/>
    <b v="0"/>
    <n v="24"/>
    <b v="0"/>
    <s v="technology/wearables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800.7"/>
    <n v="1480536919"/>
    <n v="1477509319"/>
    <b v="0"/>
    <n v="100"/>
    <b v="0"/>
    <s v="technology/wearables"/>
    <x v="2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28"/>
    <n v="1429375922"/>
    <n v="1426783922"/>
    <b v="0"/>
    <n v="1"/>
    <b v="0"/>
    <s v="technology/wearables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02.01639344262296"/>
    <n v="1457024514"/>
    <n v="1454432514"/>
    <b v="0"/>
    <n v="122"/>
    <b v="0"/>
    <s v="technology/wearables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84.36363636363637"/>
    <n v="1477065860"/>
    <n v="1471881860"/>
    <b v="0"/>
    <n v="11"/>
    <b v="0"/>
    <s v="technology/wearables"/>
    <x v="2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62.91935483870967"/>
    <n v="1446771600"/>
    <n v="1443700648"/>
    <b v="0"/>
    <n v="248"/>
    <b v="0"/>
    <s v="technology/wearables"/>
    <x v="2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"/>
    <n v="1456700709"/>
    <n v="1453676709"/>
    <b v="0"/>
    <n v="1"/>
    <b v="0"/>
    <s v="technology/wearables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603.52631578947364"/>
    <n v="1469109600"/>
    <n v="1464586746"/>
    <b v="0"/>
    <n v="19"/>
    <b v="0"/>
    <s v="technology/wearables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45.407407407407405"/>
    <n v="1420938172"/>
    <n v="1418346172"/>
    <b v="0"/>
    <n v="135"/>
    <b v="0"/>
    <s v="technology/wearables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97.333333333333329"/>
    <n v="1405094400"/>
    <n v="1403810965"/>
    <b v="0"/>
    <n v="9"/>
    <b v="0"/>
    <s v="technology/wearables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67.66666666666666"/>
    <n v="1483138800"/>
    <n v="1480610046"/>
    <b v="0"/>
    <n v="3"/>
    <b v="0"/>
    <s v="technology/wearables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859.85714285714289"/>
    <n v="1482515937"/>
    <n v="1479923937"/>
    <b v="0"/>
    <n v="7"/>
    <b v="0"/>
    <s v="technology/wearables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26.5"/>
    <n v="1432223125"/>
    <n v="1429631125"/>
    <b v="0"/>
    <n v="4"/>
    <b v="0"/>
    <s v="technology/wearables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30.272727272727273"/>
    <n v="1461653700"/>
    <n v="1458665146"/>
    <b v="0"/>
    <n v="44"/>
    <b v="0"/>
    <s v="technology/wearables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54.666666666666664"/>
    <n v="1476371552"/>
    <n v="1473779552"/>
    <b v="0"/>
    <n v="90"/>
    <b v="0"/>
    <s v="technology/wearables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60.75"/>
    <n v="1483063435"/>
    <n v="1480471435"/>
    <b v="0"/>
    <n v="8"/>
    <b v="0"/>
    <s v="technology/wearables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02.72727272727273"/>
    <n v="1421348428"/>
    <n v="1417460428"/>
    <b v="0"/>
    <n v="11"/>
    <b v="0"/>
    <s v="technology/wearables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41.585365853658537"/>
    <n v="1432916235"/>
    <n v="1430324235"/>
    <b v="0"/>
    <n v="41"/>
    <b v="0"/>
    <s v="technology/wearables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16.53333333333333"/>
    <n v="1476458734"/>
    <n v="1472570734"/>
    <b v="0"/>
    <n v="15"/>
    <b v="0"/>
    <s v="technology/wearables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45.333333333333336"/>
    <n v="1417501145"/>
    <n v="1414041545"/>
    <b v="0"/>
    <n v="9"/>
    <b v="0"/>
    <s v="technology/wearables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57.46"/>
    <n v="1467432000"/>
    <n v="1464763109"/>
    <b v="0"/>
    <n v="50"/>
    <b v="0"/>
    <s v="technology/wearables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00.5"/>
    <n v="1471435554"/>
    <n v="1468843554"/>
    <b v="0"/>
    <n v="34"/>
    <b v="0"/>
    <s v="technology/wearables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e v="#DIV/0!"/>
    <n v="1485480408"/>
    <n v="1482888408"/>
    <b v="0"/>
    <n v="0"/>
    <b v="0"/>
    <s v="technology/wearables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e v="#DIV/0!"/>
    <n v="1405478025"/>
    <n v="1402886025"/>
    <b v="0"/>
    <n v="0"/>
    <b v="0"/>
    <s v="technology/wearables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51.822463768115945"/>
    <n v="1457721287"/>
    <n v="1455129287"/>
    <b v="0"/>
    <n v="276"/>
    <b v="0"/>
    <s v="technology/wearables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308.75"/>
    <n v="1449354502"/>
    <n v="1446762502"/>
    <b v="0"/>
    <n v="16"/>
    <b v="0"/>
    <s v="technology/wearables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379.22767857142856"/>
    <n v="1418849028"/>
    <n v="1415825028"/>
    <b v="0"/>
    <n v="224"/>
    <b v="0"/>
    <s v="technology/wearables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76.36428571428573"/>
    <n v="1488549079"/>
    <n v="1485957079"/>
    <b v="0"/>
    <n v="140"/>
    <b v="0"/>
    <s v="technology/wearables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66.066666666666663"/>
    <n v="1438543033"/>
    <n v="1435951033"/>
    <b v="0"/>
    <n v="15"/>
    <b v="0"/>
    <s v="technology/wearables"/>
    <x v="2"/>
    <x v="8"/>
    <x v="1338"/>
    <x v="0"/>
  </r>
  <r>
    <n v="1339"/>
    <s v="Linkoo (Canceled)"/>
    <s v="World's Smallest customizable Phone &amp; GPS Watch for kids !"/>
    <n v="50000"/>
    <n v="3317"/>
    <x v="1"/>
    <s v="US"/>
    <s v="USD"/>
    <n v="89.648648648648646"/>
    <n v="1418056315"/>
    <n v="1414164715"/>
    <b v="0"/>
    <n v="37"/>
    <b v="0"/>
    <s v="technology/wearables"/>
    <x v="2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e v="#DIV/0!"/>
    <n v="1408112253"/>
    <n v="1405520253"/>
    <b v="0"/>
    <n v="0"/>
    <b v="0"/>
    <s v="technology/wearables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382.39130434782606"/>
    <n v="1475333917"/>
    <n v="1472569117"/>
    <b v="0"/>
    <n v="46"/>
    <b v="0"/>
    <s v="technology/wearables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00"/>
    <n v="1437161739"/>
    <n v="1434569739"/>
    <b v="0"/>
    <n v="1"/>
    <b v="0"/>
    <s v="technology/wearables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58.35603715170279"/>
    <n v="1471579140"/>
    <n v="1466512683"/>
    <b v="0"/>
    <n v="323"/>
    <b v="0"/>
    <s v="technology/wearables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40.762589928057551"/>
    <n v="1467313039"/>
    <n v="1464807439"/>
    <b v="0"/>
    <n v="139"/>
    <b v="1"/>
    <s v="publishing/nonfiction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53.571428571428569"/>
    <n v="1405366359"/>
    <n v="1402342359"/>
    <b v="0"/>
    <n v="7"/>
    <b v="1"/>
    <s v="publishing/nonfiction"/>
    <x v="3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48.449664429530202"/>
    <n v="1372297751"/>
    <n v="1369705751"/>
    <b v="0"/>
    <n v="149"/>
    <b v="1"/>
    <s v="publishing/nonfiction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82.41935483870968"/>
    <n v="1425741525"/>
    <n v="1423149525"/>
    <b v="0"/>
    <n v="31"/>
    <b v="1"/>
    <s v="publishing/nonfiction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230.19230769230768"/>
    <n v="1418904533"/>
    <n v="1416485333"/>
    <b v="0"/>
    <n v="26"/>
    <b v="1"/>
    <s v="publishing/nonfiction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59.360465116279073"/>
    <n v="1450249140"/>
    <n v="1447055935"/>
    <b v="0"/>
    <n v="172"/>
    <b v="1"/>
    <s v="publishing/nonfiction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66.698717948717942"/>
    <n v="1451089134"/>
    <n v="1448497134"/>
    <b v="0"/>
    <n v="78"/>
    <b v="1"/>
    <s v="publishing/nonfiction"/>
    <x v="3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68.77500000000001"/>
    <n v="1455299144"/>
    <n v="1452707144"/>
    <b v="0"/>
    <n v="120"/>
    <b v="1"/>
    <s v="publishing/nonfiction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59.973568281938327"/>
    <n v="1441425540"/>
    <n v="1436968366"/>
    <b v="0"/>
    <n v="227"/>
    <b v="1"/>
    <s v="publishing/nonfiction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31.80952380952381"/>
    <n v="1362960000"/>
    <n v="1359946188"/>
    <b v="0"/>
    <n v="42"/>
    <b v="1"/>
    <s v="publishing/nonfiction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24.421875"/>
    <n v="1465672979"/>
    <n v="1463080979"/>
    <b v="0"/>
    <n v="64"/>
    <b v="1"/>
    <s v="publishing/nonfiction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25.347107438016529"/>
    <n v="1354269600"/>
    <n v="1351663605"/>
    <b v="0"/>
    <n v="121"/>
    <b v="1"/>
    <s v="publishing/nonfiction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71.443218390804603"/>
    <n v="1372985760"/>
    <n v="1370393760"/>
    <b v="0"/>
    <n v="87"/>
    <b v="1"/>
    <s v="publishing/nonfiction"/>
    <x v="3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38.553846153846152"/>
    <n v="1362117540"/>
    <n v="1359587137"/>
    <b v="0"/>
    <n v="65"/>
    <b v="1"/>
    <s v="publishing/nonfiction"/>
    <x v="3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68.367346938775512"/>
    <n v="1309009323"/>
    <n v="1306417323"/>
    <b v="0"/>
    <n v="49"/>
    <b v="1"/>
    <s v="publishing/nonfiction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40.210526315789473"/>
    <n v="1309980790"/>
    <n v="1304623990"/>
    <b v="0"/>
    <n v="19"/>
    <b v="1"/>
    <s v="publishing/nonfiction"/>
    <x v="3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32.074074074074076"/>
    <n v="1343943420"/>
    <n v="1341524220"/>
    <b v="0"/>
    <n v="81"/>
    <b v="1"/>
    <s v="publishing/nonfiction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28.632575757575758"/>
    <n v="1403370772"/>
    <n v="1400778772"/>
    <b v="0"/>
    <n v="264"/>
    <b v="1"/>
    <s v="publishing/nonfiction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43.64"/>
    <n v="1378592731"/>
    <n v="1373408731"/>
    <b v="0"/>
    <n v="25"/>
    <b v="1"/>
    <s v="publishing/nonfiction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40"/>
    <n v="1455523140"/>
    <n v="1453925727"/>
    <b v="0"/>
    <n v="5"/>
    <b v="1"/>
    <s v="publishing/nonfiction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346.04166666666669"/>
    <n v="1420648906"/>
    <n v="1415464906"/>
    <b v="0"/>
    <n v="144"/>
    <b v="1"/>
    <s v="music/rock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81.739130434782609"/>
    <n v="1426523752"/>
    <n v="1423935352"/>
    <b v="0"/>
    <n v="92"/>
    <b v="1"/>
    <s v="music/rock"/>
    <x v="4"/>
    <x v="11"/>
    <x v="1365"/>
    <x v="0"/>
  </r>
  <r>
    <n v="1366"/>
    <s v="Kick It! A Tribute to the A.K.s"/>
    <s v="A musical memorial for Alexi Petersen."/>
    <n v="7500"/>
    <n v="9486.69"/>
    <x v="0"/>
    <s v="US"/>
    <s v="USD"/>
    <n v="64.535306122448986"/>
    <n v="1417049663"/>
    <n v="1413158063"/>
    <b v="0"/>
    <n v="147"/>
    <b v="1"/>
    <s v="music/rock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63.477777777777774"/>
    <n v="1447463050"/>
    <n v="1444867450"/>
    <b v="0"/>
    <n v="90"/>
    <b v="1"/>
    <s v="music/rock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63.620689655172413"/>
    <n v="1434342894"/>
    <n v="1432269294"/>
    <b v="0"/>
    <n v="87"/>
    <b v="1"/>
    <s v="music/rock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83.967068965517228"/>
    <n v="1397225746"/>
    <n v="1394633746"/>
    <b v="0"/>
    <n v="406"/>
    <b v="1"/>
    <s v="music/rock"/>
    <x v="4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77.75"/>
    <n v="1381881890"/>
    <n v="1380585890"/>
    <b v="0"/>
    <n v="20"/>
    <b v="1"/>
    <s v="music/rock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07.07142857142857"/>
    <n v="1431022342"/>
    <n v="1428430342"/>
    <b v="0"/>
    <n v="70"/>
    <b v="1"/>
    <s v="music/rock"/>
    <x v="4"/>
    <x v="1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38.75"/>
    <n v="1342115132"/>
    <n v="1339523132"/>
    <b v="0"/>
    <n v="16"/>
    <b v="1"/>
    <s v="music/rock"/>
    <x v="4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201.94230769230768"/>
    <n v="1483138233"/>
    <n v="1480546233"/>
    <b v="0"/>
    <n v="52"/>
    <b v="1"/>
    <s v="music/rock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43.060606060606062"/>
    <n v="1458874388"/>
    <n v="1456285988"/>
    <b v="0"/>
    <n v="66"/>
    <b v="1"/>
    <s v="music/rock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62.871559633027523"/>
    <n v="1484444119"/>
    <n v="1481852119"/>
    <b v="0"/>
    <n v="109"/>
    <b v="1"/>
    <s v="music/rock"/>
    <x v="4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55.607142857142854"/>
    <n v="1480784606"/>
    <n v="1478189006"/>
    <b v="0"/>
    <n v="168"/>
    <b v="1"/>
    <s v="music/rock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48.70967741935484"/>
    <n v="1486095060"/>
    <n v="1484198170"/>
    <b v="0"/>
    <n v="31"/>
    <b v="1"/>
    <s v="music/rock"/>
    <x v="4"/>
    <x v="11"/>
    <x v="1377"/>
    <x v="1"/>
  </r>
  <r>
    <n v="1378"/>
    <s v="SIX BY SEVEN"/>
    <s v="A psychedelic post rock masterpiece!"/>
    <n v="2000"/>
    <n v="4067"/>
    <x v="0"/>
    <s v="GB"/>
    <s v="GBP"/>
    <n v="30.578947368421051"/>
    <n v="1470075210"/>
    <n v="1468779210"/>
    <b v="0"/>
    <n v="133"/>
    <b v="1"/>
    <s v="music/rock"/>
    <x v="4"/>
    <x v="11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73.907284768211923"/>
    <n v="1433504876"/>
    <n v="1430912876"/>
    <b v="0"/>
    <n v="151"/>
    <b v="1"/>
    <s v="music/rock"/>
    <x v="4"/>
    <x v="1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21.2"/>
    <n v="1433815200"/>
    <n v="1431886706"/>
    <b v="0"/>
    <n v="5"/>
    <b v="1"/>
    <s v="music/rock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73.356164383561648"/>
    <n v="1482988125"/>
    <n v="1480396125"/>
    <b v="0"/>
    <n v="73"/>
    <b v="1"/>
    <s v="music/rock"/>
    <x v="4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56.412162162162161"/>
    <n v="1367867536"/>
    <n v="1365275536"/>
    <b v="0"/>
    <n v="148"/>
    <b v="1"/>
    <s v="music/rock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50.247311827956992"/>
    <n v="1482457678"/>
    <n v="1480729678"/>
    <b v="0"/>
    <n v="93"/>
    <b v="1"/>
    <s v="music/rock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68.936507936507937"/>
    <n v="1436117922"/>
    <n v="1433525922"/>
    <b v="0"/>
    <n v="63"/>
    <b v="1"/>
    <s v="music/rock"/>
    <x v="4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65.914104477611943"/>
    <n v="1461931860"/>
    <n v="1457109121"/>
    <b v="0"/>
    <n v="134"/>
    <b v="1"/>
    <s v="music/rock"/>
    <x v="4"/>
    <x v="1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62.5"/>
    <n v="1438183889"/>
    <n v="1435591889"/>
    <b v="0"/>
    <n v="14"/>
    <b v="1"/>
    <s v="music/rock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70.064102564102569"/>
    <n v="1433305800"/>
    <n v="1430604395"/>
    <b v="0"/>
    <n v="78"/>
    <b v="1"/>
    <s v="music/rock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60.181874999999998"/>
    <n v="1476720840"/>
    <n v="1474469117"/>
    <b v="0"/>
    <n v="112"/>
    <b v="1"/>
    <s v="music/rock"/>
    <x v="4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21.382352941176471"/>
    <n v="1471087957"/>
    <n v="1468495957"/>
    <b v="0"/>
    <n v="34"/>
    <b v="1"/>
    <s v="music/rock"/>
    <x v="4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60.78947368421052"/>
    <n v="1430154720"/>
    <n v="1427224606"/>
    <b v="0"/>
    <n v="19"/>
    <b v="1"/>
    <s v="music/rock"/>
    <x v="4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42.384615384615387"/>
    <n v="1440219540"/>
    <n v="1436369818"/>
    <b v="0"/>
    <n v="13"/>
    <b v="1"/>
    <s v="music/rock"/>
    <x v="4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27.317307692307693"/>
    <n v="1456976586"/>
    <n v="1454298186"/>
    <b v="0"/>
    <n v="104"/>
    <b v="1"/>
    <s v="music/rock"/>
    <x v="4"/>
    <x v="11"/>
    <x v="1392"/>
    <x v="2"/>
  </r>
  <r>
    <n v="1393"/>
    <s v="WolfHunt | Social Commentary Rock Project"/>
    <s v="Rock n' Roll tales of our times"/>
    <n v="10000"/>
    <n v="10235"/>
    <x v="0"/>
    <s v="US"/>
    <s v="USD"/>
    <n v="196.82692307692307"/>
    <n v="1470068523"/>
    <n v="1467476523"/>
    <b v="0"/>
    <n v="52"/>
    <b v="1"/>
    <s v="music/rock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53.882352941176471"/>
    <n v="1488337200"/>
    <n v="1484623726"/>
    <b v="0"/>
    <n v="17"/>
    <b v="1"/>
    <s v="music/rock"/>
    <x v="4"/>
    <x v="11"/>
    <x v="1394"/>
    <x v="1"/>
  </r>
  <r>
    <n v="1395"/>
    <s v="Quiet Oaks Full Length Album"/>
    <s v="Help Quiet Oaks record their debut album!!!"/>
    <n v="3500"/>
    <n v="3916"/>
    <x v="0"/>
    <s v="US"/>
    <s v="USD"/>
    <n v="47.756097560975611"/>
    <n v="1484430481"/>
    <n v="1481838481"/>
    <b v="0"/>
    <n v="82"/>
    <b v="1"/>
    <s v="music/rock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88.191780821917803"/>
    <n v="1423871882"/>
    <n v="1421279882"/>
    <b v="0"/>
    <n v="73"/>
    <b v="1"/>
    <s v="music/rock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72.056962025316452"/>
    <n v="1477603140"/>
    <n v="1475013710"/>
    <b v="0"/>
    <n v="158"/>
    <b v="1"/>
    <s v="music/rock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74.246153846153845"/>
    <n v="1467752334"/>
    <n v="1465160334"/>
    <b v="0"/>
    <n v="65"/>
    <b v="1"/>
    <s v="music/rock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61.701086956521742"/>
    <n v="1412640373"/>
    <n v="1410048373"/>
    <b v="0"/>
    <n v="184"/>
    <b v="1"/>
    <s v="music/rock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7.235294117647058"/>
    <n v="1465709400"/>
    <n v="1462695073"/>
    <b v="0"/>
    <n v="34"/>
    <b v="1"/>
    <s v="music/rock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51.720833333333331"/>
    <n v="1369612474"/>
    <n v="1367798074"/>
    <b v="0"/>
    <n v="240"/>
    <b v="1"/>
    <s v="music/rock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24.150442477876105"/>
    <n v="1430439411"/>
    <n v="1425259011"/>
    <b v="0"/>
    <n v="113"/>
    <b v="1"/>
    <s v="music/rock"/>
    <x v="4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62.166666666666664"/>
    <n v="1374802235"/>
    <n v="1372210235"/>
    <b v="0"/>
    <n v="66"/>
    <b v="1"/>
    <s v="music/rock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48.2"/>
    <n v="1424607285"/>
    <n v="1422447285"/>
    <b v="1"/>
    <n v="5"/>
    <b v="0"/>
    <s v="publishing/translations"/>
    <x v="3"/>
    <x v="2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6.1764705882352944"/>
    <n v="1417195201"/>
    <n v="1414599601"/>
    <b v="1"/>
    <n v="17"/>
    <b v="0"/>
    <s v="publishing/translations"/>
    <x v="3"/>
    <x v="22"/>
    <x v="1405"/>
    <x v="3"/>
  </r>
  <r>
    <n v="1406"/>
    <s v="Man Down! Translation project"/>
    <s v="The White coat and the battle dress uniform"/>
    <n v="12000"/>
    <n v="15"/>
    <x v="2"/>
    <s v="IT"/>
    <s v="EUR"/>
    <n v="5"/>
    <n v="1449914400"/>
    <n v="1445336607"/>
    <b v="0"/>
    <n v="3"/>
    <b v="0"/>
    <s v="publishing/translations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7.5"/>
    <n v="1407847978"/>
    <n v="1405687978"/>
    <b v="0"/>
    <n v="2"/>
    <b v="0"/>
    <s v="publishing/translations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2"/>
    <n v="1447451756"/>
    <n v="1444856156"/>
    <b v="0"/>
    <n v="6"/>
    <b v="0"/>
    <s v="publishing/translations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e v="#DIV/0!"/>
    <n v="1420085535"/>
    <n v="1414897935"/>
    <b v="0"/>
    <n v="0"/>
    <b v="0"/>
    <s v="publishing/translations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"/>
    <n v="1464939520"/>
    <n v="1461051520"/>
    <b v="0"/>
    <n v="1"/>
    <b v="0"/>
    <s v="publishing/translations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2.3333333333333335"/>
    <n v="1423185900"/>
    <n v="1420766700"/>
    <b v="0"/>
    <n v="3"/>
    <b v="0"/>
    <s v="publishing/translations"/>
    <x v="3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24.615384615384617"/>
    <n v="1417656699"/>
    <n v="1415064699"/>
    <b v="0"/>
    <n v="13"/>
    <b v="0"/>
    <s v="publishing/translations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00"/>
    <n v="1455964170"/>
    <n v="1450780170"/>
    <b v="0"/>
    <n v="1"/>
    <b v="0"/>
    <s v="publishing/translations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"/>
    <n v="1483423467"/>
    <n v="1480831467"/>
    <b v="0"/>
    <n v="1"/>
    <b v="0"/>
    <s v="publishing/translations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88.888888888888886"/>
    <n v="1439741591"/>
    <n v="1436285591"/>
    <b v="0"/>
    <n v="9"/>
    <b v="0"/>
    <s v="publishing/translations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e v="#DIV/0!"/>
    <n v="1448147619"/>
    <n v="1445552019"/>
    <b v="0"/>
    <n v="0"/>
    <b v="0"/>
    <s v="publishing/translations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27.5"/>
    <n v="1442315460"/>
    <n v="1439696174"/>
    <b v="0"/>
    <n v="2"/>
    <b v="0"/>
    <s v="publishing/translations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6"/>
    <n v="1456397834"/>
    <n v="1453805834"/>
    <b v="0"/>
    <n v="1"/>
    <b v="0"/>
    <s v="publishing/translations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44.5"/>
    <n v="1476010619"/>
    <n v="1473418619"/>
    <b v="0"/>
    <n v="10"/>
    <b v="0"/>
    <s v="publishing/translations"/>
    <x v="3"/>
    <x v="22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"/>
    <n v="1467129686"/>
    <n v="1464969686"/>
    <b v="0"/>
    <n v="3"/>
    <b v="0"/>
    <s v="publishing/translations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00"/>
    <n v="1423432709"/>
    <n v="1420840709"/>
    <b v="0"/>
    <n v="2"/>
    <b v="0"/>
    <s v="publishing/translations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3"/>
    <n v="1474436704"/>
    <n v="1471844704"/>
    <b v="0"/>
    <n v="2"/>
    <b v="0"/>
    <s v="publishing/translations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00"/>
    <n v="1451637531"/>
    <n v="1449045531"/>
    <b v="0"/>
    <n v="1"/>
    <b v="0"/>
    <s v="publishing/translations"/>
    <x v="3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09.07142857142857"/>
    <n v="1479233602"/>
    <n v="1478106802"/>
    <b v="0"/>
    <n v="14"/>
    <b v="0"/>
    <s v="publishing/translations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e v="#DIV/0!"/>
    <n v="1430276959"/>
    <n v="1427684959"/>
    <b v="0"/>
    <n v="0"/>
    <b v="0"/>
    <s v="publishing/translations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e v="#DIV/0!"/>
    <n v="1440408120"/>
    <n v="1435224120"/>
    <b v="0"/>
    <n v="0"/>
    <b v="0"/>
    <s v="publishing/translations"/>
    <x v="3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04.75"/>
    <n v="1474230385"/>
    <n v="1471638385"/>
    <b v="0"/>
    <n v="4"/>
    <b v="0"/>
    <s v="publishing/translations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5"/>
    <n v="1459584417"/>
    <n v="1456996017"/>
    <b v="0"/>
    <n v="3"/>
    <b v="0"/>
    <s v="publishing/translations"/>
    <x v="3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e v="#DIV/0!"/>
    <n v="1428629242"/>
    <n v="1426037242"/>
    <b v="0"/>
    <n v="0"/>
    <b v="0"/>
    <s v="publishing/translations"/>
    <x v="3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80.599999999999994"/>
    <n v="1419017488"/>
    <n v="1416339088"/>
    <b v="0"/>
    <n v="5"/>
    <b v="0"/>
    <s v="publishing/translations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15.55319148936171"/>
    <n v="1448517816"/>
    <n v="1445922216"/>
    <b v="0"/>
    <n v="47"/>
    <b v="0"/>
    <s v="publishing/translations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e v="#DIV/0!"/>
    <n v="1437417828"/>
    <n v="1434825828"/>
    <b v="0"/>
    <n v="0"/>
    <b v="0"/>
    <s v="publishing/translations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80.5"/>
    <n v="1481367600"/>
    <n v="1477839675"/>
    <b v="0"/>
    <n v="10"/>
    <b v="0"/>
    <s v="publishing/translations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744.5454545454545"/>
    <n v="1433775600"/>
    <n v="1431973478"/>
    <b v="0"/>
    <n v="11"/>
    <b v="0"/>
    <s v="publishing/translations"/>
    <x v="3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7.5"/>
    <n v="1444589020"/>
    <n v="1441997020"/>
    <b v="0"/>
    <n v="2"/>
    <b v="0"/>
    <s v="publishing/translations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38.5"/>
    <n v="1456043057"/>
    <n v="1453451057"/>
    <b v="0"/>
    <n v="2"/>
    <b v="0"/>
    <s v="publishing/translations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36.68181818181818"/>
    <n v="1405227540"/>
    <n v="1402058739"/>
    <b v="0"/>
    <n v="22"/>
    <b v="0"/>
    <s v="publishing/translations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75"/>
    <n v="1461765300"/>
    <n v="1459198499"/>
    <b v="0"/>
    <n v="8"/>
    <b v="0"/>
    <s v="publishing/translations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30"/>
    <n v="1425758101"/>
    <n v="1423166101"/>
    <b v="0"/>
    <n v="6"/>
    <b v="0"/>
    <s v="publishing/translations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"/>
    <n v="1464285463"/>
    <n v="1461693463"/>
    <b v="0"/>
    <n v="1"/>
    <b v="0"/>
    <s v="publishing/translations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673.33333333333337"/>
    <n v="1441995769"/>
    <n v="1436811769"/>
    <b v="0"/>
    <n v="3"/>
    <b v="0"/>
    <s v="publishing/translations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e v="#DIV/0!"/>
    <n v="1464190158"/>
    <n v="1461598158"/>
    <b v="0"/>
    <n v="0"/>
    <b v="0"/>
    <s v="publishing/translations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e v="#DIV/0!"/>
    <n v="1483395209"/>
    <n v="1480803209"/>
    <b v="0"/>
    <n v="0"/>
    <b v="0"/>
    <s v="publishing/translations"/>
    <x v="3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e v="#DIV/0!"/>
    <n v="1442091462"/>
    <n v="1436907462"/>
    <b v="0"/>
    <n v="0"/>
    <b v="0"/>
    <s v="publishing/translations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e v="#DIV/0!"/>
    <n v="1434286855"/>
    <n v="1431694855"/>
    <b v="0"/>
    <n v="0"/>
    <b v="0"/>
    <s v="publishing/translations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e v="#DIV/0!"/>
    <n v="1461235478"/>
    <n v="1459507478"/>
    <b v="0"/>
    <n v="0"/>
    <b v="0"/>
    <s v="publishing/translations"/>
    <x v="3"/>
    <x v="22"/>
    <x v="1446"/>
    <x v="2"/>
  </r>
  <r>
    <n v="1447"/>
    <s v="Indian Language Dictionary"/>
    <s v="I'm creating a dictionary of multiple Indian languages."/>
    <n v="500000"/>
    <n v="75"/>
    <x v="2"/>
    <s v="US"/>
    <s v="USD"/>
    <n v="25"/>
    <n v="1467999134"/>
    <n v="1465407134"/>
    <b v="0"/>
    <n v="3"/>
    <b v="0"/>
    <s v="publishing/translations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e v="#DIV/0!"/>
    <n v="1432272300"/>
    <n v="1429655318"/>
    <b v="0"/>
    <n v="0"/>
    <b v="0"/>
    <s v="publishing/translations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e v="#DIV/0!"/>
    <n v="1431286105"/>
    <n v="1427138905"/>
    <b v="0"/>
    <n v="0"/>
    <b v="0"/>
    <s v="publishing/translations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"/>
    <n v="1455941197"/>
    <n v="1453349197"/>
    <b v="0"/>
    <n v="1"/>
    <b v="0"/>
    <s v="publishing/translations"/>
    <x v="3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"/>
    <n v="1416355259"/>
    <n v="1413759659"/>
    <b v="0"/>
    <n v="2"/>
    <b v="0"/>
    <s v="publishing/translations"/>
    <x v="3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e v="#DIV/0!"/>
    <n v="1406566363"/>
    <n v="1403974363"/>
    <b v="0"/>
    <n v="0"/>
    <b v="0"/>
    <s v="publishing/translations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e v="#DIV/0!"/>
    <n v="1492270947"/>
    <n v="1488386547"/>
    <b v="0"/>
    <n v="0"/>
    <b v="0"/>
    <s v="publishing/translations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5"/>
    <n v="1461535140"/>
    <n v="1459716480"/>
    <b v="0"/>
    <n v="1"/>
    <b v="0"/>
    <s v="publishing/translations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225"/>
    <n v="1409924340"/>
    <n v="1405181320"/>
    <b v="0"/>
    <n v="7"/>
    <b v="0"/>
    <s v="publishing/translations"/>
    <x v="3"/>
    <x v="22"/>
    <x v="1455"/>
    <x v="3"/>
  </r>
  <r>
    <n v="1456"/>
    <s v="Sometimes you don't need love (Canceled)"/>
    <s v="English Version of my auto-published novel"/>
    <n v="5000"/>
    <n v="145"/>
    <x v="1"/>
    <s v="IT"/>
    <s v="EUR"/>
    <n v="48.333333333333336"/>
    <n v="1483459365"/>
    <n v="1480867365"/>
    <b v="0"/>
    <n v="3"/>
    <b v="0"/>
    <s v="publishing/translations"/>
    <x v="3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e v="#DIV/0!"/>
    <n v="1447281044"/>
    <n v="1444685444"/>
    <b v="0"/>
    <n v="0"/>
    <b v="0"/>
    <s v="publishing/translations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e v="#DIV/0!"/>
    <n v="1407729600"/>
    <n v="1405097760"/>
    <b v="0"/>
    <n v="0"/>
    <b v="0"/>
    <s v="publishing/translations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e v="#DIV/0!"/>
    <n v="1449077100"/>
    <n v="1446612896"/>
    <b v="0"/>
    <n v="0"/>
    <b v="0"/>
    <s v="publishing/translations"/>
    <x v="3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e v="#DIV/0!"/>
    <n v="1417391100"/>
    <n v="1412371898"/>
    <b v="0"/>
    <n v="0"/>
    <b v="0"/>
    <s v="publishing/translations"/>
    <x v="3"/>
    <x v="22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44.66673529411765"/>
    <n v="1413849600"/>
    <n v="1410967754"/>
    <b v="1"/>
    <n v="340"/>
    <b v="1"/>
    <s v="publishing/radio &amp; podcasts"/>
    <x v="3"/>
    <x v="2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28.937999999999999"/>
    <n v="1365609271"/>
    <n v="1363017271"/>
    <b v="1"/>
    <n v="150"/>
    <b v="1"/>
    <s v="publishing/radio &amp; podcasts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35.44"/>
    <n v="1365367938"/>
    <n v="1361483538"/>
    <b v="1"/>
    <n v="25"/>
    <b v="1"/>
    <s v="publishing/radio &amp; podcasts"/>
    <x v="3"/>
    <x v="23"/>
    <x v="1463"/>
    <x v="4"/>
  </r>
  <r>
    <n v="1464"/>
    <s v="Science Studio"/>
    <s v="The Best Science Media on the Web"/>
    <n v="5000"/>
    <n v="8160"/>
    <x v="0"/>
    <s v="US"/>
    <s v="USD"/>
    <n v="34.871794871794869"/>
    <n v="1361029958"/>
    <n v="1358437958"/>
    <b v="1"/>
    <n v="234"/>
    <b v="1"/>
    <s v="publishing/radio &amp; podcasts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52.622732513451197"/>
    <n v="1332385200"/>
    <n v="1329759452"/>
    <b v="1"/>
    <n v="2602"/>
    <b v="1"/>
    <s v="publishing/radio &amp; podcasts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69.598266129032254"/>
    <n v="1452574800"/>
    <n v="1449029266"/>
    <b v="1"/>
    <n v="248"/>
    <b v="1"/>
    <s v="publishing/radio &amp; podcasts"/>
    <x v="3"/>
    <x v="2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76.72"/>
    <n v="1332699285"/>
    <n v="1327518885"/>
    <b v="1"/>
    <n v="600"/>
    <b v="1"/>
    <s v="publishing/radio &amp; podcasts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33.191126279863482"/>
    <n v="1307838049"/>
    <n v="1302654049"/>
    <b v="1"/>
    <n v="293"/>
    <b v="1"/>
    <s v="publishing/radio &amp; podcasts"/>
    <x v="3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9.46417445482865"/>
    <n v="1360938109"/>
    <n v="1358346109"/>
    <b v="1"/>
    <n v="321"/>
    <b v="1"/>
    <s v="publishing/radio &amp; podcasts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23.172839506172838"/>
    <n v="1356724263"/>
    <n v="1354909863"/>
    <b v="1"/>
    <n v="81"/>
    <b v="1"/>
    <s v="publishing/radio &amp; podcasts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96.877551020408163"/>
    <n v="1428620334"/>
    <n v="1426028334"/>
    <b v="1"/>
    <n v="343"/>
    <b v="1"/>
    <s v="publishing/radio &amp; podcasts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03.20238095238095"/>
    <n v="1381928503"/>
    <n v="1379336503"/>
    <b v="1"/>
    <n v="336"/>
    <b v="1"/>
    <s v="publishing/radio &amp; podcasts"/>
    <x v="3"/>
    <x v="23"/>
    <x v="1472"/>
    <x v="4"/>
  </r>
  <r>
    <n v="1473"/>
    <s v="ONE LOVES ONLY FORM"/>
    <s v="Public Radio Project"/>
    <n v="1500"/>
    <n v="1807.74"/>
    <x v="0"/>
    <s v="US"/>
    <s v="USD"/>
    <n v="38.462553191489363"/>
    <n v="1330644639"/>
    <n v="1328052639"/>
    <b v="1"/>
    <n v="47"/>
    <b v="1"/>
    <s v="publishing/radio &amp; podcasts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44.315789473684212"/>
    <n v="1379093292"/>
    <n v="1376501292"/>
    <b v="1"/>
    <n v="76"/>
    <b v="1"/>
    <s v="publishing/radio &amp; podcasts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64.173356009070289"/>
    <n v="1419051540"/>
    <n v="1416244863"/>
    <b v="1"/>
    <n v="441"/>
    <b v="1"/>
    <s v="publishing/radio &amp; podcasts"/>
    <x v="3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43.333275109170302"/>
    <n v="1315616422"/>
    <n v="1313024422"/>
    <b v="1"/>
    <n v="916"/>
    <b v="1"/>
    <s v="publishing/radio &amp; podcasts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90.495934959349597"/>
    <n v="1324609200"/>
    <n v="1319467604"/>
    <b v="1"/>
    <n v="369"/>
    <b v="1"/>
    <s v="publishing/radio &amp; podcasts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29.187190495010373"/>
    <n v="1368564913"/>
    <n v="1367355313"/>
    <b v="1"/>
    <n v="20242"/>
    <b v="1"/>
    <s v="publishing/radio &amp; podcasts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30.95774647887324"/>
    <n v="1399694340"/>
    <n v="1398448389"/>
    <b v="1"/>
    <n v="71"/>
    <b v="1"/>
    <s v="publishing/radio &amp; podcasts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92.157795275590544"/>
    <n v="1374858000"/>
    <n v="1373408699"/>
    <b v="1"/>
    <n v="635"/>
    <b v="1"/>
    <s v="publishing/radio &amp; podcasts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7.5"/>
    <n v="1383430145"/>
    <n v="1380838145"/>
    <b v="0"/>
    <n v="6"/>
    <b v="0"/>
    <s v="publishing/fiction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5"/>
    <n v="1347004260"/>
    <n v="1345062936"/>
    <b v="0"/>
    <n v="1"/>
    <b v="0"/>
    <s v="publishing/fiction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25"/>
    <n v="1469162275"/>
    <n v="1467002275"/>
    <b v="0"/>
    <n v="2"/>
    <b v="0"/>
    <s v="publishing/fiction"/>
    <x v="3"/>
    <x v="10"/>
    <x v="1483"/>
    <x v="2"/>
  </r>
  <r>
    <n v="1484"/>
    <s v="a book called filtered down thru the stars"/>
    <s v="The mussings of an old wizard"/>
    <n v="2000"/>
    <n v="0"/>
    <x v="2"/>
    <s v="US"/>
    <s v="USD"/>
    <e v="#DIV/0!"/>
    <n v="1342882260"/>
    <n v="1337834963"/>
    <b v="0"/>
    <n v="0"/>
    <b v="0"/>
    <s v="publishing/fiction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50"/>
    <n v="1434827173"/>
    <n v="1430939173"/>
    <b v="0"/>
    <n v="3"/>
    <b v="0"/>
    <s v="publishing/fiction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6"/>
    <n v="1425009761"/>
    <n v="1422417761"/>
    <b v="0"/>
    <n v="3"/>
    <b v="0"/>
    <s v="publishing/fiction"/>
    <x v="3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e v="#DIV/0!"/>
    <n v="1470175271"/>
    <n v="1467583271"/>
    <b v="0"/>
    <n v="0"/>
    <b v="0"/>
    <s v="publishing/fiction"/>
    <x v="3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60"/>
    <n v="1388928660"/>
    <n v="1386336660"/>
    <b v="0"/>
    <n v="6"/>
    <b v="0"/>
    <s v="publishing/fiction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e v="#DIV/0!"/>
    <n v="1352994052"/>
    <n v="1350398452"/>
    <b v="0"/>
    <n v="0"/>
    <b v="0"/>
    <s v="publishing/fiction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47.10526315789474"/>
    <n v="1380720474"/>
    <n v="1378214874"/>
    <b v="0"/>
    <n v="19"/>
    <b v="0"/>
    <s v="publishing/fiction"/>
    <x v="3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00"/>
    <n v="1424014680"/>
    <n v="1418922443"/>
    <b v="0"/>
    <n v="1"/>
    <b v="0"/>
    <s v="publishing/fiction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5"/>
    <n v="1308431646"/>
    <n v="1305839646"/>
    <b v="0"/>
    <n v="2"/>
    <b v="0"/>
    <s v="publishing/fiction"/>
    <x v="3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e v="#DIV/0!"/>
    <n v="1371415675"/>
    <n v="1368823675"/>
    <b v="0"/>
    <n v="0"/>
    <b v="0"/>
    <s v="publishing/fiction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40.454545454545453"/>
    <n v="1428075480"/>
    <n v="1425489613"/>
    <b v="0"/>
    <n v="11"/>
    <b v="0"/>
    <s v="publishing/fiction"/>
    <x v="3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e v="#DIV/0!"/>
    <n v="1314471431"/>
    <n v="1311879431"/>
    <b v="0"/>
    <n v="0"/>
    <b v="0"/>
    <s v="publishing/fiction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e v="#DIV/0!"/>
    <n v="1410866659"/>
    <n v="1405682659"/>
    <b v="0"/>
    <n v="0"/>
    <b v="0"/>
    <s v="publishing/fiction"/>
    <x v="3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"/>
    <n v="1375299780"/>
    <n v="1371655522"/>
    <b v="0"/>
    <n v="1"/>
    <b v="0"/>
    <s v="publishing/fiction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9"/>
    <n v="1409787378"/>
    <n v="1405899378"/>
    <b v="0"/>
    <n v="3"/>
    <b v="0"/>
    <s v="publishing/fiction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5"/>
    <n v="1470355833"/>
    <n v="1465171833"/>
    <b v="0"/>
    <n v="1"/>
    <b v="0"/>
    <s v="publishing/fiction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46.733333333333334"/>
    <n v="1367444557"/>
    <n v="1364852557"/>
    <b v="0"/>
    <n v="15"/>
    <b v="0"/>
    <s v="publishing/fiction"/>
    <x v="3"/>
    <x v="1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97.731073446327684"/>
    <n v="1436364023"/>
    <n v="1433772023"/>
    <b v="1"/>
    <n v="885"/>
    <b v="1"/>
    <s v="photography/photobooks"/>
    <x v="8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67.835866261398181"/>
    <n v="1458943200"/>
    <n v="1456491680"/>
    <b v="1"/>
    <n v="329"/>
    <b v="1"/>
    <s v="photography/photobooks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56.98492957746479"/>
    <n v="1477210801"/>
    <n v="1472026801"/>
    <b v="1"/>
    <n v="71"/>
    <b v="1"/>
    <s v="photography/photobooks"/>
    <x v="8"/>
    <x v="20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67.159851301115239"/>
    <n v="1402389180"/>
    <n v="1399996024"/>
    <b v="1"/>
    <n v="269"/>
    <b v="1"/>
    <s v="photography/photobooks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48.037681159420288"/>
    <n v="1458676860"/>
    <n v="1455446303"/>
    <b v="1"/>
    <n v="345"/>
    <b v="1"/>
    <s v="photography/photobooks"/>
    <x v="8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38.860465116279073"/>
    <n v="1406227904"/>
    <n v="1403635904"/>
    <b v="1"/>
    <n v="43"/>
    <b v="1"/>
    <s v="photography/photobooks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78.181818181818187"/>
    <n v="1273911000"/>
    <n v="1268822909"/>
    <b v="1"/>
    <n v="33"/>
    <b v="1"/>
    <s v="photography/photobooks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97.113744075829388"/>
    <n v="1403880281"/>
    <n v="1401201881"/>
    <b v="1"/>
    <n v="211"/>
    <b v="1"/>
    <s v="photography/photobooks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10.39397959183674"/>
    <n v="1487113140"/>
    <n v="1484570885"/>
    <b v="1"/>
    <n v="196"/>
    <b v="1"/>
    <s v="photography/photobooks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39.91506172839506"/>
    <n v="1405761278"/>
    <n v="1403169278"/>
    <b v="1"/>
    <n v="405"/>
    <b v="1"/>
    <s v="photography/photobooks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75.975728155339809"/>
    <n v="1447858804"/>
    <n v="1445263204"/>
    <b v="1"/>
    <n v="206"/>
    <b v="1"/>
    <s v="photography/photobooks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58.379104477611939"/>
    <n v="1486311939"/>
    <n v="1483719939"/>
    <b v="1"/>
    <n v="335"/>
    <b v="1"/>
    <s v="photography/photobooks"/>
    <x v="8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55.82093023255814"/>
    <n v="1405523866"/>
    <n v="1402931866"/>
    <b v="1"/>
    <n v="215"/>
    <b v="1"/>
    <s v="photography/photobooks"/>
    <x v="8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51.24431818181819"/>
    <n v="1443363640"/>
    <n v="1439907640"/>
    <b v="1"/>
    <n v="176"/>
    <b v="1"/>
    <s v="photography/photobooks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849.67027027027029"/>
    <n v="1458104697"/>
    <n v="1455516297"/>
    <b v="1"/>
    <n v="555"/>
    <b v="1"/>
    <s v="photography/photobooks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59.24137931034483"/>
    <n v="1475762400"/>
    <n v="1473160292"/>
    <b v="1"/>
    <n v="116"/>
    <b v="1"/>
    <s v="photography/photobooks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39.507317073170732"/>
    <n v="1417845600"/>
    <n v="1415194553"/>
    <b v="1"/>
    <n v="615"/>
    <b v="1"/>
    <s v="photography/photobooks"/>
    <x v="8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30.52966101694915"/>
    <n v="1401565252"/>
    <n v="1398973252"/>
    <b v="1"/>
    <n v="236"/>
    <b v="1"/>
    <s v="photography/photobooks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64.156896551724131"/>
    <n v="1403301540"/>
    <n v="1400867283"/>
    <b v="1"/>
    <n v="145"/>
    <b v="1"/>
    <s v="photography/photobooks"/>
    <x v="8"/>
    <x v="2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11.52694610778443"/>
    <n v="1418961600"/>
    <n v="1415824513"/>
    <b v="1"/>
    <n v="167"/>
    <b v="1"/>
    <s v="photography/photobooks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70.44680851063831"/>
    <n v="1465272091"/>
    <n v="1462248091"/>
    <b v="1"/>
    <n v="235"/>
    <b v="1"/>
    <s v="photography/photobooks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33.7391592920354"/>
    <n v="1413575739"/>
    <n v="1410983739"/>
    <b v="1"/>
    <n v="452"/>
    <b v="1"/>
    <s v="photography/photobooks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95.834024896265561"/>
    <n v="1419292800"/>
    <n v="1416592916"/>
    <b v="1"/>
    <n v="241"/>
    <b v="1"/>
    <s v="photography/photobooks"/>
    <x v="8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221.78571428571428"/>
    <n v="1487592090"/>
    <n v="1485000090"/>
    <b v="1"/>
    <n v="28"/>
    <b v="1"/>
    <s v="photography/photobooks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32.315357142857138"/>
    <n v="1471539138"/>
    <n v="1468947138"/>
    <b v="1"/>
    <n v="140"/>
    <b v="1"/>
    <s v="photography/photobooks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98.839285714285708"/>
    <n v="1453185447"/>
    <n v="1448951847"/>
    <b v="1"/>
    <n v="280"/>
    <b v="1"/>
    <s v="photography/photobooks"/>
    <x v="8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55.222142857142863"/>
    <n v="1489497886"/>
    <n v="1487082286"/>
    <b v="1"/>
    <n v="70"/>
    <b v="1"/>
    <s v="photography/photobooks"/>
    <x v="8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52.793750000000003"/>
    <n v="1485907200"/>
    <n v="1483292122"/>
    <b v="1"/>
    <n v="160"/>
    <b v="1"/>
    <s v="photography/photobooks"/>
    <x v="8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35.66666666666666"/>
    <n v="1426773920"/>
    <n v="1424185520"/>
    <b v="1"/>
    <n v="141"/>
    <b v="1"/>
    <s v="photography/photobooks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53.991990846681922"/>
    <n v="1445624695"/>
    <n v="1443464695"/>
    <b v="1"/>
    <n v="874"/>
    <b v="1"/>
    <s v="photography/photobooks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56.643835616438359"/>
    <n v="1417402800"/>
    <n v="1414610126"/>
    <b v="1"/>
    <n v="73"/>
    <b v="1"/>
    <s v="photography/photobooks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82.316326530612244"/>
    <n v="1455548400"/>
    <n v="1453461865"/>
    <b v="1"/>
    <n v="294"/>
    <b v="1"/>
    <s v="photography/photobooks"/>
    <x v="8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88.26081081081081"/>
    <n v="1462161540"/>
    <n v="1457913777"/>
    <b v="1"/>
    <n v="740"/>
    <b v="1"/>
    <s v="photography/photobooks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84.905149051490511"/>
    <n v="1441383062"/>
    <n v="1438791062"/>
    <b v="1"/>
    <n v="369"/>
    <b v="1"/>
    <s v="photography/photobooks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48.154545454545456"/>
    <n v="1464040800"/>
    <n v="1461527631"/>
    <b v="1"/>
    <n v="110"/>
    <b v="1"/>
    <s v="photography/photobooks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66.015406593406595"/>
    <n v="1440702910"/>
    <n v="1438110910"/>
    <b v="1"/>
    <n v="455"/>
    <b v="1"/>
    <s v="photography/photobooks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96.375"/>
    <n v="1470506400"/>
    <n v="1467358427"/>
    <b v="1"/>
    <n v="224"/>
    <b v="1"/>
    <s v="photography/photobooks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56.17391304347825"/>
    <n v="1421952370"/>
    <n v="1418064370"/>
    <b v="1"/>
    <n v="46"/>
    <b v="1"/>
    <s v="photography/photobooks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95.764859154929582"/>
    <n v="1483481019"/>
    <n v="1480629819"/>
    <b v="0"/>
    <n v="284"/>
    <b v="1"/>
    <s v="photography/photobooks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80.40816326530611"/>
    <n v="1416964500"/>
    <n v="1414368616"/>
    <b v="1"/>
    <n v="98"/>
    <b v="1"/>
    <s v="photography/photobooks"/>
    <x v="8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3"/>
    <n v="1420045538"/>
    <n v="1417453538"/>
    <b v="0"/>
    <n v="2"/>
    <b v="0"/>
    <s v="photography/nature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20"/>
    <n v="1435708500"/>
    <n v="1434412500"/>
    <b v="0"/>
    <n v="1"/>
    <b v="0"/>
    <s v="photography/nature"/>
    <x v="8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0"/>
    <n v="1416662034"/>
    <n v="1414066434"/>
    <b v="0"/>
    <n v="1"/>
    <b v="0"/>
    <s v="photography/nature"/>
    <x v="8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e v="#DIV/0!"/>
    <n v="1427847480"/>
    <n v="1424222024"/>
    <b v="0"/>
    <n v="0"/>
    <b v="0"/>
    <s v="photography/nature"/>
    <x v="8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"/>
    <n v="1425330960"/>
    <n v="1422393234"/>
    <b v="0"/>
    <n v="1"/>
    <b v="0"/>
    <s v="photography/nature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26.272727272727273"/>
    <n v="1410930399"/>
    <n v="1405746399"/>
    <b v="0"/>
    <n v="11"/>
    <b v="0"/>
    <s v="photography/nature"/>
    <x v="8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e v="#DIV/0!"/>
    <n v="1487844882"/>
    <n v="1487240082"/>
    <b v="0"/>
    <n v="0"/>
    <b v="0"/>
    <s v="photography/nature"/>
    <x v="8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60"/>
    <n v="1447020620"/>
    <n v="1444425020"/>
    <b v="0"/>
    <n v="1"/>
    <b v="0"/>
    <s v="photography/nature"/>
    <x v="8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28.333333333333332"/>
    <n v="1446524159"/>
    <n v="1443928559"/>
    <b v="0"/>
    <n v="6"/>
    <b v="0"/>
    <s v="photography/nature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.428571428571429"/>
    <n v="1463050034"/>
    <n v="1460458034"/>
    <b v="0"/>
    <n v="7"/>
    <b v="0"/>
    <s v="photography/nature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e v="#DIV/0!"/>
    <n v="1432756039"/>
    <n v="1430164039"/>
    <b v="0"/>
    <n v="0"/>
    <b v="0"/>
    <s v="photography/nature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32.1875"/>
    <n v="1412135940"/>
    <n v="1410366708"/>
    <b v="0"/>
    <n v="16"/>
    <b v="0"/>
    <s v="photography/nature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e v="#DIV/0!"/>
    <n v="1441176447"/>
    <n v="1438584447"/>
    <b v="0"/>
    <n v="0"/>
    <b v="0"/>
    <s v="photography/nature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e v="#DIV/0!"/>
    <n v="1438495390"/>
    <n v="1435903390"/>
    <b v="0"/>
    <n v="0"/>
    <b v="0"/>
    <s v="photography/nature"/>
    <x v="8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e v="#DIV/0!"/>
    <n v="1442509200"/>
    <n v="1440513832"/>
    <b v="0"/>
    <n v="0"/>
    <b v="0"/>
    <s v="photography/nature"/>
    <x v="8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56.416666666666664"/>
    <n v="1467603624"/>
    <n v="1465011624"/>
    <b v="0"/>
    <n v="12"/>
    <b v="0"/>
    <s v="photography/nature"/>
    <x v="8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00"/>
    <n v="1411227633"/>
    <n v="1408549233"/>
    <b v="0"/>
    <n v="1"/>
    <b v="0"/>
    <s v="photography/nature"/>
    <x v="8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1.666666666666666"/>
    <n v="1440763920"/>
    <n v="1435656759"/>
    <b v="0"/>
    <n v="3"/>
    <b v="0"/>
    <s v="photography/nature"/>
    <x v="8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50"/>
    <n v="1430270199"/>
    <n v="1428974199"/>
    <b v="0"/>
    <n v="1"/>
    <b v="0"/>
    <s v="photography/nature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23.5"/>
    <n v="1415842193"/>
    <n v="1414110593"/>
    <b v="0"/>
    <n v="4"/>
    <b v="0"/>
    <s v="photography/nature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67"/>
    <n v="1383789603"/>
    <n v="1381194003"/>
    <b v="0"/>
    <n v="1"/>
    <b v="0"/>
    <s v="publishing/art books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e v="#DIV/0!"/>
    <n v="1259715000"/>
    <n v="1253712916"/>
    <b v="0"/>
    <n v="0"/>
    <b v="0"/>
    <s v="publishing/art books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42.5"/>
    <n v="1394815751"/>
    <n v="1389635351"/>
    <b v="0"/>
    <n v="2"/>
    <b v="0"/>
    <s v="publishing/art books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0"/>
    <n v="1432843500"/>
    <n v="1430124509"/>
    <b v="0"/>
    <n v="1"/>
    <b v="0"/>
    <s v="publishing/art books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00"/>
    <n v="1307554261"/>
    <n v="1304962261"/>
    <b v="0"/>
    <n v="1"/>
    <b v="0"/>
    <s v="publishing/art books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08.05084745762711"/>
    <n v="1469656800"/>
    <n v="1467151204"/>
    <b v="0"/>
    <n v="59"/>
    <b v="0"/>
    <s v="publishing/art books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26.923076923076923"/>
    <n v="1392595200"/>
    <n v="1391293745"/>
    <b v="0"/>
    <n v="13"/>
    <b v="0"/>
    <s v="publishing/art books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55"/>
    <n v="1419384585"/>
    <n v="1416360585"/>
    <b v="0"/>
    <n v="22"/>
    <b v="0"/>
    <s v="publishing/art books"/>
    <x v="3"/>
    <x v="25"/>
    <x v="1568"/>
    <x v="3"/>
  </r>
  <r>
    <n v="1569"/>
    <s v="to be removed (Canceled)"/>
    <s v="to be removed"/>
    <n v="30000"/>
    <n v="0"/>
    <x v="1"/>
    <s v="US"/>
    <s v="USD"/>
    <e v="#DIV/0!"/>
    <n v="1369498714"/>
    <n v="1366906714"/>
    <b v="0"/>
    <n v="0"/>
    <b v="0"/>
    <s v="publishing/art books"/>
    <x v="3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47.769230769230766"/>
    <n v="1460140282"/>
    <n v="1457551882"/>
    <b v="0"/>
    <n v="52"/>
    <b v="0"/>
    <s v="publishing/art books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20"/>
    <n v="1434738483"/>
    <n v="1432146483"/>
    <b v="0"/>
    <n v="4"/>
    <b v="0"/>
    <s v="publishing/art books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41.666666666666664"/>
    <n v="1456703940"/>
    <n v="1454546859"/>
    <b v="0"/>
    <n v="3"/>
    <b v="0"/>
    <s v="publishing/art books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74.333333333333329"/>
    <n v="1491019140"/>
    <n v="1487548802"/>
    <b v="0"/>
    <n v="3"/>
    <b v="0"/>
    <s v="publishing/art books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84.333333333333329"/>
    <n v="1424211329"/>
    <n v="1421187329"/>
    <b v="0"/>
    <n v="6"/>
    <b v="0"/>
    <s v="publishing/art books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65.457142857142856"/>
    <n v="1404909296"/>
    <n v="1402317296"/>
    <b v="0"/>
    <n v="35"/>
    <b v="0"/>
    <s v="publishing/art books"/>
    <x v="3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65"/>
    <n v="1435698368"/>
    <n v="1431810368"/>
    <b v="0"/>
    <n v="10"/>
    <b v="0"/>
    <s v="publishing/art books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27.5"/>
    <n v="1343161248"/>
    <n v="1337977248"/>
    <b v="0"/>
    <n v="2"/>
    <b v="0"/>
    <s v="publishing/art books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51.25"/>
    <n v="1283392800"/>
    <n v="1281317691"/>
    <b v="0"/>
    <n v="4"/>
    <b v="0"/>
    <s v="publishing/art books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"/>
    <n v="1377734091"/>
    <n v="1374882891"/>
    <b v="0"/>
    <n v="2"/>
    <b v="0"/>
    <s v="publishing/art books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e v="#DIV/0!"/>
    <n v="1337562726"/>
    <n v="1332378726"/>
    <b v="0"/>
    <n v="0"/>
    <b v="0"/>
    <s v="publishing/art books"/>
    <x v="3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5"/>
    <n v="1450521990"/>
    <n v="1447757190"/>
    <b v="0"/>
    <n v="1"/>
    <b v="0"/>
    <s v="photography/places"/>
    <x v="8"/>
    <x v="26"/>
    <x v="1581"/>
    <x v="0"/>
  </r>
  <r>
    <n v="1582"/>
    <s v="Scenes from New Orleans"/>
    <s v="I create canvas prints of images from in and around New Orleans"/>
    <n v="1000"/>
    <n v="93"/>
    <x v="2"/>
    <s v="US"/>
    <s v="USD"/>
    <n v="31"/>
    <n v="1445894400"/>
    <n v="1440961053"/>
    <b v="0"/>
    <n v="3"/>
    <b v="0"/>
    <s v="photography/places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5"/>
    <n v="1411681391"/>
    <n v="1409089391"/>
    <b v="0"/>
    <n v="1"/>
    <b v="0"/>
    <s v="photography/places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e v="#DIV/0!"/>
    <n v="1401464101"/>
    <n v="1400600101"/>
    <b v="0"/>
    <n v="0"/>
    <b v="0"/>
    <s v="photography/places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31.66666666666666"/>
    <n v="1482663600"/>
    <n v="1480800568"/>
    <b v="0"/>
    <n v="12"/>
    <b v="0"/>
    <s v="photography/places"/>
    <x v="8"/>
    <x v="26"/>
    <x v="1585"/>
    <x v="2"/>
  </r>
  <r>
    <n v="1586"/>
    <s v="Missouri In Pictures"/>
    <s v="Show the world the beauty that is in all of our back yards!"/>
    <n v="1500"/>
    <n v="0"/>
    <x v="2"/>
    <s v="US"/>
    <s v="USD"/>
    <e v="#DIV/0!"/>
    <n v="1428197422"/>
    <n v="1425609022"/>
    <b v="0"/>
    <n v="0"/>
    <b v="0"/>
    <s v="photography/places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"/>
    <n v="1418510965"/>
    <n v="1415918965"/>
    <b v="0"/>
    <n v="1"/>
    <b v="0"/>
    <s v="photography/places"/>
    <x v="8"/>
    <x v="26"/>
    <x v="1587"/>
    <x v="3"/>
  </r>
  <r>
    <n v="1588"/>
    <s v="The Right Side of Texas"/>
    <s v="Southeast Texas as seen through the lens of a cell phone camera"/>
    <n v="516"/>
    <n v="0"/>
    <x v="2"/>
    <s v="US"/>
    <s v="USD"/>
    <e v="#DIV/0!"/>
    <n v="1422735120"/>
    <n v="1420091999"/>
    <b v="0"/>
    <n v="0"/>
    <b v="0"/>
    <s v="photography/places"/>
    <x v="8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e v="#DIV/0!"/>
    <n v="1444433886"/>
    <n v="1441841886"/>
    <b v="0"/>
    <n v="0"/>
    <b v="0"/>
    <s v="photography/places"/>
    <x v="8"/>
    <x v="26"/>
    <x v="1589"/>
    <x v="0"/>
  </r>
  <r>
    <n v="1590"/>
    <s v="An Italian Adventure"/>
    <s v="Discover Italy through photography."/>
    <n v="60000"/>
    <n v="1020"/>
    <x v="2"/>
    <s v="IT"/>
    <s v="EUR"/>
    <n v="510"/>
    <n v="1443040464"/>
    <n v="1440448464"/>
    <b v="0"/>
    <n v="2"/>
    <b v="0"/>
    <s v="photography/places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44.478260869565219"/>
    <n v="1459700741"/>
    <n v="1457112341"/>
    <b v="0"/>
    <n v="92"/>
    <b v="0"/>
    <s v="photography/places"/>
    <x v="8"/>
    <x v="26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e v="#DIV/0!"/>
    <n v="1427503485"/>
    <n v="1423619085"/>
    <b v="0"/>
    <n v="0"/>
    <b v="0"/>
    <s v="photography/places"/>
    <x v="8"/>
    <x v="26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"/>
    <n v="1425154655"/>
    <n v="1422562655"/>
    <b v="0"/>
    <n v="3"/>
    <b v="0"/>
    <s v="photography/places"/>
    <x v="8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20.5"/>
    <n v="1463329260"/>
    <n v="1458147982"/>
    <b v="0"/>
    <n v="10"/>
    <b v="0"/>
    <s v="photography/places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40"/>
    <n v="1403122380"/>
    <n v="1400634728"/>
    <b v="0"/>
    <n v="7"/>
    <b v="0"/>
    <s v="photography/places"/>
    <x v="8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25"/>
    <n v="1418469569"/>
    <n v="1414577969"/>
    <b v="0"/>
    <n v="3"/>
    <b v="0"/>
    <s v="photography/places"/>
    <x v="8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e v="#DIV/0!"/>
    <n v="1474360197"/>
    <n v="1471768197"/>
    <b v="0"/>
    <n v="0"/>
    <b v="0"/>
    <s v="photography/places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"/>
    <n v="1437926458"/>
    <n v="1432742458"/>
    <b v="0"/>
    <n v="1"/>
    <b v="0"/>
    <s v="photography/places"/>
    <x v="8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e v="#DIV/0!"/>
    <n v="1460116576"/>
    <n v="1457528176"/>
    <b v="0"/>
    <n v="0"/>
    <b v="0"/>
    <s v="photography/places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40.777777777777779"/>
    <n v="1405401060"/>
    <n v="1401585752"/>
    <b v="0"/>
    <n v="9"/>
    <b v="0"/>
    <s v="photography/places"/>
    <x v="8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48.325535714285714"/>
    <n v="1304561633"/>
    <n v="1301969633"/>
    <b v="0"/>
    <n v="56"/>
    <b v="1"/>
    <s v="music/rock"/>
    <x v="4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46.953125"/>
    <n v="1318633200"/>
    <n v="1314947317"/>
    <b v="0"/>
    <n v="32"/>
    <b v="1"/>
    <s v="music/rock"/>
    <x v="4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66.688666666666663"/>
    <n v="1327723459"/>
    <n v="1322539459"/>
    <b v="0"/>
    <n v="30"/>
    <b v="1"/>
    <s v="music/rock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48.842857142857142"/>
    <n v="1332011835"/>
    <n v="1328559435"/>
    <b v="0"/>
    <n v="70"/>
    <b v="1"/>
    <s v="music/rock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7.30909090909091"/>
    <n v="1312182000"/>
    <n v="1311380313"/>
    <b v="0"/>
    <n v="44"/>
    <b v="1"/>
    <s v="music/rock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87.829673913043479"/>
    <n v="1300930838"/>
    <n v="1293158438"/>
    <b v="0"/>
    <n v="92"/>
    <b v="1"/>
    <s v="music/rock"/>
    <x v="4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70.785365853658533"/>
    <n v="1339701851"/>
    <n v="1337887451"/>
    <b v="0"/>
    <n v="205"/>
    <b v="1"/>
    <s v="music/rock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52.826086956521742"/>
    <n v="1388553960"/>
    <n v="1385754986"/>
    <b v="0"/>
    <n v="23"/>
    <b v="1"/>
    <s v="music/rock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443.75"/>
    <n v="1320220800"/>
    <n v="1315612909"/>
    <b v="0"/>
    <n v="4"/>
    <b v="1"/>
    <s v="music/rock"/>
    <x v="4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48.544642857142854"/>
    <n v="1355609510"/>
    <n v="1353017510"/>
    <b v="0"/>
    <n v="112"/>
    <b v="1"/>
    <s v="music/rock"/>
    <x v="4"/>
    <x v="11"/>
    <x v="1610"/>
    <x v="5"/>
  </r>
  <r>
    <n v="1611"/>
    <s v="Skelton-Luns CD/7&quot;             No Big Deal."/>
    <s v="Skelton-Luns CD/7&quot; No Big Deal."/>
    <n v="800"/>
    <n v="1001"/>
    <x v="0"/>
    <s v="US"/>
    <s v="USD"/>
    <n v="37.074074074074076"/>
    <n v="1370390432"/>
    <n v="1368576032"/>
    <b v="0"/>
    <n v="27"/>
    <b v="1"/>
    <s v="music/rock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50"/>
    <n v="1357160384"/>
    <n v="1354568384"/>
    <b v="0"/>
    <n v="11"/>
    <b v="1"/>
    <s v="music/rock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39.03846153846154"/>
    <n v="1342921202"/>
    <n v="1340329202"/>
    <b v="0"/>
    <n v="26"/>
    <b v="1"/>
    <s v="music/rock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66.688311688311686"/>
    <n v="1407085200"/>
    <n v="1401924769"/>
    <b v="0"/>
    <n v="77"/>
    <b v="1"/>
    <s v="music/rock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67.132352941176464"/>
    <n v="1323742396"/>
    <n v="1319850796"/>
    <b v="0"/>
    <n v="136"/>
    <b v="1"/>
    <s v="music/rock"/>
    <x v="4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66.369426751592357"/>
    <n v="1353621600"/>
    <n v="1350061821"/>
    <b v="0"/>
    <n v="157"/>
    <b v="1"/>
    <s v="music/rock"/>
    <x v="4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64.620253164556956"/>
    <n v="1383332400"/>
    <n v="1380470188"/>
    <b v="0"/>
    <n v="158"/>
    <b v="1"/>
    <s v="music/rock"/>
    <x v="4"/>
    <x v="11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58.370370370370374"/>
    <n v="1362757335"/>
    <n v="1359301335"/>
    <b v="0"/>
    <n v="27"/>
    <b v="1"/>
    <s v="music/rock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86.956521739130437"/>
    <n v="1410755286"/>
    <n v="1408940886"/>
    <b v="0"/>
    <n v="23"/>
    <b v="1"/>
    <s v="music/rock"/>
    <x v="4"/>
    <x v="11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66.470588235294116"/>
    <n v="1361606940"/>
    <n v="1361002140"/>
    <b v="0"/>
    <n v="17"/>
    <b v="1"/>
    <s v="music/rock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63.78378378378378"/>
    <n v="1338177540"/>
    <n v="1333550015"/>
    <b v="0"/>
    <n v="37"/>
    <b v="1"/>
    <s v="music/rock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07.98461538461538"/>
    <n v="1418803140"/>
    <n v="1415343874"/>
    <b v="0"/>
    <n v="65"/>
    <b v="1"/>
    <s v="music/rock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42.111111111111114"/>
    <n v="1377621089"/>
    <n v="1372437089"/>
    <b v="0"/>
    <n v="18"/>
    <b v="1"/>
    <s v="music/rock"/>
    <x v="4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47.2"/>
    <n v="1357721335"/>
    <n v="1354265335"/>
    <b v="0"/>
    <n v="25"/>
    <b v="1"/>
    <s v="music/rock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12.01923076923077"/>
    <n v="1347382053"/>
    <n v="1344962853"/>
    <b v="0"/>
    <n v="104"/>
    <b v="1"/>
    <s v="music/rock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74.953703703703709"/>
    <n v="1385932867"/>
    <n v="1383337267"/>
    <b v="0"/>
    <n v="108"/>
    <b v="1"/>
    <s v="music/rock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61.578947368421055"/>
    <n v="1353905940"/>
    <n v="1351011489"/>
    <b v="0"/>
    <n v="38"/>
    <b v="1"/>
    <s v="music/rock"/>
    <x v="4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45.875"/>
    <n v="1403026882"/>
    <n v="1400175682"/>
    <b v="0"/>
    <n v="88"/>
    <b v="1"/>
    <s v="music/rock"/>
    <x v="4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75.853658536585371"/>
    <n v="1392929333"/>
    <n v="1389041333"/>
    <b v="0"/>
    <n v="82"/>
    <b v="1"/>
    <s v="music/rock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84.206349206349202"/>
    <n v="1330671540"/>
    <n v="1328040375"/>
    <b v="0"/>
    <n v="126"/>
    <b v="1"/>
    <s v="music/rock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17.22556390977444"/>
    <n v="1350074261"/>
    <n v="1347482261"/>
    <b v="0"/>
    <n v="133"/>
    <b v="1"/>
    <s v="music/rock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86.489361702127653"/>
    <n v="1316851854"/>
    <n v="1311667854"/>
    <b v="0"/>
    <n v="47"/>
    <b v="1"/>
    <s v="music/rock"/>
    <x v="4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72.41379310344828"/>
    <n v="1326690000"/>
    <n v="1324329156"/>
    <b v="0"/>
    <n v="58"/>
    <b v="1"/>
    <s v="music/rock"/>
    <x v="4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62.8125"/>
    <n v="1306994340"/>
    <n v="1303706001"/>
    <b v="0"/>
    <n v="32"/>
    <b v="1"/>
    <s v="music/rock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67.729729729729726"/>
    <n v="1468270261"/>
    <n v="1463086261"/>
    <b v="0"/>
    <n v="37"/>
    <b v="1"/>
    <s v="music/rock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53.5632183908046"/>
    <n v="1307851200"/>
    <n v="1304129088"/>
    <b v="0"/>
    <n v="87"/>
    <b v="1"/>
    <s v="music/rock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34.6"/>
    <n v="1262302740"/>
    <n v="1257444140"/>
    <b v="0"/>
    <n v="15"/>
    <b v="1"/>
    <s v="music/rock"/>
    <x v="4"/>
    <x v="11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38.888888888888886"/>
    <n v="1362086700"/>
    <n v="1358180968"/>
    <b v="0"/>
    <n v="27"/>
    <b v="1"/>
    <s v="music/rock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94.736842105263165"/>
    <n v="1330789165"/>
    <n v="1328197165"/>
    <b v="0"/>
    <n v="19"/>
    <b v="1"/>
    <s v="music/rock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39.967058823529413"/>
    <n v="1280800740"/>
    <n v="1279603955"/>
    <b v="0"/>
    <n v="17"/>
    <b v="1"/>
    <s v="music/rock"/>
    <x v="4"/>
    <x v="11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97.5"/>
    <n v="1418998744"/>
    <n v="1416406744"/>
    <b v="0"/>
    <n v="26"/>
    <b v="1"/>
    <s v="music/pop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42.857142857142854"/>
    <n v="1308011727"/>
    <n v="1306283727"/>
    <b v="0"/>
    <n v="28"/>
    <b v="1"/>
    <s v="music/pop"/>
    <x v="4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68.51351351351352"/>
    <n v="1348516012"/>
    <n v="1345924012"/>
    <b v="0"/>
    <n v="37"/>
    <b v="1"/>
    <s v="music/pop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85.546875"/>
    <n v="1353551160"/>
    <n v="1348363560"/>
    <b v="0"/>
    <n v="128"/>
    <b v="1"/>
    <s v="music/pop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554"/>
    <n v="1379515740"/>
    <n v="1378306140"/>
    <b v="0"/>
    <n v="10"/>
    <b v="1"/>
    <s v="music/pop"/>
    <x v="4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26.554216867469879"/>
    <n v="1408039860"/>
    <n v="1405248503"/>
    <b v="0"/>
    <n v="83"/>
    <b v="1"/>
    <s v="music/pop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13.82608695652173"/>
    <n v="1339235377"/>
    <n v="1336643377"/>
    <b v="0"/>
    <n v="46"/>
    <b v="1"/>
    <s v="music/pop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32.011111111111113"/>
    <n v="1300636482"/>
    <n v="1298048082"/>
    <b v="0"/>
    <n v="90"/>
    <b v="1"/>
    <s v="music/pop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47.189259259259259"/>
    <n v="1400862355"/>
    <n v="1396974355"/>
    <b v="0"/>
    <n v="81"/>
    <b v="1"/>
    <s v="music/pop"/>
    <x v="4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88.46875"/>
    <n v="1381314437"/>
    <n v="1378722437"/>
    <b v="0"/>
    <n v="32"/>
    <b v="1"/>
    <s v="music/pop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00.75"/>
    <n v="1303801140"/>
    <n v="1300916220"/>
    <b v="0"/>
    <n v="20"/>
    <b v="1"/>
    <s v="music/pop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64.714285714285708"/>
    <n v="1385297393"/>
    <n v="1382701793"/>
    <b v="0"/>
    <n v="70"/>
    <b v="1"/>
    <s v="music/pop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51.854285714285716"/>
    <n v="1303675296"/>
    <n v="1300996896"/>
    <b v="0"/>
    <n v="168"/>
    <b v="1"/>
    <s v="music/pop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38.794117647058826"/>
    <n v="1334784160"/>
    <n v="1332192160"/>
    <b v="0"/>
    <n v="34"/>
    <b v="1"/>
    <s v="music/pop"/>
    <x v="4"/>
    <x v="27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44.645833333333336"/>
    <n v="1333648820"/>
    <n v="1331060420"/>
    <b v="0"/>
    <n v="48"/>
    <b v="1"/>
    <s v="music/pop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56.77333333333334"/>
    <n v="1355437052"/>
    <n v="1352845052"/>
    <b v="0"/>
    <n v="48"/>
    <b v="1"/>
    <s v="music/pop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18.70339366515837"/>
    <n v="1337885168"/>
    <n v="1335293168"/>
    <b v="0"/>
    <n v="221"/>
    <b v="1"/>
    <s v="music/pop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74.149532710280369"/>
    <n v="1355840400"/>
    <n v="1352524767"/>
    <b v="0"/>
    <n v="107"/>
    <b v="1"/>
    <s v="music/pop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2.533333333333333"/>
    <n v="1387281600"/>
    <n v="1384811721"/>
    <b v="0"/>
    <n v="45"/>
    <b v="1"/>
    <s v="music/pop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27.861111111111111"/>
    <n v="1462053540"/>
    <n v="1459355950"/>
    <b v="0"/>
    <n v="36"/>
    <b v="1"/>
    <s v="music/pop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80.178217821782184"/>
    <n v="1453064400"/>
    <n v="1449359831"/>
    <b v="0"/>
    <n v="101"/>
    <b v="1"/>
    <s v="music/pop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.43548387096774"/>
    <n v="1325310336"/>
    <n v="1320122736"/>
    <b v="0"/>
    <n v="62"/>
    <b v="1"/>
    <s v="music/pop"/>
    <x v="4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33.75"/>
    <n v="1422750707"/>
    <n v="1420158707"/>
    <b v="0"/>
    <n v="32"/>
    <b v="1"/>
    <s v="music/pop"/>
    <x v="4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34.384494382022467"/>
    <n v="1331870340"/>
    <n v="1328033818"/>
    <b v="0"/>
    <n v="89"/>
    <b v="1"/>
    <s v="music/pop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44.956989247311824"/>
    <n v="1298343600"/>
    <n v="1295624113"/>
    <b v="0"/>
    <n v="93"/>
    <b v="1"/>
    <s v="music/pop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41.04081632653061"/>
    <n v="1364447073"/>
    <n v="1361858673"/>
    <b v="0"/>
    <n v="98"/>
    <b v="1"/>
    <s v="music/pop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52.597560975609753"/>
    <n v="1394521140"/>
    <n v="1392169298"/>
    <b v="0"/>
    <n v="82"/>
    <b v="1"/>
    <s v="music/pop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70.784482758620683"/>
    <n v="1322454939"/>
    <n v="1319859339"/>
    <b v="0"/>
    <n v="116"/>
    <b v="1"/>
    <s v="music/pop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53.75"/>
    <n v="1464729276"/>
    <n v="1459545276"/>
    <b v="0"/>
    <n v="52"/>
    <b v="1"/>
    <s v="music/pop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44.608695652173914"/>
    <n v="1278302400"/>
    <n v="1273961999"/>
    <b v="0"/>
    <n v="23"/>
    <b v="1"/>
    <s v="music/pop"/>
    <x v="4"/>
    <x v="27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26.148961038961041"/>
    <n v="1470056614"/>
    <n v="1467464614"/>
    <b v="0"/>
    <n v="77"/>
    <b v="1"/>
    <s v="music/pop"/>
    <x v="4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39.183673469387756"/>
    <n v="1338824730"/>
    <n v="1336232730"/>
    <b v="0"/>
    <n v="49"/>
    <b v="1"/>
    <s v="music/pop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45.593220338983052"/>
    <n v="1425675892"/>
    <n v="1423083892"/>
    <b v="0"/>
    <n v="59"/>
    <b v="1"/>
    <s v="music/pop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89.247787610619469"/>
    <n v="1471503540"/>
    <n v="1468852306"/>
    <b v="0"/>
    <n v="113"/>
    <b v="1"/>
    <s v="music/pop"/>
    <x v="4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40.416470588235299"/>
    <n v="1318802580"/>
    <n v="1316194540"/>
    <b v="0"/>
    <n v="34"/>
    <b v="1"/>
    <s v="music/pop"/>
    <x v="4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82.38095238095238"/>
    <n v="1334980740"/>
    <n v="1330968347"/>
    <b v="0"/>
    <n v="42"/>
    <b v="1"/>
    <s v="music/pop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59.52380952380952"/>
    <n v="1460786340"/>
    <n v="1455615976"/>
    <b v="0"/>
    <n v="42"/>
    <b v="1"/>
    <s v="music/pop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36.244897959183675"/>
    <n v="1391718671"/>
    <n v="1390509071"/>
    <b v="0"/>
    <n v="49"/>
    <b v="1"/>
    <s v="music/pop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62.5"/>
    <n v="1311298745"/>
    <n v="1309311545"/>
    <b v="0"/>
    <n v="56"/>
    <b v="1"/>
    <s v="music/pop"/>
    <x v="4"/>
    <x v="27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47"/>
    <n v="1405188667"/>
    <n v="1402596667"/>
    <b v="0"/>
    <n v="25"/>
    <b v="1"/>
    <s v="music/pop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74.575090497737563"/>
    <n v="1490752800"/>
    <n v="1486522484"/>
    <b v="0"/>
    <n v="884"/>
    <b v="0"/>
    <s v="music/faith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e v="#DIV/0!"/>
    <n v="1492142860"/>
    <n v="1486962460"/>
    <b v="0"/>
    <n v="0"/>
    <b v="0"/>
    <s v="music/faith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76"/>
    <n v="1491590738"/>
    <n v="1489517138"/>
    <b v="0"/>
    <n v="10"/>
    <b v="0"/>
    <s v="music/faith"/>
    <x v="4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86.43564356435644"/>
    <n v="1489775641"/>
    <n v="1487360041"/>
    <b v="0"/>
    <n v="101"/>
    <b v="0"/>
    <s v="music/faith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24"/>
    <n v="1490331623"/>
    <n v="1487743223"/>
    <b v="0"/>
    <n v="15"/>
    <b v="0"/>
    <s v="music/faith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8"/>
    <n v="1493320519"/>
    <n v="1488140119"/>
    <b v="0"/>
    <n v="1"/>
    <b v="0"/>
    <s v="music/faith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80.128205128205124"/>
    <n v="1491855300"/>
    <n v="1488935245"/>
    <b v="0"/>
    <n v="39"/>
    <b v="0"/>
    <s v="music/faith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253.14285714285714"/>
    <n v="1491738594"/>
    <n v="1489150194"/>
    <b v="0"/>
    <n v="7"/>
    <b v="0"/>
    <s v="music/faith"/>
    <x v="4"/>
    <x v="28"/>
    <x v="1688"/>
    <x v="1"/>
  </r>
  <r>
    <n v="1689"/>
    <s v="Fly Away"/>
    <s v="Praising the Living God in the second half of life."/>
    <n v="2400"/>
    <n v="2400"/>
    <x v="3"/>
    <s v="US"/>
    <s v="USD"/>
    <n v="171.42857142857142"/>
    <n v="1489700230"/>
    <n v="1487111830"/>
    <b v="0"/>
    <n v="14"/>
    <b v="0"/>
    <s v="music/faith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57.727272727272727"/>
    <n v="1491470442"/>
    <n v="1488882042"/>
    <b v="0"/>
    <n v="11"/>
    <b v="0"/>
    <s v="music/faith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264.26315789473682"/>
    <n v="1491181200"/>
    <n v="1488387008"/>
    <b v="0"/>
    <n v="38"/>
    <b v="0"/>
    <s v="music/faith"/>
    <x v="4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59.33333333333334"/>
    <n v="1490572740"/>
    <n v="1487734667"/>
    <b v="0"/>
    <n v="15"/>
    <b v="0"/>
    <s v="music/faith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35"/>
    <n v="1491768000"/>
    <n v="1489097112"/>
    <b v="0"/>
    <n v="8"/>
    <b v="0"/>
    <s v="music/faith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5"/>
    <n v="1490589360"/>
    <n v="1488038674"/>
    <b v="0"/>
    <n v="1"/>
    <b v="0"/>
    <s v="music/faith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61.086956521739133"/>
    <n v="1491786000"/>
    <n v="1488847514"/>
    <b v="0"/>
    <n v="23"/>
    <b v="0"/>
    <s v="music/faith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e v="#DIV/0!"/>
    <n v="1491007211"/>
    <n v="1488418811"/>
    <b v="0"/>
    <n v="0"/>
    <b v="0"/>
    <s v="music/faith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14.81818181818181"/>
    <n v="1491781648"/>
    <n v="1489193248"/>
    <b v="0"/>
    <n v="22"/>
    <b v="0"/>
    <s v="music/faith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e v="#DIV/0!"/>
    <n v="1490499180"/>
    <n v="1488430760"/>
    <b v="0"/>
    <n v="0"/>
    <b v="0"/>
    <s v="music/faith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54"/>
    <n v="1491943445"/>
    <n v="1489351445"/>
    <b v="0"/>
    <n v="4"/>
    <b v="0"/>
    <s v="music/faith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65.974683544303801"/>
    <n v="1491019200"/>
    <n v="1488418990"/>
    <b v="0"/>
    <n v="79"/>
    <b v="0"/>
    <s v="music/faith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5"/>
    <n v="1421337405"/>
    <n v="1418745405"/>
    <b v="0"/>
    <n v="2"/>
    <b v="0"/>
    <s v="music/faith"/>
    <x v="4"/>
    <x v="28"/>
    <x v="1701"/>
    <x v="3"/>
  </r>
  <r>
    <n v="1702"/>
    <s v="lyndale lewis and new vision prosper cd release"/>
    <s v="I can do all things through christ jesus"/>
    <n v="16500"/>
    <n v="1"/>
    <x v="2"/>
    <s v="US"/>
    <s v="USD"/>
    <n v="1"/>
    <n v="1427745150"/>
    <n v="1425156750"/>
    <b v="0"/>
    <n v="1"/>
    <b v="0"/>
    <s v="music/faith"/>
    <x v="4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25.5"/>
    <n v="1441003537"/>
    <n v="1435819537"/>
    <b v="0"/>
    <n v="2"/>
    <b v="0"/>
    <s v="music/faith"/>
    <x v="4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18.36363636363636"/>
    <n v="1424056873"/>
    <n v="1421464873"/>
    <b v="0"/>
    <n v="11"/>
    <b v="0"/>
    <s v="music/faith"/>
    <x v="4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e v="#DIV/0!"/>
    <n v="1441814400"/>
    <n v="1440807846"/>
    <b v="0"/>
    <n v="0"/>
    <b v="0"/>
    <s v="music/faith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e v="#DIV/0!"/>
    <n v="1440314472"/>
    <n v="1435130472"/>
    <b v="0"/>
    <n v="0"/>
    <b v="0"/>
    <s v="music/faith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54.111111111111114"/>
    <n v="1459181895"/>
    <n v="1456593495"/>
    <b v="0"/>
    <n v="9"/>
    <b v="0"/>
    <s v="music/faith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e v="#DIV/0!"/>
    <n v="1462135706"/>
    <n v="1458679706"/>
    <b v="0"/>
    <n v="0"/>
    <b v="0"/>
    <s v="music/faith"/>
    <x v="4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21.25"/>
    <n v="1409513940"/>
    <n v="1405949514"/>
    <b v="0"/>
    <n v="4"/>
    <b v="0"/>
    <s v="music/faith"/>
    <x v="4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34"/>
    <n v="1453122000"/>
    <n v="1449151888"/>
    <b v="0"/>
    <n v="1"/>
    <b v="0"/>
    <s v="music/faith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525"/>
    <n v="1409585434"/>
    <n v="1406907034"/>
    <b v="0"/>
    <n v="2"/>
    <b v="0"/>
    <s v="music/faith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e v="#DIV/0!"/>
    <n v="1435701353"/>
    <n v="1430517353"/>
    <b v="0"/>
    <n v="0"/>
    <b v="0"/>
    <s v="music/faith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50"/>
    <n v="1412536412"/>
    <n v="1409944412"/>
    <b v="0"/>
    <n v="1"/>
    <b v="0"/>
    <s v="music/faith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15.70588235294117"/>
    <n v="1430517761"/>
    <n v="1427925761"/>
    <b v="0"/>
    <n v="17"/>
    <b v="0"/>
    <s v="music/faith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5.5"/>
    <n v="1427772120"/>
    <n v="1425186785"/>
    <b v="0"/>
    <n v="2"/>
    <b v="0"/>
    <s v="music/faith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50"/>
    <n v="1481295099"/>
    <n v="1477835499"/>
    <b v="0"/>
    <n v="3"/>
    <b v="0"/>
    <s v="music/faith"/>
    <x v="4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34.024390243902438"/>
    <n v="1461211200"/>
    <n v="1459467238"/>
    <b v="0"/>
    <n v="41"/>
    <b v="0"/>
    <s v="music/faith"/>
    <x v="4"/>
    <x v="28"/>
    <x v="1717"/>
    <x v="2"/>
  </r>
  <r>
    <n v="1718"/>
    <s v="The Prodigal Son"/>
    <s v="A melody for the galaxy."/>
    <n v="35000"/>
    <n v="75"/>
    <x v="2"/>
    <s v="US"/>
    <s v="USD"/>
    <n v="37.5"/>
    <n v="1463201940"/>
    <n v="1459435149"/>
    <b v="0"/>
    <n v="2"/>
    <b v="0"/>
    <s v="music/faith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1.666666666666666"/>
    <n v="1410958191"/>
    <n v="1408366191"/>
    <b v="0"/>
    <n v="3"/>
    <b v="0"/>
    <s v="music/faith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28.125"/>
    <n v="1415562471"/>
    <n v="1412966871"/>
    <b v="0"/>
    <n v="8"/>
    <b v="0"/>
    <s v="music/faith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e v="#DIV/0!"/>
    <n v="1449831863"/>
    <n v="1447239863"/>
    <b v="0"/>
    <n v="0"/>
    <b v="0"/>
    <s v="music/faith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"/>
    <n v="1459642200"/>
    <n v="1456441429"/>
    <b v="0"/>
    <n v="1"/>
    <b v="0"/>
    <s v="music/faith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216.66666666666666"/>
    <n v="1435730400"/>
    <n v="1430855315"/>
    <b v="0"/>
    <n v="3"/>
    <b v="0"/>
    <s v="music/faith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8.75"/>
    <n v="1414707762"/>
    <n v="1412115762"/>
    <b v="0"/>
    <n v="4"/>
    <b v="0"/>
    <s v="music/faith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62.222222222222221"/>
    <n v="1408922049"/>
    <n v="1406330049"/>
    <b v="0"/>
    <n v="9"/>
    <b v="0"/>
    <s v="music/faith"/>
    <x v="4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37.25"/>
    <n v="1403906664"/>
    <n v="1401401064"/>
    <b v="0"/>
    <n v="16"/>
    <b v="0"/>
    <s v="music/faith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"/>
    <n v="1428231600"/>
    <n v="1423520177"/>
    <b v="0"/>
    <n v="1"/>
    <b v="0"/>
    <s v="music/faith"/>
    <x v="4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22.14285714285714"/>
    <n v="1445439674"/>
    <n v="1442847674"/>
    <b v="0"/>
    <n v="7"/>
    <b v="0"/>
    <s v="music/faith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e v="#DIV/0!"/>
    <n v="1465521306"/>
    <n v="1460337306"/>
    <b v="0"/>
    <n v="0"/>
    <b v="0"/>
    <s v="music/faith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e v="#DIV/0!"/>
    <n v="1445738783"/>
    <n v="1443146783"/>
    <b v="0"/>
    <n v="0"/>
    <b v="0"/>
    <s v="music/faith"/>
    <x v="4"/>
    <x v="28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e v="#DIV/0!"/>
    <n v="1434034800"/>
    <n v="1432849552"/>
    <b v="0"/>
    <n v="0"/>
    <b v="0"/>
    <s v="music/faith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e v="#DIV/0!"/>
    <n v="1452920400"/>
    <n v="1447777481"/>
    <b v="0"/>
    <n v="0"/>
    <b v="0"/>
    <s v="music/faith"/>
    <x v="4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e v="#DIV/0!"/>
    <n v="1473802200"/>
    <n v="1472746374"/>
    <b v="0"/>
    <n v="0"/>
    <b v="0"/>
    <s v="music/faith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"/>
    <n v="1431046356"/>
    <n v="1428454356"/>
    <b v="0"/>
    <n v="1"/>
    <b v="0"/>
    <s v="music/faith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55"/>
    <n v="1470598345"/>
    <n v="1468006345"/>
    <b v="0"/>
    <n v="2"/>
    <b v="0"/>
    <s v="music/faith"/>
    <x v="4"/>
    <x v="28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22"/>
    <n v="1447018833"/>
    <n v="1444423233"/>
    <b v="0"/>
    <n v="1"/>
    <b v="0"/>
    <s v="music/faith"/>
    <x v="4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56.666666666666664"/>
    <n v="1437432392"/>
    <n v="1434840392"/>
    <b v="0"/>
    <n v="15"/>
    <b v="0"/>
    <s v="music/faith"/>
    <x v="4"/>
    <x v="28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20"/>
    <n v="1412283542"/>
    <n v="1409691542"/>
    <b v="0"/>
    <n v="1"/>
    <b v="0"/>
    <s v="music/faith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"/>
    <n v="1462391932"/>
    <n v="1457297932"/>
    <b v="0"/>
    <n v="1"/>
    <b v="0"/>
    <s v="music/faith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e v="#DIV/0!"/>
    <n v="1437075422"/>
    <n v="1434483422"/>
    <b v="0"/>
    <n v="0"/>
    <b v="0"/>
    <s v="music/faith"/>
    <x v="4"/>
    <x v="28"/>
    <x v="1740"/>
    <x v="0"/>
  </r>
  <r>
    <n v="1741"/>
    <s v="Caught off Guard"/>
    <s v="A photo journal documenting my experiences and travels across New Zealand"/>
    <n v="1200"/>
    <n v="1330"/>
    <x v="0"/>
    <s v="GB"/>
    <s v="GBP"/>
    <n v="25.576923076923077"/>
    <n v="1433948671"/>
    <n v="1430060671"/>
    <b v="0"/>
    <n v="52"/>
    <b v="1"/>
    <s v="photography/photobooks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63.970588235294116"/>
    <n v="1483822800"/>
    <n v="1481058170"/>
    <b v="0"/>
    <n v="34"/>
    <b v="1"/>
    <s v="photography/photobooks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89.925373134328353"/>
    <n v="1472270340"/>
    <n v="1470348775"/>
    <b v="0"/>
    <n v="67"/>
    <b v="1"/>
    <s v="photography/photobooks"/>
    <x v="8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93.071428571428569"/>
    <n v="1425821477"/>
    <n v="1421937077"/>
    <b v="0"/>
    <n v="70"/>
    <b v="1"/>
    <s v="photography/photobooks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89.674157303370791"/>
    <n v="1482372000"/>
    <n v="1479276838"/>
    <b v="0"/>
    <n v="89"/>
    <b v="1"/>
    <s v="photography/photobooks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207.61682242990653"/>
    <n v="1479952800"/>
    <n v="1477368867"/>
    <b v="0"/>
    <n v="107"/>
    <b v="1"/>
    <s v="photography/photobooks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59.408805031446541"/>
    <n v="1447426800"/>
    <n v="1444904830"/>
    <b v="0"/>
    <n v="159"/>
    <b v="1"/>
    <s v="photography/photobooks"/>
    <x v="8"/>
    <x v="2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358.97237569060775"/>
    <n v="1441234143"/>
    <n v="1438642143"/>
    <b v="0"/>
    <n v="181"/>
    <b v="1"/>
    <s v="photography/photobooks"/>
    <x v="8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94.736641221374043"/>
    <n v="1488394800"/>
    <n v="1485213921"/>
    <b v="0"/>
    <n v="131"/>
    <b v="1"/>
    <s v="photography/photobooks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80.647999999999996"/>
    <n v="1461096304"/>
    <n v="1458936304"/>
    <b v="0"/>
    <n v="125"/>
    <b v="1"/>
    <s v="photography/photobooks"/>
    <x v="8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68.68852459016392"/>
    <n v="1426787123"/>
    <n v="1424198723"/>
    <b v="0"/>
    <n v="61"/>
    <b v="1"/>
    <s v="photography/photobooks"/>
    <x v="8"/>
    <x v="2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34.68888888888889"/>
    <n v="1476425082"/>
    <n v="1473833082"/>
    <b v="0"/>
    <n v="90"/>
    <b v="1"/>
    <s v="photography/photobooks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462.85714285714283"/>
    <n v="1458579568"/>
    <n v="1455991168"/>
    <b v="0"/>
    <n v="35"/>
    <b v="1"/>
    <s v="photography/photobooks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04.38888888888889"/>
    <n v="1428091353"/>
    <n v="1425502953"/>
    <b v="0"/>
    <n v="90"/>
    <b v="1"/>
    <s v="photography/photobooks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7.5"/>
    <n v="1444071361"/>
    <n v="1441479361"/>
    <b v="0"/>
    <n v="4"/>
    <b v="1"/>
    <s v="photography/photobooks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47.13"/>
    <n v="1472443269"/>
    <n v="1468987269"/>
    <b v="0"/>
    <n v="120"/>
    <b v="1"/>
    <s v="photography/photobooks"/>
    <x v="8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414.28571428571428"/>
    <n v="1485631740"/>
    <n v="1483041083"/>
    <b v="0"/>
    <n v="14"/>
    <b v="1"/>
    <s v="photography/photobooks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42.481481481481481"/>
    <n v="1468536992"/>
    <n v="1463352992"/>
    <b v="0"/>
    <n v="27"/>
    <b v="1"/>
    <s v="photography/photobooks"/>
    <x v="8"/>
    <x v="20"/>
    <x v="1758"/>
    <x v="2"/>
  </r>
  <r>
    <n v="1759"/>
    <s v="Death Valley"/>
    <s v="Death Valley will be the first photo book of Andi State"/>
    <n v="5000"/>
    <n v="5330"/>
    <x v="0"/>
    <s v="US"/>
    <s v="USD"/>
    <n v="108.77551020408163"/>
    <n v="1427309629"/>
    <n v="1425585229"/>
    <b v="0"/>
    <n v="49"/>
    <b v="1"/>
    <s v="photography/photobooks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81.098039215686271"/>
    <n v="1456416513"/>
    <n v="1454688513"/>
    <b v="0"/>
    <n v="102"/>
    <b v="1"/>
    <s v="photography/photobooks"/>
    <x v="8"/>
    <x v="20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51.666666666666664"/>
    <n v="1442065060"/>
    <n v="1437745060"/>
    <b v="0"/>
    <n v="3"/>
    <b v="1"/>
    <s v="photography/photobooks"/>
    <x v="8"/>
    <x v="20"/>
    <x v="1761"/>
    <x v="0"/>
  </r>
  <r>
    <n v="1762"/>
    <s v="&quot;The Naked Pixel&quot; Ali Pakele"/>
    <s v="Project rewards $25 gets you 190+ digital images"/>
    <n v="100"/>
    <n v="885"/>
    <x v="0"/>
    <s v="US"/>
    <s v="USD"/>
    <n v="35.4"/>
    <n v="1457739245"/>
    <n v="1455147245"/>
    <b v="0"/>
    <n v="25"/>
    <b v="1"/>
    <s v="photography/photobooks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03.63559322033899"/>
    <n v="1477255840"/>
    <n v="1474663840"/>
    <b v="0"/>
    <n v="118"/>
    <b v="1"/>
    <s v="photography/photobooks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55.282051282051285"/>
    <n v="1407065979"/>
    <n v="1404560379"/>
    <b v="1"/>
    <n v="39"/>
    <b v="0"/>
    <s v="photography/photobooks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72.16970873786407"/>
    <n v="1407972712"/>
    <n v="1405380712"/>
    <b v="1"/>
    <n v="103"/>
    <b v="0"/>
    <s v="photography/photobooks"/>
    <x v="8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e v="#DIV/0!"/>
    <n v="1408999088"/>
    <n v="1407184688"/>
    <b v="1"/>
    <n v="0"/>
    <b v="0"/>
    <s v="photography/photobooks"/>
    <x v="8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58.615384615384613"/>
    <n v="1407080884"/>
    <n v="1404488884"/>
    <b v="1"/>
    <n v="39"/>
    <b v="0"/>
    <s v="photography/photobooks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2.466666666666667"/>
    <n v="1411824444"/>
    <n v="1406640444"/>
    <b v="1"/>
    <n v="15"/>
    <b v="0"/>
    <s v="photography/photobooks"/>
    <x v="8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49.136363636363633"/>
    <n v="1421177959"/>
    <n v="1418585959"/>
    <b v="1"/>
    <n v="22"/>
    <b v="0"/>
    <s v="photography/photobooks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50.5"/>
    <n v="1413312194"/>
    <n v="1410288194"/>
    <b v="1"/>
    <n v="92"/>
    <b v="0"/>
    <s v="photography/photobooks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35.799999999999997"/>
    <n v="1414107040"/>
    <n v="1411515040"/>
    <b v="1"/>
    <n v="25"/>
    <b v="0"/>
    <s v="photography/photobooks"/>
    <x v="8"/>
    <x v="2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45.157894736842103"/>
    <n v="1404666836"/>
    <n v="1399482836"/>
    <b v="1"/>
    <n v="19"/>
    <b v="0"/>
    <s v="photography/photobooks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98.78947368421052"/>
    <n v="1421691298"/>
    <n v="1417803298"/>
    <b v="1"/>
    <n v="19"/>
    <b v="0"/>
    <s v="photography/photobooks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88.307692307692307"/>
    <n v="1417273140"/>
    <n v="1413609292"/>
    <b v="1"/>
    <n v="13"/>
    <b v="0"/>
    <s v="photography/photobooks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70.62903225806451"/>
    <n v="1414193160"/>
    <n v="1410305160"/>
    <b v="1"/>
    <n v="124"/>
    <b v="0"/>
    <s v="photography/photobooks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83.75"/>
    <n v="1414623471"/>
    <n v="1411513071"/>
    <b v="1"/>
    <n v="4"/>
    <b v="0"/>
    <s v="photography/photobooks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65.099999999999994"/>
    <n v="1424421253"/>
    <n v="1421829253"/>
    <b v="1"/>
    <n v="10"/>
    <b v="0"/>
    <s v="photography/photobooks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66.333333333333329"/>
    <n v="1427485395"/>
    <n v="1423600995"/>
    <b v="1"/>
    <n v="15"/>
    <b v="0"/>
    <s v="photography/photobooks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04.89473684210526"/>
    <n v="1472834180"/>
    <n v="1470242180"/>
    <b v="1"/>
    <n v="38"/>
    <b v="0"/>
    <s v="photography/photobooks"/>
    <x v="8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78.440789473684205"/>
    <n v="1467469510"/>
    <n v="1462285510"/>
    <b v="1"/>
    <n v="152"/>
    <b v="0"/>
    <s v="photography/photobooks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59.041666666666664"/>
    <n v="1473950945"/>
    <n v="1471272545"/>
    <b v="1"/>
    <n v="24"/>
    <b v="0"/>
    <s v="photography/photobooks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71.34210526315789"/>
    <n v="1456062489"/>
    <n v="1453211289"/>
    <b v="1"/>
    <n v="76"/>
    <b v="0"/>
    <s v="photography/photobooks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51.227027027027027"/>
    <n v="1432248478"/>
    <n v="1429656478"/>
    <b v="1"/>
    <n v="185"/>
    <b v="0"/>
    <s v="photography/photobooks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60.242424242424242"/>
    <n v="1422674700"/>
    <n v="1419954240"/>
    <b v="1"/>
    <n v="33"/>
    <b v="0"/>
    <s v="photography/photobooks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44.935185185185183"/>
    <n v="1413417600"/>
    <n v="1410750855"/>
    <b v="1"/>
    <n v="108"/>
    <b v="0"/>
    <s v="photography/photobooks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31.206896551724139"/>
    <n v="1418649177"/>
    <n v="1416057177"/>
    <b v="1"/>
    <n v="29"/>
    <b v="0"/>
    <s v="photography/photobooks"/>
    <x v="8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63.875"/>
    <n v="1428158637"/>
    <n v="1425570237"/>
    <b v="1"/>
    <n v="24"/>
    <b v="0"/>
    <s v="photography/photobooks"/>
    <x v="8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9"/>
    <n v="1414795542"/>
    <n v="1412203542"/>
    <b v="1"/>
    <n v="4"/>
    <b v="0"/>
    <s v="photography/photobooks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0"/>
    <n v="1421042403"/>
    <n v="1415858403"/>
    <b v="1"/>
    <n v="4"/>
    <b v="0"/>
    <s v="photography/photobooks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09.06666666666666"/>
    <n v="1423152678"/>
    <n v="1420560678"/>
    <b v="1"/>
    <n v="15"/>
    <b v="0"/>
    <s v="photography/photobooks"/>
    <x v="8"/>
    <x v="20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26.75"/>
    <n v="1422553565"/>
    <n v="1417369565"/>
    <b v="1"/>
    <n v="4"/>
    <b v="0"/>
    <s v="photography/photobooks"/>
    <x v="8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09.93525179856115"/>
    <n v="1439189940"/>
    <n v="1435970682"/>
    <b v="1"/>
    <n v="139"/>
    <b v="0"/>
    <s v="photography/photobooks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20"/>
    <n v="1417127040"/>
    <n v="1414531440"/>
    <b v="1"/>
    <n v="2"/>
    <b v="0"/>
    <s v="photography/photobooks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55.388888888888886"/>
    <n v="1423660422"/>
    <n v="1420636422"/>
    <b v="1"/>
    <n v="18"/>
    <b v="0"/>
    <s v="photography/photobooks"/>
    <x v="8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33.90123456790124"/>
    <n v="1476460800"/>
    <n v="1473922541"/>
    <b v="1"/>
    <n v="81"/>
    <b v="0"/>
    <s v="photography/photobooks"/>
    <x v="8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48.720930232558139"/>
    <n v="1469356366"/>
    <n v="1464172366"/>
    <b v="1"/>
    <n v="86"/>
    <b v="0"/>
    <s v="photography/photobooks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48.25"/>
    <n v="1481809189"/>
    <n v="1479217189"/>
    <b v="1"/>
    <n v="140"/>
    <b v="0"/>
    <s v="photography/photobooks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58.972972972972975"/>
    <n v="1454572233"/>
    <n v="1449388233"/>
    <b v="1"/>
    <n v="37"/>
    <b v="0"/>
    <s v="photography/photobooks"/>
    <x v="8"/>
    <x v="20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1.638333333333334"/>
    <n v="1415740408"/>
    <n v="1414008808"/>
    <b v="1"/>
    <n v="6"/>
    <b v="0"/>
    <s v="photography/photobooks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83.716814159292042"/>
    <n v="1476109970"/>
    <n v="1473517970"/>
    <b v="1"/>
    <n v="113"/>
    <b v="0"/>
    <s v="photography/photobooks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63.648648648648646"/>
    <n v="1450181400"/>
    <n v="1447429868"/>
    <b v="1"/>
    <n v="37"/>
    <b v="0"/>
    <s v="photography/photobooks"/>
    <x v="8"/>
    <x v="2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94.277777777777771"/>
    <n v="1435442340"/>
    <n v="1433416830"/>
    <b v="1"/>
    <n v="18"/>
    <b v="0"/>
    <s v="photography/photobooks"/>
    <x v="8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71.86666666666666"/>
    <n v="1423878182"/>
    <n v="1421199782"/>
    <b v="1"/>
    <n v="75"/>
    <b v="0"/>
    <s v="photography/photobooks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04.84615384615384"/>
    <n v="1447521404"/>
    <n v="1444061804"/>
    <b v="1"/>
    <n v="52"/>
    <b v="0"/>
    <s v="photography/photobooks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67.139344262295083"/>
    <n v="1443808800"/>
    <n v="1441048658"/>
    <b v="1"/>
    <n v="122"/>
    <b v="0"/>
    <s v="photography/photobooks"/>
    <x v="8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73.875"/>
    <n v="1412090349"/>
    <n v="1409066349"/>
    <b v="1"/>
    <n v="8"/>
    <b v="0"/>
    <s v="photography/photobooks"/>
    <x v="8"/>
    <x v="20"/>
    <x v="1806"/>
    <x v="3"/>
  </r>
  <r>
    <n v="1807"/>
    <s v="Anywhere but Here"/>
    <s v="I want to explore alternative cultures and lifestyles in America."/>
    <n v="5000"/>
    <n v="553"/>
    <x v="2"/>
    <s v="US"/>
    <s v="USD"/>
    <n v="69.125"/>
    <n v="1411868313"/>
    <n v="1409276313"/>
    <b v="1"/>
    <n v="8"/>
    <b v="0"/>
    <s v="photography/photobooks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20.77083333333333"/>
    <n v="1486830030"/>
    <n v="1483806030"/>
    <b v="1"/>
    <n v="96"/>
    <b v="0"/>
    <s v="photography/photobooks"/>
    <x v="8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42.222222222222221"/>
    <n v="1425246439"/>
    <n v="1422222439"/>
    <b v="1"/>
    <n v="9"/>
    <b v="0"/>
    <s v="photography/photobooks"/>
    <x v="8"/>
    <x v="20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7.5"/>
    <n v="1408657826"/>
    <n v="1407621026"/>
    <b v="0"/>
    <n v="2"/>
    <b v="0"/>
    <s v="photography/photobooks"/>
    <x v="8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.5384615384615385"/>
    <n v="1414123200"/>
    <n v="1408962270"/>
    <b v="0"/>
    <n v="26"/>
    <b v="0"/>
    <s v="photography/photobooks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37.608695652173914"/>
    <n v="1467531536"/>
    <n v="1464939536"/>
    <b v="0"/>
    <n v="23"/>
    <b v="0"/>
    <s v="photography/photobooks"/>
    <x v="8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e v="#DIV/0!"/>
    <n v="1407532812"/>
    <n v="1404940812"/>
    <b v="0"/>
    <n v="0"/>
    <b v="0"/>
    <s v="photography/photobooks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42.157142857142858"/>
    <n v="1425108736"/>
    <n v="1422516736"/>
    <b v="0"/>
    <n v="140"/>
    <b v="0"/>
    <s v="photography/photobooks"/>
    <x v="8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e v="#DIV/0!"/>
    <n v="1435787137"/>
    <n v="1434577537"/>
    <b v="0"/>
    <n v="0"/>
    <b v="0"/>
    <s v="photography/photobooks"/>
    <x v="8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84.833333333333329"/>
    <n v="1469473200"/>
    <n v="1467061303"/>
    <b v="0"/>
    <n v="6"/>
    <b v="0"/>
    <s v="photography/photobooks"/>
    <x v="8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94.19"/>
    <n v="1485759540"/>
    <n v="1480607607"/>
    <b v="0"/>
    <n v="100"/>
    <b v="0"/>
    <s v="photography/photobooks"/>
    <x v="8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e v="#DIV/0!"/>
    <n v="1428035850"/>
    <n v="1425447450"/>
    <b v="0"/>
    <n v="0"/>
    <b v="0"/>
    <s v="photography/photobooks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6.25"/>
    <n v="1406743396"/>
    <n v="1404151396"/>
    <b v="0"/>
    <n v="4"/>
    <b v="0"/>
    <s v="photography/photobooks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213.375"/>
    <n v="1427850090"/>
    <n v="1425261690"/>
    <b v="0"/>
    <n v="8"/>
    <b v="0"/>
    <s v="photography/photobooks"/>
    <x v="8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59.162280701754383"/>
    <n v="1330760367"/>
    <n v="1326872367"/>
    <b v="0"/>
    <n v="57"/>
    <b v="1"/>
    <s v="music/rock"/>
    <x v="4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27.272727272727273"/>
    <n v="1391194860"/>
    <n v="1388084862"/>
    <b v="0"/>
    <n v="11"/>
    <b v="1"/>
    <s v="music/rock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24.575757575757574"/>
    <n v="1351095976"/>
    <n v="1348503976"/>
    <b v="0"/>
    <n v="33"/>
    <b v="1"/>
    <s v="music/rock"/>
    <x v="4"/>
    <x v="11"/>
    <x v="1823"/>
    <x v="5"/>
  </r>
  <r>
    <n v="1824"/>
    <s v="Tin Man's Broken Wisdom Fund"/>
    <s v="cd fund raiser"/>
    <n v="3000"/>
    <n v="3002"/>
    <x v="0"/>
    <s v="US"/>
    <s v="USD"/>
    <n v="75.05"/>
    <n v="1389146880"/>
    <n v="1387403967"/>
    <b v="0"/>
    <n v="40"/>
    <b v="1"/>
    <s v="music/rock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42.02"/>
    <n v="1373572903"/>
    <n v="1371585703"/>
    <b v="0"/>
    <n v="50"/>
    <b v="1"/>
    <s v="music/rock"/>
    <x v="4"/>
    <x v="11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53.157894736842103"/>
    <n v="1392675017"/>
    <n v="1390083017"/>
    <b v="0"/>
    <n v="38"/>
    <b v="1"/>
    <s v="music/rock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83.885416666666671"/>
    <n v="1299138561"/>
    <n v="1294818561"/>
    <b v="0"/>
    <n v="96"/>
    <b v="1"/>
    <s v="music/rock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417.33333333333331"/>
    <n v="1399672800"/>
    <n v="1396906530"/>
    <b v="0"/>
    <n v="48"/>
    <b v="1"/>
    <s v="music/rock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75.765151515151516"/>
    <n v="1295647200"/>
    <n v="1291428371"/>
    <b v="0"/>
    <n v="33"/>
    <b v="1"/>
    <s v="music/rock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67.389380530973455"/>
    <n v="1393259107"/>
    <n v="1390667107"/>
    <b v="0"/>
    <n v="226"/>
    <b v="1"/>
    <s v="music/rock"/>
    <x v="4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73.571428571428569"/>
    <n v="1336866863"/>
    <n v="1335570863"/>
    <b v="0"/>
    <n v="14"/>
    <b v="1"/>
    <s v="music/rock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25"/>
    <n v="1299243427"/>
    <n v="1296651427"/>
    <b v="0"/>
    <n v="20"/>
    <b v="1"/>
    <s v="music/rock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42"/>
    <n v="1362211140"/>
    <n v="1359421403"/>
    <b v="0"/>
    <n v="25"/>
    <b v="1"/>
    <s v="music/rock"/>
    <x v="4"/>
    <x v="11"/>
    <x v="1833"/>
    <x v="4"/>
  </r>
  <r>
    <n v="1834"/>
    <s v="TDJ - All Part of the Plan EP/Tour"/>
    <s v="Help us fund our first tour and promote our new EP!"/>
    <n v="10000"/>
    <n v="11805"/>
    <x v="0"/>
    <s v="US"/>
    <s v="USD"/>
    <n v="131.16666666666666"/>
    <n v="1422140895"/>
    <n v="1418684895"/>
    <b v="0"/>
    <n v="90"/>
    <b v="1"/>
    <s v="music/rock"/>
    <x v="4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47.272727272727273"/>
    <n v="1459439471"/>
    <n v="1456851071"/>
    <b v="0"/>
    <n v="11"/>
    <b v="1"/>
    <s v="music/rock"/>
    <x v="4"/>
    <x v="11"/>
    <x v="1835"/>
    <x v="2"/>
  </r>
  <r>
    <n v="1836"/>
    <s v="KICKSTART OUR &lt;+3"/>
    <s v="Help fund our 2013 Sound &amp; Lighting Touring rig!"/>
    <n v="5000"/>
    <n v="10017"/>
    <x v="0"/>
    <s v="US"/>
    <s v="USD"/>
    <n v="182.12727272727273"/>
    <n v="1361129129"/>
    <n v="1359660329"/>
    <b v="0"/>
    <n v="55"/>
    <b v="1"/>
    <s v="music/rock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61.366666666666667"/>
    <n v="1332029335"/>
    <n v="1326848935"/>
    <b v="0"/>
    <n v="30"/>
    <b v="1"/>
    <s v="music/rock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35.767499999999998"/>
    <n v="1317438000"/>
    <n v="1314989557"/>
    <b v="0"/>
    <n v="28"/>
    <b v="1"/>
    <s v="music/rock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45.62222222222222"/>
    <n v="1475342382"/>
    <n v="1472750382"/>
    <b v="0"/>
    <n v="45"/>
    <b v="1"/>
    <s v="music/rock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75.384615384615387"/>
    <n v="1367902740"/>
    <n v="1366251510"/>
    <b v="0"/>
    <n v="13"/>
    <b v="1"/>
    <s v="music/rock"/>
    <x v="4"/>
    <x v="11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50.875"/>
    <n v="1400561940"/>
    <n v="1397679445"/>
    <b v="0"/>
    <n v="40"/>
    <b v="1"/>
    <s v="music/rock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19.28571428571429"/>
    <n v="1425275940"/>
    <n v="1422371381"/>
    <b v="0"/>
    <n v="21"/>
    <b v="1"/>
    <s v="music/rock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92.541865671641801"/>
    <n v="1298245954"/>
    <n v="1295653954"/>
    <b v="0"/>
    <n v="134"/>
    <b v="1"/>
    <s v="music/rock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76.05"/>
    <n v="1307761200"/>
    <n v="1304464914"/>
    <b v="0"/>
    <n v="20"/>
    <b v="1"/>
    <s v="music/rock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52.631578947368418"/>
    <n v="1466139300"/>
    <n v="1464854398"/>
    <b v="0"/>
    <n v="19"/>
    <b v="1"/>
    <s v="music/rock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98.990430622009569"/>
    <n v="1355585777"/>
    <n v="1352993777"/>
    <b v="0"/>
    <n v="209"/>
    <b v="1"/>
    <s v="music/rock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79.526315789473685"/>
    <n v="1429594832"/>
    <n v="1427780432"/>
    <b v="0"/>
    <n v="38"/>
    <b v="1"/>
    <s v="music/rock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4.20833333333334"/>
    <n v="1312095540"/>
    <n v="1306608888"/>
    <b v="0"/>
    <n v="24"/>
    <b v="1"/>
    <s v="music/rock"/>
    <x v="4"/>
    <x v="1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37.625"/>
    <n v="1350505059"/>
    <n v="1347913059"/>
    <b v="0"/>
    <n v="8"/>
    <b v="1"/>
    <s v="music/rock"/>
    <x v="4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51.044692737430168"/>
    <n v="1405033300"/>
    <n v="1402441300"/>
    <b v="0"/>
    <n v="179"/>
    <b v="1"/>
    <s v="music/rock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50.03846153846154"/>
    <n v="1406509200"/>
    <n v="1404769538"/>
    <b v="0"/>
    <n v="26"/>
    <b v="1"/>
    <s v="music/rock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33.93129770992365"/>
    <n v="1429920000"/>
    <n v="1426703452"/>
    <b v="0"/>
    <n v="131"/>
    <b v="1"/>
    <s v="music/rock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58.214285714285715"/>
    <n v="1352860017"/>
    <n v="1348536417"/>
    <b v="0"/>
    <n v="14"/>
    <b v="1"/>
    <s v="music/rock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88.037643678160919"/>
    <n v="1369355437"/>
    <n v="1366763437"/>
    <b v="0"/>
    <n v="174"/>
    <b v="1"/>
    <s v="music/rock"/>
    <x v="4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70.576753926701571"/>
    <n v="1389012940"/>
    <n v="1385124940"/>
    <b v="0"/>
    <n v="191"/>
    <b v="1"/>
    <s v="music/rock"/>
    <x v="4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53.289473684210527"/>
    <n v="1405715472"/>
    <n v="1403901072"/>
    <b v="0"/>
    <n v="38"/>
    <b v="1"/>
    <s v="music/rock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36.36363636363637"/>
    <n v="1410546413"/>
    <n v="1407954413"/>
    <b v="0"/>
    <n v="22"/>
    <b v="1"/>
    <s v="music/rock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40.547315436241611"/>
    <n v="1324014521"/>
    <n v="1318826921"/>
    <b v="0"/>
    <n v="149"/>
    <b v="1"/>
    <s v="music/rock"/>
    <x v="4"/>
    <x v="11"/>
    <x v="1858"/>
    <x v="6"/>
  </r>
  <r>
    <n v="1859"/>
    <s v="Queen Kwong Tour to London and Paris"/>
    <s v="Queen Kwong is going ON TOUR to London and Paris!"/>
    <n v="3000"/>
    <n v="3955"/>
    <x v="0"/>
    <s v="US"/>
    <s v="USD"/>
    <n v="70.625"/>
    <n v="1316716129"/>
    <n v="1314124129"/>
    <b v="0"/>
    <n v="56"/>
    <b v="1"/>
    <s v="music/rock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52.684210526315788"/>
    <n v="1391706084"/>
    <n v="1389891684"/>
    <b v="0"/>
    <n v="19"/>
    <b v="1"/>
    <s v="music/rock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e v="#DIV/0!"/>
    <n v="1422256341"/>
    <n v="1419664341"/>
    <b v="0"/>
    <n v="0"/>
    <b v="0"/>
    <s v="games/mobile games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90.9375"/>
    <n v="1488958200"/>
    <n v="1484912974"/>
    <b v="0"/>
    <n v="16"/>
    <b v="0"/>
    <s v="games/mobile games"/>
    <x v="6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5"/>
    <n v="1402600085"/>
    <n v="1400008085"/>
    <b v="0"/>
    <n v="2"/>
    <b v="0"/>
    <s v="games/mobile games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58.083333333333336"/>
    <n v="1399223500"/>
    <n v="1396631500"/>
    <b v="0"/>
    <n v="48"/>
    <b v="0"/>
    <s v="games/mobile games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2"/>
    <n v="1478425747"/>
    <n v="1475398147"/>
    <b v="0"/>
    <n v="2"/>
    <b v="0"/>
    <s v="games/mobile games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62.5"/>
    <n v="1488340800"/>
    <n v="1483768497"/>
    <b v="0"/>
    <n v="2"/>
    <b v="0"/>
    <s v="games/mobile games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0"/>
    <n v="1478383912"/>
    <n v="1475791912"/>
    <b v="0"/>
    <n v="1"/>
    <b v="0"/>
    <s v="games/mobile games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71.588235294117652"/>
    <n v="1450166340"/>
    <n v="1448044925"/>
    <b v="0"/>
    <n v="17"/>
    <b v="0"/>
    <s v="games/mobile games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e v="#DIV/0!"/>
    <n v="1483488249"/>
    <n v="1480896249"/>
    <b v="0"/>
    <n v="0"/>
    <b v="0"/>
    <s v="games/mobile games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32.81818181818182"/>
    <n v="1454213820"/>
    <n v="1451723535"/>
    <b v="0"/>
    <n v="11"/>
    <b v="0"/>
    <s v="games/mobile games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49.11578947368421"/>
    <n v="1416512901"/>
    <n v="1413053301"/>
    <b v="0"/>
    <n v="95"/>
    <b v="0"/>
    <s v="games/mobile games"/>
    <x v="6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6.307692307692307"/>
    <n v="1435633602"/>
    <n v="1433041602"/>
    <b v="0"/>
    <n v="13"/>
    <b v="0"/>
    <s v="games/mobile games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8"/>
    <n v="1436373900"/>
    <n v="1433861210"/>
    <b v="0"/>
    <n v="2"/>
    <b v="0"/>
    <s v="games/mobile games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3"/>
    <n v="1467155733"/>
    <n v="1465427733"/>
    <b v="0"/>
    <n v="2"/>
    <b v="0"/>
    <s v="games/mobile games"/>
    <x v="6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7"/>
    <n v="1470519308"/>
    <n v="1465335308"/>
    <b v="0"/>
    <n v="3"/>
    <b v="0"/>
    <s v="games/mobile games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e v="#DIV/0!"/>
    <n v="1402901405"/>
    <n v="1400309405"/>
    <b v="0"/>
    <n v="0"/>
    <b v="0"/>
    <s v="games/mobile games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e v="#DIV/0!"/>
    <n v="1425170525"/>
    <n v="1422664925"/>
    <b v="0"/>
    <n v="0"/>
    <b v="0"/>
    <s v="games/mobile games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e v="#DIV/0!"/>
    <n v="1402618355"/>
    <n v="1400026355"/>
    <b v="0"/>
    <n v="0"/>
    <b v="0"/>
    <s v="games/mobile games"/>
    <x v="6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3"/>
    <n v="1457966129"/>
    <n v="1455377729"/>
    <b v="0"/>
    <n v="2"/>
    <b v="0"/>
    <s v="games/mobile games"/>
    <x v="6"/>
    <x v="1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41.833333333333336"/>
    <n v="1459341380"/>
    <n v="1456839380"/>
    <b v="0"/>
    <n v="24"/>
    <b v="0"/>
    <s v="games/mobile games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49.338428571428572"/>
    <n v="1425955189"/>
    <n v="1423366789"/>
    <b v="0"/>
    <n v="70"/>
    <b v="1"/>
    <s v="music/indie rock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41.728395061728392"/>
    <n v="1341964080"/>
    <n v="1339109212"/>
    <b v="0"/>
    <n v="81"/>
    <b v="1"/>
    <s v="music/indie rock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32.71875"/>
    <n v="1333921508"/>
    <n v="1331333108"/>
    <b v="0"/>
    <n v="32"/>
    <b v="1"/>
    <s v="music/indie rock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51.96153846153846"/>
    <n v="1354017600"/>
    <n v="1350967535"/>
    <b v="0"/>
    <n v="26"/>
    <b v="1"/>
    <s v="music/indie rock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50.685714285714283"/>
    <n v="1344636000"/>
    <n v="1341800110"/>
    <b v="0"/>
    <n v="105"/>
    <b v="1"/>
    <s v="music/indie rock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42.241379310344826"/>
    <n v="1415832338"/>
    <n v="1413236738"/>
    <b v="0"/>
    <n v="29"/>
    <b v="1"/>
    <s v="music/indie rock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416.875"/>
    <n v="1449178200"/>
    <n v="1447614732"/>
    <b v="0"/>
    <n v="8"/>
    <b v="1"/>
    <s v="music/indie rock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46.651685393258425"/>
    <n v="1275368340"/>
    <n v="1272692732"/>
    <b v="0"/>
    <n v="89"/>
    <b v="1"/>
    <s v="music/indie rock"/>
    <x v="4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48.454545454545453"/>
    <n v="1363024946"/>
    <n v="1359140546"/>
    <b v="0"/>
    <n v="44"/>
    <b v="1"/>
    <s v="music/indie rock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70.5289837398374"/>
    <n v="1355597528"/>
    <n v="1353005528"/>
    <b v="0"/>
    <n v="246"/>
    <b v="1"/>
    <s v="music/indie rock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87.958333333333329"/>
    <n v="1279778400"/>
    <n v="1275851354"/>
    <b v="0"/>
    <n v="120"/>
    <b v="1"/>
    <s v="music/indie rock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26.26923076923077"/>
    <n v="1307459881"/>
    <n v="1304867881"/>
    <b v="0"/>
    <n v="26"/>
    <b v="1"/>
    <s v="music/indie rock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57.777777777777779"/>
    <n v="1302926340"/>
    <n v="1301524585"/>
    <b v="0"/>
    <n v="45"/>
    <b v="1"/>
    <s v="music/indie rock"/>
    <x v="4"/>
    <x v="14"/>
    <x v="1893"/>
    <x v="6"/>
  </r>
  <r>
    <n v="1894"/>
    <s v="Help me release my first 3 song EP!!"/>
    <s v="Im trying to raise $1000 for a 3 song EP in a studio!"/>
    <n v="1000"/>
    <n v="1145"/>
    <x v="0"/>
    <s v="US"/>
    <s v="USD"/>
    <n v="57.25"/>
    <n v="1329082983"/>
    <n v="1326404583"/>
    <b v="0"/>
    <n v="20"/>
    <b v="1"/>
    <s v="music/indie rock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96.34042553191489"/>
    <n v="1445363722"/>
    <n v="1442771722"/>
    <b v="0"/>
    <n v="47"/>
    <b v="1"/>
    <s v="music/indie rock"/>
    <x v="4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43"/>
    <n v="1334250165"/>
    <n v="1331658165"/>
    <b v="0"/>
    <n v="13"/>
    <b v="1"/>
    <s v="music/indie rock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35.551912568306008"/>
    <n v="1393966800"/>
    <n v="1392040806"/>
    <b v="0"/>
    <n v="183"/>
    <b v="1"/>
    <s v="music/indie rock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68.80952380952381"/>
    <n v="1454349600"/>
    <n v="1451277473"/>
    <b v="0"/>
    <n v="21"/>
    <b v="1"/>
    <s v="music/indie rock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28.571428571428573"/>
    <n v="1427319366"/>
    <n v="1424730966"/>
    <b v="0"/>
    <n v="42"/>
    <b v="1"/>
    <s v="music/indie rock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50.631666666666668"/>
    <n v="1349517540"/>
    <n v="1347137731"/>
    <b v="0"/>
    <n v="54"/>
    <b v="1"/>
    <s v="music/indie rock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06.8"/>
    <n v="1432299600"/>
    <n v="1429707729"/>
    <b v="0"/>
    <n v="25"/>
    <b v="0"/>
    <s v="technology/gadgets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4"/>
    <n v="1425495447"/>
    <n v="1422903447"/>
    <b v="0"/>
    <n v="3"/>
    <b v="0"/>
    <s v="technology/gadgets"/>
    <x v="2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34.097560975609753"/>
    <n v="1485541791"/>
    <n v="1480357791"/>
    <b v="0"/>
    <n v="41"/>
    <b v="0"/>
    <s v="technology/gadgets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25"/>
    <n v="1451752021"/>
    <n v="1447864021"/>
    <b v="0"/>
    <n v="2"/>
    <b v="0"/>
    <s v="technology/gadgets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0.5"/>
    <n v="1410127994"/>
    <n v="1407535994"/>
    <b v="0"/>
    <n v="4"/>
    <b v="0"/>
    <s v="technology/gadgets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215.95959595959596"/>
    <n v="1466697983"/>
    <n v="1464105983"/>
    <b v="0"/>
    <n v="99"/>
    <b v="0"/>
    <s v="technology/gadgets"/>
    <x v="2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21.25"/>
    <n v="1400853925"/>
    <n v="1399557925"/>
    <b v="0"/>
    <n v="4"/>
    <b v="0"/>
    <s v="technology/gadgets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08.25"/>
    <n v="1483048900"/>
    <n v="1480456900"/>
    <b v="0"/>
    <n v="4"/>
    <b v="0"/>
    <s v="technology/gadgets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29.97368421052633"/>
    <n v="1414059479"/>
    <n v="1411467479"/>
    <b v="0"/>
    <n v="38"/>
    <b v="0"/>
    <s v="technology/gadgets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17.49473684210527"/>
    <n v="1446331500"/>
    <n v="1442531217"/>
    <b v="0"/>
    <n v="285"/>
    <b v="0"/>
    <s v="technology/gadgets"/>
    <x v="2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0"/>
    <n v="1407545334"/>
    <n v="1404953334"/>
    <b v="0"/>
    <n v="1"/>
    <b v="0"/>
    <s v="technology/gadgets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70.595238095238102"/>
    <n v="1433395560"/>
    <n v="1430803560"/>
    <b v="0"/>
    <n v="42"/>
    <b v="0"/>
    <s v="technology/gadgets"/>
    <x v="2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24.5"/>
    <n v="1412770578"/>
    <n v="1410178578"/>
    <b v="0"/>
    <n v="26"/>
    <b v="0"/>
    <s v="technology/gadgets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30"/>
    <n v="1414814340"/>
    <n v="1413519073"/>
    <b v="0"/>
    <n v="2"/>
    <b v="0"/>
    <s v="technology/gadgets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2"/>
    <n v="1409620222"/>
    <n v="1407892222"/>
    <b v="0"/>
    <n v="4"/>
    <b v="0"/>
    <s v="technology/gadgets"/>
    <x v="2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7"/>
    <n v="1478542375"/>
    <n v="1476378775"/>
    <b v="0"/>
    <n v="6"/>
    <b v="0"/>
    <s v="technology/gadgets"/>
    <x v="2"/>
    <x v="29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2928.9285714285716"/>
    <n v="1486708133"/>
    <n v="1484116133"/>
    <b v="0"/>
    <n v="70"/>
    <b v="0"/>
    <s v="technology/gadgets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28.888888888888889"/>
    <n v="1407869851"/>
    <n v="1404845851"/>
    <b v="0"/>
    <n v="9"/>
    <b v="0"/>
    <s v="technology/gadgets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29.625"/>
    <n v="1432069249"/>
    <n v="1429477249"/>
    <b v="0"/>
    <n v="8"/>
    <b v="0"/>
    <s v="technology/gadgets"/>
    <x v="2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40.980952380952381"/>
    <n v="1445468400"/>
    <n v="1443042061"/>
    <b v="0"/>
    <n v="105"/>
    <b v="0"/>
    <s v="technology/gadgets"/>
    <x v="2"/>
    <x v="2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54"/>
    <n v="1342243143"/>
    <n v="1339651143"/>
    <b v="0"/>
    <n v="38"/>
    <b v="1"/>
    <s v="music/indie rock"/>
    <x v="4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36.109375"/>
    <n v="1386828507"/>
    <n v="1384236507"/>
    <b v="0"/>
    <n v="64"/>
    <b v="1"/>
    <s v="music/indie rock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23.153846153846153"/>
    <n v="1317099540"/>
    <n v="1313612532"/>
    <b v="0"/>
    <n v="13"/>
    <b v="1"/>
    <s v="music/indie rock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04"/>
    <n v="1389814380"/>
    <n v="1387390555"/>
    <b v="0"/>
    <n v="33"/>
    <b v="1"/>
    <s v="music/indie rock"/>
    <x v="4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31.826923076923077"/>
    <n v="1381449600"/>
    <n v="1379540288"/>
    <b v="0"/>
    <n v="52"/>
    <b v="1"/>
    <s v="music/indie rock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27.3896261682243"/>
    <n v="1288657560"/>
    <n v="1286319256"/>
    <b v="0"/>
    <n v="107"/>
    <b v="1"/>
    <s v="music/indie rock"/>
    <x v="4"/>
    <x v="14"/>
    <x v="1926"/>
    <x v="7"/>
  </r>
  <r>
    <n v="1927"/>
    <s v="GBS Detroit Presents Hampshire"/>
    <s v="Hampshire is headed to GBS Detroit."/>
    <n v="600"/>
    <n v="620"/>
    <x v="0"/>
    <s v="US"/>
    <s v="USD"/>
    <n v="56.363636363636367"/>
    <n v="1331182740"/>
    <n v="1329856839"/>
    <b v="0"/>
    <n v="11"/>
    <b v="1"/>
    <s v="music/indie rock"/>
    <x v="4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77.352941176470594"/>
    <n v="1367940794"/>
    <n v="1365348794"/>
    <b v="0"/>
    <n v="34"/>
    <b v="1"/>
    <s v="music/indie rock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42.8"/>
    <n v="1309825866"/>
    <n v="1306197066"/>
    <b v="0"/>
    <n v="75"/>
    <b v="1"/>
    <s v="music/indie rock"/>
    <x v="4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48.846153846153847"/>
    <n v="1373203482"/>
    <n v="1368019482"/>
    <b v="0"/>
    <n v="26"/>
    <b v="1"/>
    <s v="music/indie rock"/>
    <x v="4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48.240400000000001"/>
    <n v="1337657400"/>
    <n v="1336512309"/>
    <b v="0"/>
    <n v="50"/>
    <b v="1"/>
    <s v="music/indie rock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70.212500000000006"/>
    <n v="1327433173"/>
    <n v="1325618773"/>
    <b v="0"/>
    <n v="80"/>
    <b v="1"/>
    <s v="music/indie rock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94.054545454545448"/>
    <n v="1411787307"/>
    <n v="1409195307"/>
    <b v="0"/>
    <n v="110"/>
    <b v="1"/>
    <s v="music/indie rock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80.272727272727266"/>
    <n v="1324789200"/>
    <n v="1321649321"/>
    <b v="0"/>
    <n v="77"/>
    <b v="1"/>
    <s v="music/indie rock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54.2"/>
    <n v="1403326740"/>
    <n v="1400106171"/>
    <b v="0"/>
    <n v="50"/>
    <b v="1"/>
    <s v="music/indie rock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60.26903448275862"/>
    <n v="1323151140"/>
    <n v="1320528070"/>
    <b v="0"/>
    <n v="145"/>
    <b v="1"/>
    <s v="music/indie rock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38.740344827586206"/>
    <n v="1339732740"/>
    <n v="1338346281"/>
    <b v="0"/>
    <n v="29"/>
    <b v="1"/>
    <s v="music/indie rock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52.54385964912279"/>
    <n v="1372741200"/>
    <n v="1370067231"/>
    <b v="0"/>
    <n v="114"/>
    <b v="1"/>
    <s v="music/indie rock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15.3125"/>
    <n v="1362955108"/>
    <n v="1360366708"/>
    <b v="0"/>
    <n v="96"/>
    <b v="1"/>
    <s v="music/indie rock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35.838709677419352"/>
    <n v="1308110340"/>
    <n v="1304770233"/>
    <b v="0"/>
    <n v="31"/>
    <b v="1"/>
    <s v="music/indie rock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64.570118779438872"/>
    <n v="1400137131"/>
    <n v="1397545131"/>
    <b v="1"/>
    <n v="4883"/>
    <b v="1"/>
    <s v="technology/hardware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87.436000000000007"/>
    <n v="1309809140"/>
    <n v="1302033140"/>
    <b v="1"/>
    <n v="95"/>
    <b v="1"/>
    <s v="technology/hardware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68.815577078288939"/>
    <n v="1470896916"/>
    <n v="1467008916"/>
    <b v="1"/>
    <n v="2478"/>
    <b v="1"/>
    <s v="technology/hardware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76.200223588597"/>
    <n v="1398952890"/>
    <n v="1396360890"/>
    <b v="1"/>
    <n v="1789"/>
    <b v="1"/>
    <s v="technology/hardware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511.79117647058825"/>
    <n v="1436680958"/>
    <n v="1433224958"/>
    <b v="1"/>
    <n v="680"/>
    <b v="1"/>
    <s v="technology/hardware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60.44285714285715"/>
    <n v="1397961361"/>
    <n v="1392780961"/>
    <b v="1"/>
    <n v="70"/>
    <b v="1"/>
    <s v="technology/hardware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35.003043478260871"/>
    <n v="1258955940"/>
    <n v="1255730520"/>
    <b v="1"/>
    <n v="23"/>
    <b v="1"/>
    <s v="technology/hardware"/>
    <x v="2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88.50671378091872"/>
    <n v="1465232520"/>
    <n v="1460557809"/>
    <b v="1"/>
    <n v="4245"/>
    <b v="1"/>
    <s v="technology/hardware"/>
    <x v="2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56.204984093319197"/>
    <n v="1404986951"/>
    <n v="1402394951"/>
    <b v="1"/>
    <n v="943"/>
    <b v="1"/>
    <s v="technology/hardware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51.3054157782516"/>
    <n v="1303446073"/>
    <n v="1300767673"/>
    <b v="1"/>
    <n v="1876"/>
    <b v="1"/>
    <s v="technology/hardware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27.36450839328538"/>
    <n v="1478516737"/>
    <n v="1475921137"/>
    <b v="1"/>
    <n v="834"/>
    <b v="1"/>
    <s v="technology/hardware"/>
    <x v="2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01.85532258064516"/>
    <n v="1381934015"/>
    <n v="1378737215"/>
    <b v="1"/>
    <n v="682"/>
    <b v="1"/>
    <s v="technology/hardware"/>
    <x v="2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230.55782312925169"/>
    <n v="1330657200"/>
    <n v="1328158065"/>
    <b v="1"/>
    <n v="147"/>
    <b v="1"/>
    <s v="technology/hardware"/>
    <x v="2"/>
    <x v="3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842.10602409638557"/>
    <n v="1457758800"/>
    <n v="1453730176"/>
    <b v="1"/>
    <n v="415"/>
    <b v="1"/>
    <s v="technology/hardware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577.27593103448271"/>
    <n v="1337799600"/>
    <n v="1334989881"/>
    <b v="1"/>
    <n v="290"/>
    <b v="1"/>
    <s v="technology/hardware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483.34246575342468"/>
    <n v="1429391405"/>
    <n v="1425507005"/>
    <b v="1"/>
    <n v="365"/>
    <b v="1"/>
    <s v="technology/hardware"/>
    <x v="2"/>
    <x v="30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76.138500000000008"/>
    <n v="1351304513"/>
    <n v="1348712513"/>
    <b v="1"/>
    <n v="660"/>
    <b v="1"/>
    <s v="technology/hardware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74.107684365781708"/>
    <n v="1364078561"/>
    <n v="1361490161"/>
    <b v="1"/>
    <n v="1356"/>
    <b v="1"/>
    <s v="technology/hardware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36.965660377358489"/>
    <n v="1412121600"/>
    <n v="1408565860"/>
    <b v="1"/>
    <n v="424"/>
    <b v="1"/>
    <s v="technology/hardware"/>
    <x v="2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2500.969696969697"/>
    <n v="1419151341"/>
    <n v="1416559341"/>
    <b v="1"/>
    <n v="33"/>
    <b v="1"/>
    <s v="technology/hardware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67.690214329454989"/>
    <n v="1349495940"/>
    <n v="1346042417"/>
    <b v="1"/>
    <n v="1633"/>
    <b v="1"/>
    <s v="technology/hardware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63.04738562091503"/>
    <n v="1400006636"/>
    <n v="1397414636"/>
    <b v="1"/>
    <n v="306"/>
    <b v="1"/>
    <s v="technology/hardware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17.6"/>
    <n v="1410862734"/>
    <n v="1407838734"/>
    <b v="1"/>
    <n v="205"/>
    <b v="1"/>
    <s v="technology/hardware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80.75185011709601"/>
    <n v="1461306772"/>
    <n v="1458714772"/>
    <b v="1"/>
    <n v="1281"/>
    <b v="1"/>
    <s v="technology/hardware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27.32038834951456"/>
    <n v="1326330000"/>
    <n v="1324433310"/>
    <b v="1"/>
    <n v="103"/>
    <b v="1"/>
    <s v="technology/hardware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36.6444745538665"/>
    <n v="1408021098"/>
    <n v="1405429098"/>
    <b v="1"/>
    <n v="1513"/>
    <b v="1"/>
    <s v="technology/hardware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82.78024691358024"/>
    <n v="1398959729"/>
    <n v="1396367729"/>
    <b v="1"/>
    <n v="405"/>
    <b v="1"/>
    <s v="technology/hardware"/>
    <x v="2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279.37843137254902"/>
    <n v="1480777515"/>
    <n v="1478095515"/>
    <b v="1"/>
    <n v="510"/>
    <b v="1"/>
    <s v="technology/hardware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61.375728669846318"/>
    <n v="1470423668"/>
    <n v="1467831668"/>
    <b v="1"/>
    <n v="1887"/>
    <b v="1"/>
    <s v="technology/hardware"/>
    <x v="2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80.727532097004286"/>
    <n v="1366429101"/>
    <n v="1361248701"/>
    <b v="1"/>
    <n v="701"/>
    <b v="1"/>
    <s v="technology/hardware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272.35590732591254"/>
    <n v="1384488000"/>
    <n v="1381752061"/>
    <b v="1"/>
    <n v="3863"/>
    <b v="1"/>
    <s v="technology/hardware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70.848739495798313"/>
    <n v="1353201444"/>
    <n v="1350605844"/>
    <b v="1"/>
    <n v="238"/>
    <b v="1"/>
    <s v="technology/hardware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247.94003412969283"/>
    <n v="1470466800"/>
    <n v="1467134464"/>
    <b v="1"/>
    <n v="2051"/>
    <b v="1"/>
    <s v="technology/hardware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86.81393034825871"/>
    <n v="1376899269"/>
    <n v="1371715269"/>
    <b v="1"/>
    <n v="402"/>
    <b v="1"/>
    <s v="technology/hardware"/>
    <x v="2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1.98948616600788"/>
    <n v="1362938851"/>
    <n v="1360346851"/>
    <b v="1"/>
    <n v="253"/>
    <b v="1"/>
    <s v="technology/hardware"/>
    <x v="2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29.310782241014799"/>
    <n v="1373751325"/>
    <n v="1371159325"/>
    <b v="1"/>
    <n v="473"/>
    <b v="1"/>
    <s v="technology/hardware"/>
    <x v="2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245.02436053593178"/>
    <n v="1450511940"/>
    <n v="1446527540"/>
    <b v="1"/>
    <n v="821"/>
    <b v="1"/>
    <s v="technology/hardware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23.2540463917526"/>
    <n v="1339484400"/>
    <n v="1336627492"/>
    <b v="1"/>
    <n v="388"/>
    <b v="1"/>
    <s v="technology/hardware"/>
    <x v="2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282.65966789667897"/>
    <n v="1447909140"/>
    <n v="1444734146"/>
    <b v="1"/>
    <n v="813"/>
    <b v="1"/>
    <s v="technology/hardware"/>
    <x v="2"/>
    <x v="3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91.214401028277635"/>
    <n v="1459684862"/>
    <n v="1456232462"/>
    <b v="1"/>
    <n v="1945"/>
    <b v="1"/>
    <s v="technology/hardware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31.75"/>
    <n v="1404926665"/>
    <n v="1402334665"/>
    <b v="0"/>
    <n v="12"/>
    <b v="0"/>
    <s v="photography/people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e v="#DIV/0!"/>
    <n v="1480863887"/>
    <n v="1478268287"/>
    <b v="0"/>
    <n v="0"/>
    <b v="0"/>
    <s v="photography/people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88.6875"/>
    <n v="1472799600"/>
    <n v="1470874618"/>
    <b v="0"/>
    <n v="16"/>
    <b v="0"/>
    <s v="photography/people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453.14285714285717"/>
    <n v="1417377481"/>
    <n v="1412189881"/>
    <b v="0"/>
    <n v="7"/>
    <b v="0"/>
    <s v="photography/people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2.75"/>
    <n v="1470178800"/>
    <n v="1467650771"/>
    <b v="0"/>
    <n v="4"/>
    <b v="0"/>
    <s v="photography/people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"/>
    <n v="1457947483"/>
    <n v="1455359083"/>
    <b v="0"/>
    <n v="1"/>
    <b v="0"/>
    <s v="photography/people"/>
    <x v="8"/>
    <x v="3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83.428571428571431"/>
    <n v="1425223276"/>
    <n v="1422631276"/>
    <b v="0"/>
    <n v="28"/>
    <b v="0"/>
    <s v="photography/people"/>
    <x v="8"/>
    <x v="31"/>
    <x v="1987"/>
    <x v="0"/>
  </r>
  <r>
    <n v="1988"/>
    <s v="Phillip Michael Photography"/>
    <s v="Expressing art in an image!"/>
    <n v="6000"/>
    <n v="25"/>
    <x v="2"/>
    <s v="US"/>
    <s v="USD"/>
    <n v="25"/>
    <n v="1440094742"/>
    <n v="1437502742"/>
    <b v="0"/>
    <n v="1"/>
    <b v="0"/>
    <s v="photography/people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50"/>
    <n v="1481473208"/>
    <n v="1478881208"/>
    <b v="0"/>
    <n v="1"/>
    <b v="0"/>
    <s v="photography/people"/>
    <x v="8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01.8"/>
    <n v="1455338532"/>
    <n v="1454042532"/>
    <b v="0"/>
    <n v="5"/>
    <b v="0"/>
    <s v="photography/people"/>
    <x v="8"/>
    <x v="31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46.666666666666664"/>
    <n v="1435958786"/>
    <n v="1434144386"/>
    <b v="0"/>
    <n v="3"/>
    <b v="0"/>
    <s v="photography/people"/>
    <x v="8"/>
    <x v="31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"/>
    <n v="1424229991"/>
    <n v="1421637991"/>
    <b v="0"/>
    <n v="2"/>
    <b v="0"/>
    <s v="photography/people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e v="#DIV/0!"/>
    <n v="1450706837"/>
    <n v="1448114837"/>
    <b v="0"/>
    <n v="0"/>
    <b v="0"/>
    <s v="photography/people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e v="#DIV/0!"/>
    <n v="1481072942"/>
    <n v="1475885342"/>
    <b v="0"/>
    <n v="0"/>
    <b v="0"/>
    <s v="photography/people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26"/>
    <n v="1437082736"/>
    <n v="1435354736"/>
    <b v="0"/>
    <n v="3"/>
    <b v="0"/>
    <s v="photography/people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e v="#DIV/0!"/>
    <n v="1405021211"/>
    <n v="1402429211"/>
    <b v="0"/>
    <n v="0"/>
    <b v="0"/>
    <s v="photography/people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e v="#DIV/0!"/>
    <n v="1409091612"/>
    <n v="1406499612"/>
    <b v="0"/>
    <n v="0"/>
    <b v="0"/>
    <s v="photography/people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218.33333333333334"/>
    <n v="1406861438"/>
    <n v="1402973438"/>
    <b v="0"/>
    <n v="3"/>
    <b v="0"/>
    <s v="photography/people"/>
    <x v="8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33.714285714285715"/>
    <n v="1415882108"/>
    <n v="1413286508"/>
    <b v="0"/>
    <n v="7"/>
    <b v="0"/>
    <s v="photography/people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25"/>
    <n v="1452120613"/>
    <n v="1449528613"/>
    <b v="0"/>
    <n v="25"/>
    <b v="0"/>
    <s v="photography/people"/>
    <x v="8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28.38790470372632"/>
    <n v="1434139200"/>
    <n v="1431406916"/>
    <b v="1"/>
    <n v="1637"/>
    <b v="1"/>
    <s v="technology/hardware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78.834261818181815"/>
    <n v="1485191143"/>
    <n v="1482599143"/>
    <b v="1"/>
    <n v="1375"/>
    <b v="1"/>
    <s v="technology/hardware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91.764705882352942"/>
    <n v="1278111600"/>
    <n v="1276830052"/>
    <b v="1"/>
    <n v="17"/>
    <b v="1"/>
    <s v="technology/hardware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331.10237288135596"/>
    <n v="1405002663"/>
    <n v="1402410663"/>
    <b v="1"/>
    <n v="354"/>
    <b v="1"/>
    <s v="technology/hardware"/>
    <x v="2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94.26193717277485"/>
    <n v="1381895940"/>
    <n v="1379532618"/>
    <b v="1"/>
    <n v="191"/>
    <b v="1"/>
    <s v="technology/hardware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408.97689768976898"/>
    <n v="1417611645"/>
    <n v="1414584045"/>
    <b v="1"/>
    <n v="303"/>
    <b v="1"/>
    <s v="technology/hardware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84.459270072992695"/>
    <n v="1282622400"/>
    <n v="1276891586"/>
    <b v="1"/>
    <n v="137"/>
    <b v="1"/>
    <s v="technology/hardware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44.853658536585364"/>
    <n v="1316442622"/>
    <n v="1312641022"/>
    <b v="1"/>
    <n v="41"/>
    <b v="1"/>
    <s v="technology/hardware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383.3643216080402"/>
    <n v="1479890743"/>
    <n v="1476776743"/>
    <b v="1"/>
    <n v="398"/>
    <b v="1"/>
    <s v="technology/hardware"/>
    <x v="2"/>
    <x v="30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55.276856649395505"/>
    <n v="1471564491"/>
    <n v="1468972491"/>
    <b v="1"/>
    <n v="1737"/>
    <b v="1"/>
    <s v="technology/hardware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422.02059732234807"/>
    <n v="1452553200"/>
    <n v="1449650173"/>
    <b v="1"/>
    <n v="971"/>
    <b v="1"/>
    <s v="technology/hardware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64.180327868852459"/>
    <n v="1423165441"/>
    <n v="1420573441"/>
    <b v="1"/>
    <n v="183"/>
    <b v="1"/>
    <s v="technology/hardware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73.57781674704077"/>
    <n v="1468019014"/>
    <n v="1462835014"/>
    <b v="1"/>
    <n v="4562"/>
    <b v="1"/>
    <s v="technology/hardware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88.601680840609291"/>
    <n v="1364184539"/>
    <n v="1361250539"/>
    <b v="1"/>
    <n v="26457"/>
    <b v="1"/>
    <s v="technology/hardware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50.222283950617282"/>
    <n v="1315602163"/>
    <n v="1313010163"/>
    <b v="1"/>
    <n v="162"/>
    <b v="1"/>
    <s v="technology/hardware"/>
    <x v="2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92.38876826722338"/>
    <n v="1362863299"/>
    <n v="1360271299"/>
    <b v="1"/>
    <n v="479"/>
    <b v="1"/>
    <s v="technology/hardware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73.416901408450698"/>
    <n v="1332561600"/>
    <n v="1329873755"/>
    <b v="1"/>
    <n v="426"/>
    <b v="1"/>
    <s v="technology/hardware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7.68495555555555"/>
    <n v="1439455609"/>
    <n v="1436863609"/>
    <b v="1"/>
    <n v="450"/>
    <b v="1"/>
    <s v="technology/hardware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08.96848314606741"/>
    <n v="1474563621"/>
    <n v="1471971621"/>
    <b v="1"/>
    <n v="1780"/>
    <b v="1"/>
    <s v="technology/hardware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23.647540983606557"/>
    <n v="1400108640"/>
    <n v="1396923624"/>
    <b v="1"/>
    <n v="122"/>
    <b v="1"/>
    <s v="technology/hardware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7.94736842105263"/>
    <n v="1411522897"/>
    <n v="1407634897"/>
    <b v="1"/>
    <n v="95"/>
    <b v="1"/>
    <s v="technology/hardware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385.03692307692307"/>
    <n v="1465652372"/>
    <n v="1463060372"/>
    <b v="1"/>
    <n v="325"/>
    <b v="1"/>
    <s v="technology/hardware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457.39093484419266"/>
    <n v="1434017153"/>
    <n v="1431425153"/>
    <b v="1"/>
    <n v="353"/>
    <b v="1"/>
    <s v="technology/hardware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222.99047619047619"/>
    <n v="1344826800"/>
    <n v="1341875544"/>
    <b v="1"/>
    <n v="105"/>
    <b v="1"/>
    <s v="technology/hardware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220.74074074074073"/>
    <n v="1433996746"/>
    <n v="1431404746"/>
    <b v="1"/>
    <n v="729"/>
    <b v="1"/>
    <s v="technology/hardware"/>
    <x v="2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73.503898678414089"/>
    <n v="1398052740"/>
    <n v="1394127585"/>
    <b v="1"/>
    <n v="454"/>
    <b v="1"/>
    <s v="technology/hardware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223.09647495361781"/>
    <n v="1427740319"/>
    <n v="1423855919"/>
    <b v="1"/>
    <n v="539"/>
    <b v="1"/>
    <s v="technology/hardware"/>
    <x v="2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47.911392405063289"/>
    <n v="1268690100"/>
    <n v="1265493806"/>
    <b v="1"/>
    <n v="79"/>
    <b v="1"/>
    <s v="technology/hardware"/>
    <x v="2"/>
    <x v="3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96.063829787234042"/>
    <n v="1409099481"/>
    <n v="1406507481"/>
    <b v="1"/>
    <n v="94"/>
    <b v="1"/>
    <s v="technology/hardware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18.6144"/>
    <n v="1354233296"/>
    <n v="1351641296"/>
    <b v="1"/>
    <n v="625"/>
    <b v="1"/>
    <s v="technology/hardware"/>
    <x v="2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18.45472440944881"/>
    <n v="1420765200"/>
    <n v="1417506853"/>
    <b v="1"/>
    <n v="508"/>
    <b v="1"/>
    <s v="technology/hardware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3.21468926553672"/>
    <n v="1481778000"/>
    <n v="1479216874"/>
    <b v="1"/>
    <n v="531"/>
    <b v="1"/>
    <s v="technology/hardware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282.71518987341773"/>
    <n v="1398477518"/>
    <n v="1395885518"/>
    <b v="1"/>
    <n v="158"/>
    <b v="1"/>
    <s v="technology/hardware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593.93620078740162"/>
    <n v="1430981880"/>
    <n v="1426216033"/>
    <b v="1"/>
    <n v="508"/>
    <b v="1"/>
    <s v="technology/hardware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262.15704968944101"/>
    <n v="1450486800"/>
    <n v="1446562807"/>
    <b v="1"/>
    <n v="644"/>
    <b v="1"/>
    <s v="technology/hardware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46.580778301886795"/>
    <n v="1399668319"/>
    <n v="1397076319"/>
    <b v="1"/>
    <n v="848"/>
    <b v="1"/>
    <s v="technology/hardware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70.041118881118877"/>
    <n v="1388383353"/>
    <n v="1383195753"/>
    <b v="1"/>
    <n v="429"/>
    <b v="1"/>
    <s v="technology/hardware"/>
    <x v="2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64.90686274509804"/>
    <n v="1372701600"/>
    <n v="1369895421"/>
    <b v="1"/>
    <n v="204"/>
    <b v="1"/>
    <s v="technology/hardware"/>
    <x v="2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449.26385224274406"/>
    <n v="1480568340"/>
    <n v="1477996325"/>
    <b v="1"/>
    <n v="379"/>
    <b v="1"/>
    <s v="technology/hardware"/>
    <x v="2"/>
    <x v="30"/>
    <x v="2039"/>
    <x v="2"/>
  </r>
  <r>
    <n v="2040"/>
    <s v="Programmable Capacitor"/>
    <s v="4.29 Billion+ Capacitor Combinations._x000a_No Coding Required."/>
    <n v="3000"/>
    <n v="7445.14"/>
    <x v="0"/>
    <s v="US"/>
    <s v="USD"/>
    <n v="27.472841328413285"/>
    <n v="1384557303"/>
    <n v="1383257703"/>
    <b v="1"/>
    <n v="271"/>
    <b v="1"/>
    <s v="technology/hardware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3.97499999999999"/>
    <n v="1478785027"/>
    <n v="1476189427"/>
    <b v="0"/>
    <n v="120"/>
    <b v="1"/>
    <s v="technology/hardware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88.23571428571428"/>
    <n v="1453481974"/>
    <n v="1448297974"/>
    <b v="0"/>
    <n v="140"/>
    <b v="1"/>
    <s v="technology/hardware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36.326424870466319"/>
    <n v="1481432340"/>
    <n v="1476764077"/>
    <b v="0"/>
    <n v="193"/>
    <b v="1"/>
    <s v="technology/hardware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90.177777777777777"/>
    <n v="1434212714"/>
    <n v="1431620714"/>
    <b v="0"/>
    <n v="180"/>
    <b v="1"/>
    <s v="technology/hardware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52.62361216730039"/>
    <n v="1341799647"/>
    <n v="1339207647"/>
    <b v="0"/>
    <n v="263"/>
    <b v="1"/>
    <s v="technology/hardware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55.806451612903224"/>
    <n v="1369282044"/>
    <n v="1366690044"/>
    <b v="0"/>
    <n v="217"/>
    <b v="1"/>
    <s v="technology/hardware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227.85327313769753"/>
    <n v="1429228800"/>
    <n v="1426714870"/>
    <b v="0"/>
    <n v="443"/>
    <b v="1"/>
    <s v="technology/hardware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91.82989803350327"/>
    <n v="1369323491"/>
    <n v="1366731491"/>
    <b v="0"/>
    <n v="1373"/>
    <b v="1"/>
    <s v="technology/hardware"/>
    <x v="2"/>
    <x v="30"/>
    <x v="2048"/>
    <x v="4"/>
  </r>
  <r>
    <n v="2049"/>
    <s v="LOCK8 - the World's First Smart Bike Lock"/>
    <s v="Keyless. Alarm secured. GPS tracking."/>
    <n v="50000"/>
    <n v="60095.35"/>
    <x v="0"/>
    <s v="GB"/>
    <s v="GBP"/>
    <n v="80.991037735849048"/>
    <n v="1386025140"/>
    <n v="1382963963"/>
    <b v="0"/>
    <n v="742"/>
    <b v="1"/>
    <s v="technology/hardware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278.39411764705881"/>
    <n v="1433036578"/>
    <n v="1429580578"/>
    <b v="0"/>
    <n v="170"/>
    <b v="1"/>
    <s v="technology/hardware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43.095041322314053"/>
    <n v="1388017937"/>
    <n v="1385425937"/>
    <b v="0"/>
    <n v="242"/>
    <b v="1"/>
    <s v="technology/hardware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326.29205175600737"/>
    <n v="1455933653"/>
    <n v="1452045653"/>
    <b v="0"/>
    <n v="541"/>
    <b v="1"/>
    <s v="technology/hardware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41.743801652892564"/>
    <n v="1448466551"/>
    <n v="1445870951"/>
    <b v="0"/>
    <n v="121"/>
    <b v="1"/>
    <s v="technology/hardware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64.020933977455712"/>
    <n v="1399033810"/>
    <n v="1396441810"/>
    <b v="0"/>
    <n v="621"/>
    <b v="1"/>
    <s v="technology/hardware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99.455445544554451"/>
    <n v="1417579200"/>
    <n v="1415031043"/>
    <b v="0"/>
    <n v="101"/>
    <b v="1"/>
    <s v="technology/hardware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8.49458483754512"/>
    <n v="1366222542"/>
    <n v="1363630542"/>
    <b v="0"/>
    <n v="554"/>
    <b v="1"/>
    <s v="technology/hardware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45.547792792792798"/>
    <n v="1456487532"/>
    <n v="1453895532"/>
    <b v="0"/>
    <n v="666"/>
    <b v="1"/>
    <s v="technology/hardware"/>
    <x v="2"/>
    <x v="30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0.507317073170732"/>
    <n v="1425326400"/>
    <n v="1421916830"/>
    <b v="0"/>
    <n v="410"/>
    <b v="1"/>
    <s v="technology/hardware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14.76533333333333"/>
    <n v="1454277540"/>
    <n v="1450880854"/>
    <b v="0"/>
    <n v="375"/>
    <b v="1"/>
    <s v="technology/hardware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35.997067448680355"/>
    <n v="1406129150"/>
    <n v="1400945150"/>
    <b v="0"/>
    <n v="1364"/>
    <b v="1"/>
    <s v="technology/hardware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54.17142857142858"/>
    <n v="1483208454"/>
    <n v="1480616454"/>
    <b v="0"/>
    <n v="35"/>
    <b v="1"/>
    <s v="technology/hardware"/>
    <x v="2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566.38916256157631"/>
    <n v="1458807098"/>
    <n v="1456218698"/>
    <b v="0"/>
    <n v="203"/>
    <b v="1"/>
    <s v="technology/hardware"/>
    <x v="2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20.85714285714286"/>
    <n v="1463333701"/>
    <n v="1460482501"/>
    <b v="0"/>
    <n v="49"/>
    <b v="1"/>
    <s v="technology/hardware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86.163845492085343"/>
    <n v="1370001600"/>
    <n v="1366879523"/>
    <b v="0"/>
    <n v="5812"/>
    <b v="1"/>
    <s v="technology/hardware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51.212114395886893"/>
    <n v="1387958429"/>
    <n v="1385366429"/>
    <b v="0"/>
    <n v="1556"/>
    <b v="1"/>
    <s v="technology/hardware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67.261538461538464"/>
    <n v="1408818683"/>
    <n v="1406226683"/>
    <b v="0"/>
    <n v="65"/>
    <b v="1"/>
    <s v="technology/hardware"/>
    <x v="2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62.8"/>
    <n v="1432499376"/>
    <n v="1429648176"/>
    <b v="0"/>
    <n v="10"/>
    <b v="1"/>
    <s v="technology/hardware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346.13118421052633"/>
    <n v="1476994315"/>
    <n v="1474402315"/>
    <b v="0"/>
    <n v="76"/>
    <b v="1"/>
    <s v="technology/hardware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244.11912547528519"/>
    <n v="1451776791"/>
    <n v="1449098391"/>
    <b v="0"/>
    <n v="263"/>
    <b v="1"/>
    <s v="technology/hardware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259.25424836601309"/>
    <n v="1467128723"/>
    <n v="1464536723"/>
    <b v="0"/>
    <n v="1530"/>
    <b v="1"/>
    <s v="technology/hardware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201.96402877697841"/>
    <n v="1475390484"/>
    <n v="1471502484"/>
    <b v="0"/>
    <n v="278"/>
    <b v="1"/>
    <s v="technology/hardware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226.20857142857142"/>
    <n v="1462629432"/>
    <n v="1460037432"/>
    <b v="0"/>
    <n v="350"/>
    <b v="1"/>
    <s v="technology/hardware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324.69"/>
    <n v="1431100918"/>
    <n v="1427212918"/>
    <b v="0"/>
    <n v="470"/>
    <b v="1"/>
    <s v="technology/hardware"/>
    <x v="2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205"/>
    <n v="1462564182"/>
    <n v="1459972182"/>
    <b v="0"/>
    <n v="3"/>
    <b v="1"/>
    <s v="technology/hardware"/>
    <x v="2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20.465926829268295"/>
    <n v="1374769288"/>
    <n v="1372177288"/>
    <b v="0"/>
    <n v="8200"/>
    <b v="1"/>
    <s v="technology/hardware"/>
    <x v="2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16.35303146309367"/>
    <n v="1406149689"/>
    <n v="1402693689"/>
    <b v="0"/>
    <n v="8359"/>
    <b v="1"/>
    <s v="technology/hardware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307.20212765957444"/>
    <n v="1433538000"/>
    <n v="1428541276"/>
    <b v="0"/>
    <n v="188"/>
    <b v="1"/>
    <s v="technology/hardware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546.6875"/>
    <n v="1482085857"/>
    <n v="1479493857"/>
    <b v="0"/>
    <n v="48"/>
    <b v="1"/>
    <s v="technology/hardware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47.474464579901152"/>
    <n v="1435258800"/>
    <n v="1432659793"/>
    <b v="0"/>
    <n v="607"/>
    <b v="1"/>
    <s v="technology/hardware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01.56"/>
    <n v="1447286300"/>
    <n v="1444690700"/>
    <b v="0"/>
    <n v="50"/>
    <b v="1"/>
    <s v="technology/hardware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72.909090909090907"/>
    <n v="1337144340"/>
    <n v="1333597555"/>
    <b v="0"/>
    <n v="55"/>
    <b v="1"/>
    <s v="music/indie rock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43.710526315789473"/>
    <n v="1322106796"/>
    <n v="1316919196"/>
    <b v="0"/>
    <n v="38"/>
    <b v="1"/>
    <s v="music/indie rock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34"/>
    <n v="1338830395"/>
    <n v="1336238395"/>
    <b v="0"/>
    <n v="25"/>
    <b v="1"/>
    <s v="music/indie rock"/>
    <x v="4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70.652173913043484"/>
    <n v="1399186740"/>
    <n v="1396468782"/>
    <b v="0"/>
    <n v="46"/>
    <b v="1"/>
    <s v="music/indie rock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89.301204819277103"/>
    <n v="1342382587"/>
    <n v="1339790587"/>
    <b v="0"/>
    <n v="83"/>
    <b v="1"/>
    <s v="music/indie rock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15.08571428571429"/>
    <n v="1323838740"/>
    <n v="1321200332"/>
    <b v="0"/>
    <n v="35"/>
    <b v="1"/>
    <s v="music/indie rock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62.12"/>
    <n v="1315457658"/>
    <n v="1312865658"/>
    <b v="0"/>
    <n v="25"/>
    <b v="1"/>
    <s v="music/indie rock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46.204266666666669"/>
    <n v="1284177540"/>
    <n v="1281028152"/>
    <b v="0"/>
    <n v="75"/>
    <b v="1"/>
    <s v="music/indie rock"/>
    <x v="4"/>
    <x v="1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48.54854838709678"/>
    <n v="1375408194"/>
    <n v="1372384194"/>
    <b v="0"/>
    <n v="62"/>
    <b v="1"/>
    <s v="music/indie rock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57.520187499999999"/>
    <n v="1361696955"/>
    <n v="1359104955"/>
    <b v="0"/>
    <n v="160"/>
    <b v="1"/>
    <s v="music/indie rock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88.147154471544724"/>
    <n v="1299009600"/>
    <n v="1294818278"/>
    <b v="0"/>
    <n v="246"/>
    <b v="1"/>
    <s v="music/indie rock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10.49090909090908"/>
    <n v="1318006732"/>
    <n v="1312822732"/>
    <b v="0"/>
    <n v="55"/>
    <b v="1"/>
    <s v="music/indie rock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66.826086956521735"/>
    <n v="1356211832"/>
    <n v="1351024232"/>
    <b v="0"/>
    <n v="23"/>
    <b v="1"/>
    <s v="music/indie rock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58.597222222222221"/>
    <n v="1330916400"/>
    <n v="1327969730"/>
    <b v="0"/>
    <n v="72"/>
    <b v="1"/>
    <s v="music/indie rock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13.63636363636364"/>
    <n v="1317576973"/>
    <n v="1312392973"/>
    <b v="0"/>
    <n v="22"/>
    <b v="1"/>
    <s v="music/indie rock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43.571428571428569"/>
    <n v="1351223940"/>
    <n v="1349892735"/>
    <b v="0"/>
    <n v="14"/>
    <b v="1"/>
    <s v="music/indie rock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78.94736842105263"/>
    <n v="1322751735"/>
    <n v="1317564135"/>
    <b v="0"/>
    <n v="38"/>
    <b v="1"/>
    <s v="music/indie rock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88.125"/>
    <n v="1331174635"/>
    <n v="1328582635"/>
    <b v="0"/>
    <n v="32"/>
    <b v="1"/>
    <s v="music/indie rock"/>
    <x v="4"/>
    <x v="14"/>
    <x v="2098"/>
    <x v="5"/>
  </r>
  <r>
    <n v="2099"/>
    <s v="Roosevelt Died."/>
    <s v="Our tour van died, we need help!"/>
    <n v="3000"/>
    <n v="3971"/>
    <x v="0"/>
    <s v="US"/>
    <s v="USD"/>
    <n v="63.031746031746032"/>
    <n v="1435808400"/>
    <n v="1434650084"/>
    <b v="0"/>
    <n v="63"/>
    <b v="1"/>
    <s v="music/indie rock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30.37037037037037"/>
    <n v="1341028740"/>
    <n v="1339704141"/>
    <b v="0"/>
    <n v="27"/>
    <b v="1"/>
    <s v="music/indie rock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51.477272727272727"/>
    <n v="1329104114"/>
    <n v="1323920114"/>
    <b v="0"/>
    <n v="44"/>
    <b v="1"/>
    <s v="music/indie rock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35.789473684210527"/>
    <n v="1304628648"/>
    <n v="1302036648"/>
    <b v="0"/>
    <n v="38"/>
    <b v="1"/>
    <s v="music/indie rock"/>
    <x v="4"/>
    <x v="14"/>
    <x v="2102"/>
    <x v="6"/>
  </r>
  <r>
    <n v="2103"/>
    <s v="Matthew Moon's New Album"/>
    <s v="Indie rocker, Matthew Moon, has something to share with you..."/>
    <n v="7777"/>
    <n v="11364"/>
    <x v="0"/>
    <s v="US"/>
    <s v="USD"/>
    <n v="98.817391304347822"/>
    <n v="1352488027"/>
    <n v="1349892427"/>
    <b v="0"/>
    <n v="115"/>
    <b v="1"/>
    <s v="music/indie rock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28"/>
    <n v="1369958400"/>
    <n v="1367286434"/>
    <b v="0"/>
    <n v="37"/>
    <b v="1"/>
    <s v="music/indie rock"/>
    <x v="4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51.313131313131315"/>
    <n v="1416542400"/>
    <n v="1415472953"/>
    <b v="0"/>
    <n v="99"/>
    <b v="1"/>
    <s v="music/indie rock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53.522727272727273"/>
    <n v="1359176974"/>
    <n v="1356584974"/>
    <b v="0"/>
    <n v="44"/>
    <b v="1"/>
    <s v="music/indie rock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37.149310344827583"/>
    <n v="1415815393"/>
    <n v="1413997393"/>
    <b v="0"/>
    <n v="58"/>
    <b v="1"/>
    <s v="music/indie rock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89.895287958115176"/>
    <n v="1347249300"/>
    <n v="1344917580"/>
    <b v="0"/>
    <n v="191"/>
    <b v="1"/>
    <s v="music/indie rock"/>
    <x v="4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06.52500000000001"/>
    <n v="1436115617"/>
    <n v="1433523617"/>
    <b v="0"/>
    <n v="40"/>
    <b v="1"/>
    <s v="music/indie rock"/>
    <x v="4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52.815789473684212"/>
    <n v="1401253140"/>
    <n v="1398873969"/>
    <b v="0"/>
    <n v="38"/>
    <b v="1"/>
    <s v="music/indie rock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54.615384615384613"/>
    <n v="1313370000"/>
    <n v="1307594625"/>
    <b v="0"/>
    <n v="39"/>
    <b v="1"/>
    <s v="music/indie rock"/>
    <x v="4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27.272727272727273"/>
    <n v="1366064193"/>
    <n v="1364854593"/>
    <b v="0"/>
    <n v="11"/>
    <b v="1"/>
    <s v="music/indie rock"/>
    <x v="4"/>
    <x v="14"/>
    <x v="2112"/>
    <x v="4"/>
  </r>
  <r>
    <n v="2113"/>
    <s v="Summer Underground // Honeycomb LP"/>
    <s v="Help us fund our second full-length album Honeycomb!"/>
    <n v="7000"/>
    <n v="7340"/>
    <x v="0"/>
    <s v="US"/>
    <s v="USD"/>
    <n v="68.598130841121488"/>
    <n v="1411505176"/>
    <n v="1408481176"/>
    <b v="0"/>
    <n v="107"/>
    <b v="1"/>
    <s v="music/indie rock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35.612244897959187"/>
    <n v="1291870740"/>
    <n v="1286480070"/>
    <b v="0"/>
    <n v="147"/>
    <b v="1"/>
    <s v="music/indie rock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94.027777777777771"/>
    <n v="1298167001"/>
    <n v="1295575001"/>
    <b v="0"/>
    <n v="36"/>
    <b v="1"/>
    <s v="music/indie rock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526.45652173913038"/>
    <n v="1349203203"/>
    <n v="1345056003"/>
    <b v="0"/>
    <n v="92"/>
    <b v="1"/>
    <s v="music/indie rock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50.657142857142858"/>
    <n v="1445921940"/>
    <n v="1444699549"/>
    <b v="0"/>
    <n v="35"/>
    <b v="1"/>
    <s v="music/indie rock"/>
    <x v="4"/>
    <x v="1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79.182941176470578"/>
    <n v="1311538136"/>
    <n v="1308946136"/>
    <b v="0"/>
    <n v="17"/>
    <b v="1"/>
    <s v="music/indie rock"/>
    <x v="4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91.590909090909093"/>
    <n v="1345086445"/>
    <n v="1342494445"/>
    <b v="0"/>
    <n v="22"/>
    <b v="1"/>
    <s v="music/indie rock"/>
    <x v="4"/>
    <x v="1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16.96275362318841"/>
    <n v="1388617736"/>
    <n v="1384384136"/>
    <b v="0"/>
    <n v="69"/>
    <b v="1"/>
    <s v="music/indie rock"/>
    <x v="4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28.4"/>
    <n v="1484156948"/>
    <n v="1481564948"/>
    <b v="0"/>
    <n v="10"/>
    <b v="0"/>
    <s v="games/video games"/>
    <x v="6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03.33333333333333"/>
    <n v="1483773169"/>
    <n v="1481181169"/>
    <b v="0"/>
    <n v="3"/>
    <b v="0"/>
    <s v="games/video games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0"/>
    <n v="1268636340"/>
    <n v="1263982307"/>
    <b v="0"/>
    <n v="5"/>
    <b v="0"/>
    <s v="games/video games"/>
    <x v="6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23"/>
    <n v="1291093200"/>
    <n v="1286930435"/>
    <b v="0"/>
    <n v="5"/>
    <b v="0"/>
    <s v="games/video games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31.555555555555557"/>
    <n v="1438734833"/>
    <n v="1436142833"/>
    <b v="0"/>
    <n v="27"/>
    <b v="0"/>
    <s v="games/video games"/>
    <x v="6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5"/>
    <n v="1418080887"/>
    <n v="1415488887"/>
    <b v="0"/>
    <n v="2"/>
    <b v="0"/>
    <s v="games/video games"/>
    <x v="6"/>
    <x v="17"/>
    <x v="2126"/>
    <x v="3"/>
  </r>
  <r>
    <n v="2127"/>
    <s v="Three Monkeys - Part 1: Into the Abyss"/>
    <s v="Three Monkeys is an audio adventure game for PC."/>
    <n v="28000"/>
    <n v="8076"/>
    <x v="2"/>
    <s v="GB"/>
    <s v="GBP"/>
    <n v="34.220338983050844"/>
    <n v="1426158463"/>
    <n v="1423570063"/>
    <b v="0"/>
    <n v="236"/>
    <b v="0"/>
    <s v="games/video games"/>
    <x v="6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25"/>
    <n v="1411324369"/>
    <n v="1406140369"/>
    <b v="0"/>
    <n v="1"/>
    <b v="0"/>
    <s v="games/video games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9.666666666666668"/>
    <n v="1457570100"/>
    <n v="1454978100"/>
    <b v="0"/>
    <n v="12"/>
    <b v="0"/>
    <s v="games/video games"/>
    <x v="6"/>
    <x v="17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21.25"/>
    <n v="1408154663"/>
    <n v="1405130663"/>
    <b v="0"/>
    <n v="4"/>
    <b v="0"/>
    <s v="games/video games"/>
    <x v="6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8.3333333333333339"/>
    <n v="1436677091"/>
    <n v="1434085091"/>
    <b v="0"/>
    <n v="3"/>
    <b v="0"/>
    <s v="games/video games"/>
    <x v="6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21.34333333333333"/>
    <n v="1391427692"/>
    <n v="1388835692"/>
    <b v="0"/>
    <n v="99"/>
    <b v="0"/>
    <s v="games/video games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5.333333333333333"/>
    <n v="1303628340"/>
    <n v="1300328399"/>
    <b v="0"/>
    <n v="3"/>
    <b v="0"/>
    <s v="games/video games"/>
    <x v="6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34.666666666666664"/>
    <n v="1367097391"/>
    <n v="1364505391"/>
    <b v="0"/>
    <n v="3"/>
    <b v="0"/>
    <s v="games/video games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21.727272727272727"/>
    <n v="1349392033"/>
    <n v="1346800033"/>
    <b v="0"/>
    <n v="22"/>
    <b v="0"/>
    <s v="games/video games"/>
    <x v="6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1.922499999999999"/>
    <n v="1382184786"/>
    <n v="1379592786"/>
    <b v="0"/>
    <n v="4"/>
    <b v="0"/>
    <s v="games/video games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26.59737827715356"/>
    <n v="1417804229"/>
    <n v="1415212229"/>
    <b v="0"/>
    <n v="534"/>
    <b v="0"/>
    <s v="games/video games"/>
    <x v="6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0.666666666666666"/>
    <n v="1383959939"/>
    <n v="1381364339"/>
    <b v="0"/>
    <n v="12"/>
    <b v="0"/>
    <s v="games/video games"/>
    <x v="6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29.035714285714285"/>
    <n v="1478196008"/>
    <n v="1475604008"/>
    <b v="0"/>
    <n v="56"/>
    <b v="0"/>
    <s v="games/video games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50.909090909090907"/>
    <n v="1357934424"/>
    <n v="1355342424"/>
    <b v="0"/>
    <n v="11"/>
    <b v="0"/>
    <s v="games/video games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e v="#DIV/0!"/>
    <n v="1415947159"/>
    <n v="1413351559"/>
    <b v="0"/>
    <n v="0"/>
    <b v="0"/>
    <s v="games/video games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50.083333333333336"/>
    <n v="1451494210"/>
    <n v="1449075010"/>
    <b v="0"/>
    <n v="12"/>
    <b v="0"/>
    <s v="games/video games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45"/>
    <n v="1279738800"/>
    <n v="1275599812"/>
    <b v="0"/>
    <n v="5"/>
    <b v="0"/>
    <s v="games/video games"/>
    <x v="6"/>
    <x v="17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25.291666666666668"/>
    <n v="1379164040"/>
    <n v="1376399240"/>
    <b v="0"/>
    <n v="24"/>
    <b v="0"/>
    <s v="games/video games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51.292134831460672"/>
    <n v="1385534514"/>
    <n v="1382938914"/>
    <b v="0"/>
    <n v="89"/>
    <b v="0"/>
    <s v="games/video games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"/>
    <n v="1455207510"/>
    <n v="1453997910"/>
    <b v="0"/>
    <n v="1"/>
    <b v="0"/>
    <s v="games/video games"/>
    <x v="6"/>
    <x v="17"/>
    <x v="2146"/>
    <x v="2"/>
  </r>
  <r>
    <n v="2147"/>
    <s v="Johnny Rocketfingers 3"/>
    <s v="A Point and Click Adventure on Steroids."/>
    <n v="390000"/>
    <n v="2716"/>
    <x v="2"/>
    <s v="US"/>
    <s v="USD"/>
    <n v="49.381818181818183"/>
    <n v="1416125148"/>
    <n v="1413356748"/>
    <b v="0"/>
    <n v="55"/>
    <b v="0"/>
    <s v="games/video games"/>
    <x v="6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"/>
    <n v="1427992582"/>
    <n v="1425404182"/>
    <b v="0"/>
    <n v="2"/>
    <b v="0"/>
    <s v="games/video games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e v="#DIV/0!"/>
    <n v="1280534400"/>
    <n v="1277512556"/>
    <b v="0"/>
    <n v="0"/>
    <b v="0"/>
    <s v="games/video games"/>
    <x v="6"/>
    <x v="17"/>
    <x v="2149"/>
    <x v="7"/>
  </r>
  <r>
    <n v="2150"/>
    <s v="The Unknown Door"/>
    <s v="A pixel styled open world detective game."/>
    <n v="50000"/>
    <n v="405"/>
    <x v="2"/>
    <s v="NO"/>
    <s v="NOK"/>
    <n v="101.25"/>
    <n v="1468392599"/>
    <n v="1465800599"/>
    <b v="0"/>
    <n v="4"/>
    <b v="0"/>
    <s v="games/video games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9.666666666666668"/>
    <n v="1467231614"/>
    <n v="1464639614"/>
    <b v="0"/>
    <n v="6"/>
    <b v="0"/>
    <s v="games/video games"/>
    <x v="6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2.5"/>
    <n v="1394909909"/>
    <n v="1392321509"/>
    <b v="0"/>
    <n v="4"/>
    <b v="0"/>
    <s v="games/video games"/>
    <x v="6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8.5"/>
    <n v="1420876740"/>
    <n v="1417470718"/>
    <b v="0"/>
    <n v="4"/>
    <b v="0"/>
    <s v="games/video games"/>
    <x v="6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"/>
    <n v="1390921827"/>
    <n v="1389193827"/>
    <b v="0"/>
    <n v="2"/>
    <b v="0"/>
    <s v="games/video games"/>
    <x v="6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23"/>
    <n v="1459443385"/>
    <n v="1456854985"/>
    <b v="0"/>
    <n v="5"/>
    <b v="0"/>
    <s v="games/video games"/>
    <x v="6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7.987951807228917"/>
    <n v="1379363406"/>
    <n v="1375475406"/>
    <b v="0"/>
    <n v="83"/>
    <b v="0"/>
    <s v="games/video games"/>
    <x v="6"/>
    <x v="17"/>
    <x v="2156"/>
    <x v="4"/>
  </r>
  <r>
    <n v="2157"/>
    <s v="Nin"/>
    <s v="Gamers and 90's fans unite in this small tale of epic proportions!"/>
    <n v="75000"/>
    <n v="21144"/>
    <x v="2"/>
    <s v="US"/>
    <s v="USD"/>
    <n v="370.94736842105266"/>
    <n v="1482479940"/>
    <n v="1479684783"/>
    <b v="0"/>
    <n v="57"/>
    <b v="0"/>
    <s v="games/video games"/>
    <x v="6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63.569485530546629"/>
    <n v="1360009774"/>
    <n v="1356121774"/>
    <b v="0"/>
    <n v="311"/>
    <b v="0"/>
    <s v="games/video games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"/>
    <n v="1310837574"/>
    <n v="1308245574"/>
    <b v="0"/>
    <n v="2"/>
    <b v="0"/>
    <s v="games/video games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5.3125"/>
    <n v="1337447105"/>
    <n v="1334855105"/>
    <b v="0"/>
    <n v="16"/>
    <b v="0"/>
    <s v="games/video games"/>
    <x v="6"/>
    <x v="17"/>
    <x v="2160"/>
    <x v="5"/>
  </r>
  <r>
    <n v="2161"/>
    <s v="CallMeGhost DEBUT ALBUM preorder!"/>
    <s v="We're trying to fund hard copies of our debut album!"/>
    <n v="400"/>
    <n v="463"/>
    <x v="0"/>
    <s v="US"/>
    <s v="USD"/>
    <n v="35.615384615384613"/>
    <n v="1443040059"/>
    <n v="1440448059"/>
    <b v="0"/>
    <n v="13"/>
    <b v="1"/>
    <s v="music/rock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87.103448275862064"/>
    <n v="1406226191"/>
    <n v="1403547791"/>
    <b v="0"/>
    <n v="58"/>
    <b v="1"/>
    <s v="music/rock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75.11363636363636"/>
    <n v="1433735400"/>
    <n v="1429306520"/>
    <b v="0"/>
    <n v="44"/>
    <b v="1"/>
    <s v="music/rock"/>
    <x v="4"/>
    <x v="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68.01204819277109"/>
    <n v="1466827140"/>
    <n v="1464196414"/>
    <b v="0"/>
    <n v="83"/>
    <b v="1"/>
    <s v="music/rock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29.623931623931625"/>
    <n v="1460127635"/>
    <n v="1457539235"/>
    <b v="0"/>
    <n v="117"/>
    <b v="1"/>
    <s v="music/rock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91.625"/>
    <n v="1417813618"/>
    <n v="1413922018"/>
    <b v="0"/>
    <n v="32"/>
    <b v="1"/>
    <s v="music/rock"/>
    <x v="4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22.5"/>
    <n v="1347672937"/>
    <n v="1346463337"/>
    <b v="0"/>
    <n v="8"/>
    <b v="1"/>
    <s v="music/rock"/>
    <x v="4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64.366735294117646"/>
    <n v="1486702800"/>
    <n v="1484058261"/>
    <b v="0"/>
    <n v="340"/>
    <b v="1"/>
    <s v="music/rock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21.857142857142858"/>
    <n v="1488473351"/>
    <n v="1488214151"/>
    <b v="0"/>
    <n v="7"/>
    <b v="1"/>
    <s v="music/rock"/>
    <x v="4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33.315789473684212"/>
    <n v="1440266422"/>
    <n v="1436810422"/>
    <b v="0"/>
    <n v="19"/>
    <b v="1"/>
    <s v="music/rock"/>
    <x v="4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90.276595744680847"/>
    <n v="1434949200"/>
    <n v="1431903495"/>
    <b v="0"/>
    <n v="47"/>
    <b v="1"/>
    <s v="music/rock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76.92307692307692"/>
    <n v="1429365320"/>
    <n v="1426773320"/>
    <b v="0"/>
    <n v="13"/>
    <b v="1"/>
    <s v="music/rock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59.233333333333334"/>
    <n v="1378785540"/>
    <n v="1376066243"/>
    <b v="0"/>
    <n v="90"/>
    <b v="1"/>
    <s v="music/rock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65.38095238095238"/>
    <n v="1462453307"/>
    <n v="1459861307"/>
    <b v="0"/>
    <n v="63"/>
    <b v="1"/>
    <s v="music/rock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67.307692307692307"/>
    <n v="1469059986"/>
    <n v="1468455186"/>
    <b v="0"/>
    <n v="26"/>
    <b v="1"/>
    <s v="music/rock"/>
    <x v="4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88.74647887323944"/>
    <n v="1430579509"/>
    <n v="1427987509"/>
    <b v="0"/>
    <n v="71"/>
    <b v="1"/>
    <s v="music/rock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65.868421052631575"/>
    <n v="1465192867"/>
    <n v="1463032867"/>
    <b v="0"/>
    <n v="38"/>
    <b v="1"/>
    <s v="music/rock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40.349243306169967"/>
    <n v="1484752597"/>
    <n v="1482160597"/>
    <b v="0"/>
    <n v="859"/>
    <b v="1"/>
    <s v="music/rock"/>
    <x v="4"/>
    <x v="11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76.857142857142861"/>
    <n v="1428725192"/>
    <n v="1426133192"/>
    <b v="0"/>
    <n v="21"/>
    <b v="1"/>
    <s v="music/rock"/>
    <x v="4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68.707820512820518"/>
    <n v="1447434268"/>
    <n v="1443801868"/>
    <b v="0"/>
    <n v="78"/>
    <b v="1"/>
    <s v="music/rock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57.773584905660378"/>
    <n v="1487635653"/>
    <n v="1486426053"/>
    <b v="0"/>
    <n v="53"/>
    <b v="1"/>
    <s v="games/tabletop games"/>
    <x v="6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44.171348314606739"/>
    <n v="1412285825"/>
    <n v="1409261825"/>
    <b v="0"/>
    <n v="356"/>
    <b v="1"/>
    <s v="games/tabletop games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31.566308243727597"/>
    <n v="1486616400"/>
    <n v="1484037977"/>
    <b v="0"/>
    <n v="279"/>
    <b v="1"/>
    <s v="games/tabletop games"/>
    <x v="6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07.04511278195488"/>
    <n v="1453737600"/>
    <n v="1452530041"/>
    <b v="1"/>
    <n v="266"/>
    <b v="1"/>
    <s v="games/tabletop games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49.03451043338683"/>
    <n v="1364286239"/>
    <n v="1360830239"/>
    <b v="0"/>
    <n v="623"/>
    <b v="1"/>
    <s v="games/tabletop games"/>
    <x v="6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55.956632653061227"/>
    <n v="1473213600"/>
    <n v="1470062743"/>
    <b v="0"/>
    <n v="392"/>
    <b v="1"/>
    <s v="games/tabletop games"/>
    <x v="6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56.970381807973048"/>
    <n v="1428033540"/>
    <n v="1425531666"/>
    <b v="1"/>
    <n v="3562"/>
    <b v="1"/>
    <s v="games/tabletop games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44.056420233463037"/>
    <n v="1477414800"/>
    <n v="1474380241"/>
    <b v="0"/>
    <n v="514"/>
    <b v="1"/>
    <s v="games/tabletop games"/>
    <x v="6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68.625"/>
    <n v="1461276000"/>
    <n v="1460055300"/>
    <b v="0"/>
    <n v="88"/>
    <b v="1"/>
    <s v="games/tabletop games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65.318435754189949"/>
    <n v="1458716340"/>
    <n v="1455721204"/>
    <b v="0"/>
    <n v="537"/>
    <b v="1"/>
    <s v="games/tabletop games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35.92"/>
    <n v="1487102427"/>
    <n v="1486065627"/>
    <b v="0"/>
    <n v="25"/>
    <b v="1"/>
    <s v="games/tabletop games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40.070667078443485"/>
    <n v="1481842800"/>
    <n v="1479414344"/>
    <b v="0"/>
    <n v="3238"/>
    <b v="1"/>
    <s v="games/tabletop games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75.647714604236342"/>
    <n v="1479704340"/>
    <n v="1477043072"/>
    <b v="0"/>
    <n v="897"/>
    <b v="1"/>
    <s v="games/tabletop games"/>
    <x v="6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61.203872437357631"/>
    <n v="1459012290"/>
    <n v="1456423890"/>
    <b v="0"/>
    <n v="878"/>
    <b v="1"/>
    <s v="games/tabletop games"/>
    <x v="6"/>
    <x v="3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48.130434782608695"/>
    <n v="1439317900"/>
    <n v="1436725900"/>
    <b v="0"/>
    <n v="115"/>
    <b v="1"/>
    <s v="games/tabletop games"/>
    <x v="6"/>
    <x v="32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68.106837606837601"/>
    <n v="1480662000"/>
    <n v="1478000502"/>
    <b v="0"/>
    <n v="234"/>
    <b v="1"/>
    <s v="games/tabletop games"/>
    <x v="6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65.891300230946882"/>
    <n v="1425132059"/>
    <n v="1422540059"/>
    <b v="0"/>
    <n v="4330"/>
    <b v="1"/>
    <s v="games/tabletop games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81.654377880184327"/>
    <n v="1447507200"/>
    <n v="1444911600"/>
    <b v="0"/>
    <n v="651"/>
    <b v="1"/>
    <s v="games/tabletop games"/>
    <x v="6"/>
    <x v="32"/>
    <x v="2198"/>
    <x v="0"/>
  </r>
  <r>
    <n v="2199"/>
    <s v="Decadolo. Flip it!"/>
    <s v="A new strategic board game designed to flip out your opponent."/>
    <n v="9000"/>
    <n v="13228"/>
    <x v="0"/>
    <s v="IE"/>
    <s v="EUR"/>
    <n v="52.701195219123505"/>
    <n v="1444903198"/>
    <n v="1442311198"/>
    <b v="1"/>
    <n v="251"/>
    <b v="1"/>
    <s v="games/tabletop games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41.228136882129277"/>
    <n v="1436151600"/>
    <n v="1433775668"/>
    <b v="0"/>
    <n v="263"/>
    <b v="1"/>
    <s v="games/tabletop games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5.035357142857142"/>
    <n v="1358367565"/>
    <n v="1357157965"/>
    <b v="0"/>
    <n v="28"/>
    <b v="1"/>
    <s v="music/electronic music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39.066920943134534"/>
    <n v="1351801368"/>
    <n v="1349209368"/>
    <b v="0"/>
    <n v="721"/>
    <b v="1"/>
    <s v="music/electronic music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43.82"/>
    <n v="1443127082"/>
    <n v="1440535082"/>
    <b v="0"/>
    <n v="50"/>
    <b v="1"/>
    <s v="music/electronic music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27.301369863013697"/>
    <n v="1362814119"/>
    <n v="1360222119"/>
    <b v="0"/>
    <n v="73"/>
    <b v="1"/>
    <s v="music/electronic music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42.222222222222221"/>
    <n v="1338579789"/>
    <n v="1335987789"/>
    <b v="0"/>
    <n v="27"/>
    <b v="1"/>
    <s v="music/electronic music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33.235294117647058"/>
    <n v="1334556624"/>
    <n v="1333001424"/>
    <b v="0"/>
    <n v="34"/>
    <b v="1"/>
    <s v="music/electronic music"/>
    <x v="4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285.71428571428572"/>
    <n v="1384580373"/>
    <n v="1381984773"/>
    <b v="0"/>
    <n v="7"/>
    <b v="1"/>
    <s v="music/electronic music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42.333333333333336"/>
    <n v="1333771200"/>
    <n v="1328649026"/>
    <b v="0"/>
    <n v="24"/>
    <b v="1"/>
    <s v="music/electronic music"/>
    <x v="4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50.266666666666666"/>
    <n v="1397516400"/>
    <n v="1396524644"/>
    <b v="0"/>
    <n v="15"/>
    <b v="1"/>
    <s v="music/electronic music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61.902777777777779"/>
    <n v="1334424960"/>
    <n v="1329442510"/>
    <b v="0"/>
    <n v="72"/>
    <b v="1"/>
    <s v="music/electronic music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40.75"/>
    <n v="1397113140"/>
    <n v="1395168625"/>
    <b v="0"/>
    <n v="120"/>
    <b v="1"/>
    <s v="music/electronic music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55.796747967479675"/>
    <n v="1383526800"/>
    <n v="1380650177"/>
    <b v="0"/>
    <n v="123"/>
    <b v="1"/>
    <s v="music/electronic music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0"/>
    <n v="1431719379"/>
    <n v="1429127379"/>
    <b v="0"/>
    <n v="1"/>
    <b v="1"/>
    <s v="music/electronic music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73.125416666666666"/>
    <n v="1391713248"/>
    <n v="1389121248"/>
    <b v="0"/>
    <n v="24"/>
    <b v="1"/>
    <s v="music/electronic music"/>
    <x v="4"/>
    <x v="15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26.060606060606062"/>
    <n v="1331621940"/>
    <n v="1329671572"/>
    <b v="0"/>
    <n v="33"/>
    <b v="1"/>
    <s v="music/electronic music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22.642857142857142"/>
    <n v="1437674545"/>
    <n v="1436464945"/>
    <b v="0"/>
    <n v="14"/>
    <b v="1"/>
    <s v="music/electronic music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47.222222222222221"/>
    <n v="1446451200"/>
    <n v="1445539113"/>
    <b v="0"/>
    <n v="9"/>
    <b v="1"/>
    <s v="music/electronic music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32.324473684210524"/>
    <n v="1346198400"/>
    <n v="1344281383"/>
    <b v="0"/>
    <n v="76"/>
    <b v="1"/>
    <s v="music/electronic music"/>
    <x v="4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53.421052631578945"/>
    <n v="1440004512"/>
    <n v="1437412512"/>
    <b v="0"/>
    <n v="19"/>
    <b v="1"/>
    <s v="music/electronic music"/>
    <x v="4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51.304347826086953"/>
    <n v="1374888436"/>
    <n v="1372296436"/>
    <b v="0"/>
    <n v="69"/>
    <b v="1"/>
    <s v="music/electronic music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37.197247706422019"/>
    <n v="1461369600"/>
    <n v="1458748809"/>
    <b v="0"/>
    <n v="218"/>
    <b v="1"/>
    <s v="games/tabletop games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27.1"/>
    <n v="1327776847"/>
    <n v="1325184847"/>
    <b v="0"/>
    <n v="30"/>
    <b v="1"/>
    <s v="games/tabletop games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206.31"/>
    <n v="1435418568"/>
    <n v="1432826568"/>
    <b v="0"/>
    <n v="100"/>
    <b v="1"/>
    <s v="games/tabletop games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82.145270270270274"/>
    <n v="1477767600"/>
    <n v="1475337675"/>
    <b v="0"/>
    <n v="296"/>
    <b v="1"/>
    <s v="games/tabletop games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64.79651993355483"/>
    <n v="1411326015"/>
    <n v="1408734015"/>
    <b v="0"/>
    <n v="1204"/>
    <b v="1"/>
    <s v="games/tabletop games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60.820280373831778"/>
    <n v="1455253140"/>
    <n v="1452625822"/>
    <b v="0"/>
    <n v="321"/>
    <b v="1"/>
    <s v="games/tabletop games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67.970099667774093"/>
    <n v="1384374155"/>
    <n v="1381778555"/>
    <b v="0"/>
    <n v="301"/>
    <b v="1"/>
    <s v="games/tabletop games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81.561805555555551"/>
    <n v="1439707236"/>
    <n v="1437115236"/>
    <b v="0"/>
    <n v="144"/>
    <b v="1"/>
    <s v="games/tabletop games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25.42547309833024"/>
    <n v="1378180800"/>
    <n v="1375113391"/>
    <b v="0"/>
    <n v="539"/>
    <b v="1"/>
    <s v="games/tabletop games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21.497991967871485"/>
    <n v="1398460127"/>
    <n v="1395868127"/>
    <b v="0"/>
    <n v="498"/>
    <b v="1"/>
    <s v="games/tabletop games"/>
    <x v="6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27.226630727762803"/>
    <n v="1372136400"/>
    <n v="1369864301"/>
    <b v="0"/>
    <n v="1113"/>
    <b v="1"/>
    <s v="games/tabletop games"/>
    <x v="6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25.091093117408906"/>
    <n v="1405738800"/>
    <n v="1402945408"/>
    <b v="0"/>
    <n v="988"/>
    <b v="1"/>
    <s v="games/tabletop games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21.230179028132991"/>
    <n v="1450051200"/>
    <n v="1448269539"/>
    <b v="0"/>
    <n v="391"/>
    <b v="1"/>
    <s v="games/tabletop games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41.607142857142854"/>
    <n v="1483645647"/>
    <n v="1481053647"/>
    <b v="0"/>
    <n v="28"/>
    <b v="1"/>
    <s v="games/tabletop games"/>
    <x v="6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35.58503401360545"/>
    <n v="1427585511"/>
    <n v="1424997111"/>
    <b v="0"/>
    <n v="147"/>
    <b v="1"/>
    <s v="games/tabletop games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22.116176470588236"/>
    <n v="1454338123"/>
    <n v="1451746123"/>
    <b v="0"/>
    <n v="680"/>
    <b v="1"/>
    <s v="games/tabletop games"/>
    <x v="6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64.625635808748726"/>
    <n v="1415779140"/>
    <n v="1412294683"/>
    <b v="0"/>
    <n v="983"/>
    <b v="1"/>
    <s v="games/tabletop games"/>
    <x v="6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69.569620253164558"/>
    <n v="1489157716"/>
    <n v="1486565716"/>
    <b v="0"/>
    <n v="79"/>
    <b v="1"/>
    <s v="games/tabletop games"/>
    <x v="6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75.133028169014082"/>
    <n v="1385870520"/>
    <n v="1382742014"/>
    <b v="0"/>
    <n v="426"/>
    <b v="1"/>
    <s v="games/tabletop games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0.97916666666666"/>
    <n v="1461354544"/>
    <n v="1458762544"/>
    <b v="0"/>
    <n v="96"/>
    <b v="1"/>
    <s v="games/tabletop games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49.472392638036808"/>
    <n v="1488484300"/>
    <n v="1485892300"/>
    <b v="0"/>
    <n v="163"/>
    <b v="1"/>
    <s v="games/tabletop games"/>
    <x v="6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53.865251485148519"/>
    <n v="1385521320"/>
    <n v="1382449733"/>
    <b v="0"/>
    <n v="2525"/>
    <b v="1"/>
    <s v="games/tabletop games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4.5712530712530715"/>
    <n v="1489374000"/>
    <n v="1488823290"/>
    <b v="0"/>
    <n v="2035"/>
    <b v="1"/>
    <s v="games/tabletop games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65.00344827586207"/>
    <n v="1476649800"/>
    <n v="1475609946"/>
    <b v="0"/>
    <n v="290"/>
    <b v="1"/>
    <s v="games/tabletop games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53.475252525252522"/>
    <n v="1393005600"/>
    <n v="1390323617"/>
    <b v="0"/>
    <n v="1980"/>
    <b v="1"/>
    <s v="games/tabletop games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43.912280701754383"/>
    <n v="1441393210"/>
    <n v="1438801210"/>
    <b v="0"/>
    <n v="57"/>
    <b v="1"/>
    <s v="games/tabletop games"/>
    <x v="6"/>
    <x v="32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50.852631578947367"/>
    <n v="1438185565"/>
    <n v="1436975965"/>
    <b v="0"/>
    <n v="380"/>
    <b v="1"/>
    <s v="games/tabletop games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58.6328125"/>
    <n v="1481749278"/>
    <n v="1479157278"/>
    <b v="0"/>
    <n v="128"/>
    <b v="1"/>
    <s v="games/tabletop games"/>
    <x v="6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32.81666666666667"/>
    <n v="1364917965"/>
    <n v="1362329565"/>
    <b v="0"/>
    <n v="180"/>
    <b v="1"/>
    <s v="games/tabletop games"/>
    <x v="6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426.93169877408059"/>
    <n v="1480727273"/>
    <n v="1478131673"/>
    <b v="0"/>
    <n v="571"/>
    <b v="1"/>
    <s v="games/tabletop games"/>
    <x v="6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23.808729166666669"/>
    <n v="1408177077"/>
    <n v="1406362677"/>
    <b v="0"/>
    <n v="480"/>
    <b v="1"/>
    <s v="games/tabletop games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98.413654618473899"/>
    <n v="1470469938"/>
    <n v="1469173938"/>
    <b v="0"/>
    <n v="249"/>
    <b v="1"/>
    <s v="games/tabletop games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07.32142857142857"/>
    <n v="1447862947"/>
    <n v="1445267347"/>
    <b v="0"/>
    <n v="84"/>
    <b v="1"/>
    <s v="games/tabletop games"/>
    <x v="6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1.67005076142132"/>
    <n v="1485271968"/>
    <n v="1484667168"/>
    <b v="0"/>
    <n v="197"/>
    <b v="1"/>
    <s v="games/tabletop games"/>
    <x v="6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41.782287822878232"/>
    <n v="1462661451"/>
    <n v="1460069451"/>
    <b v="0"/>
    <n v="271"/>
    <b v="1"/>
    <s v="games/tabletop games"/>
    <x v="6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21.38"/>
    <n v="1479811846"/>
    <n v="1478602246"/>
    <b v="0"/>
    <n v="50"/>
    <b v="1"/>
    <s v="games/tabletop games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94.103550295857985"/>
    <n v="1466377200"/>
    <n v="1463351329"/>
    <b v="0"/>
    <n v="169"/>
    <b v="1"/>
    <s v="games/tabletop games"/>
    <x v="6"/>
    <x v="32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5.721951219512196"/>
    <n v="1434045687"/>
    <n v="1431453687"/>
    <b v="0"/>
    <n v="205"/>
    <b v="1"/>
    <s v="games/tabletop games"/>
    <x v="6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90.635922330097088"/>
    <n v="1481224736"/>
    <n v="1480360736"/>
    <b v="0"/>
    <n v="206"/>
    <b v="1"/>
    <s v="games/tabletop games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97.297619047619051"/>
    <n v="1395876250"/>
    <n v="1393287850"/>
    <b v="0"/>
    <n v="84"/>
    <b v="1"/>
    <s v="games/tabletop games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37.11904761904762"/>
    <n v="1487093020"/>
    <n v="1485278620"/>
    <b v="0"/>
    <n v="210"/>
    <b v="1"/>
    <s v="games/tabletop games"/>
    <x v="6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28.104972375690608"/>
    <n v="1416268800"/>
    <n v="1413295358"/>
    <b v="0"/>
    <n v="181"/>
    <b v="1"/>
    <s v="games/tabletop games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4.43333333333334"/>
    <n v="1422734313"/>
    <n v="1420919913"/>
    <b v="0"/>
    <n v="60"/>
    <b v="1"/>
    <s v="games/tabletop games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24.274157303370785"/>
    <n v="1463972400"/>
    <n v="1462543114"/>
    <b v="0"/>
    <n v="445"/>
    <b v="1"/>
    <s v="games/tabletop games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35.117647058823529"/>
    <n v="1479846507"/>
    <n v="1479241707"/>
    <b v="0"/>
    <n v="17"/>
    <b v="1"/>
    <s v="games/tabletop games"/>
    <x v="6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24.762886597938145"/>
    <n v="1461722400"/>
    <n v="1460235592"/>
    <b v="0"/>
    <n v="194"/>
    <b v="1"/>
    <s v="games/tabletop games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88.37871287128712"/>
    <n v="1419123600"/>
    <n v="1416945297"/>
    <b v="0"/>
    <n v="404"/>
    <b v="1"/>
    <s v="games/tabletop games"/>
    <x v="6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.08247422680412"/>
    <n v="1489283915"/>
    <n v="1486691915"/>
    <b v="0"/>
    <n v="194"/>
    <b v="1"/>
    <s v="games/tabletop games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49.934589800443462"/>
    <n v="1488862800"/>
    <n v="1486745663"/>
    <b v="0"/>
    <n v="902"/>
    <b v="1"/>
    <s v="games/tabletop games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07.82155688622754"/>
    <n v="1484085540"/>
    <n v="1482353513"/>
    <b v="0"/>
    <n v="1670"/>
    <b v="1"/>
    <s v="games/tabletop games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42.63403614457831"/>
    <n v="1481328004"/>
    <n v="1478736004"/>
    <b v="0"/>
    <n v="1328"/>
    <b v="1"/>
    <s v="games/tabletop games"/>
    <x v="6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.370762711864407"/>
    <n v="1449506836"/>
    <n v="1446914836"/>
    <b v="0"/>
    <n v="944"/>
    <b v="1"/>
    <s v="games/tabletop games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37.476190476190474"/>
    <n v="1489320642"/>
    <n v="1487164242"/>
    <b v="0"/>
    <n v="147"/>
    <b v="1"/>
    <s v="games/tabletop games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30.202020202020201"/>
    <n v="1393156857"/>
    <n v="1390564857"/>
    <b v="0"/>
    <n v="99"/>
    <b v="1"/>
    <s v="games/tabletop games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33.550632911392405"/>
    <n v="1419259679"/>
    <n v="1416667679"/>
    <b v="0"/>
    <n v="79"/>
    <b v="1"/>
    <s v="games/tabletop games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64.74666666666667"/>
    <n v="1388936289"/>
    <n v="1386344289"/>
    <b v="0"/>
    <n v="75"/>
    <b v="1"/>
    <s v="games/tabletop games"/>
    <x v="6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57.932367149758456"/>
    <n v="1330359423"/>
    <n v="1327767423"/>
    <b v="0"/>
    <n v="207"/>
    <b v="1"/>
    <s v="games/tabletop games"/>
    <x v="6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53.078431372549019"/>
    <n v="1451861940"/>
    <n v="1448902867"/>
    <b v="0"/>
    <n v="102"/>
    <b v="1"/>
    <s v="games/tabletop games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48.0625"/>
    <n v="1423022400"/>
    <n v="1421436099"/>
    <b v="0"/>
    <n v="32"/>
    <b v="1"/>
    <s v="games/tabletop games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82.396874999999994"/>
    <n v="1442501991"/>
    <n v="1439909991"/>
    <b v="0"/>
    <n v="480"/>
    <b v="1"/>
    <s v="games/tabletop games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50.454545454545453"/>
    <n v="1311576600"/>
    <n v="1306219897"/>
    <b v="0"/>
    <n v="11"/>
    <b v="1"/>
    <s v="music/rock"/>
    <x v="4"/>
    <x v="11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15.83333333333333"/>
    <n v="1452744686"/>
    <n v="1447560686"/>
    <b v="0"/>
    <n v="12"/>
    <b v="1"/>
    <s v="music/rock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63.03458333333333"/>
    <n v="1336528804"/>
    <n v="1331348404"/>
    <b v="0"/>
    <n v="48"/>
    <b v="1"/>
    <s v="music/rock"/>
    <x v="4"/>
    <x v="11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08.02152542372882"/>
    <n v="1299902400"/>
    <n v="1297451245"/>
    <b v="0"/>
    <n v="59"/>
    <b v="1"/>
    <s v="music/rock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46.088607594936711"/>
    <n v="1340944043"/>
    <n v="1338352043"/>
    <b v="0"/>
    <n v="79"/>
    <b v="1"/>
    <s v="music/rock"/>
    <x v="4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07.21428571428571"/>
    <n v="1378439940"/>
    <n v="1376003254"/>
    <b v="0"/>
    <n v="14"/>
    <b v="1"/>
    <s v="music/rock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50.9338679245283"/>
    <n v="1403539260"/>
    <n v="1401724860"/>
    <b v="0"/>
    <n v="106"/>
    <b v="1"/>
    <s v="music/rock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40.04"/>
    <n v="1340733600"/>
    <n v="1339098689"/>
    <b v="0"/>
    <n v="25"/>
    <b v="1"/>
    <s v="music/rock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64.44"/>
    <n v="1386372120"/>
    <n v="1382659060"/>
    <b v="0"/>
    <n v="25"/>
    <b v="1"/>
    <s v="music/rock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53.827586206896555"/>
    <n v="1259686800"/>
    <n v="1252908330"/>
    <b v="0"/>
    <n v="29"/>
    <b v="1"/>
    <s v="music/rock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00.46511627906976"/>
    <n v="1335153600"/>
    <n v="1332199618"/>
    <b v="0"/>
    <n v="43"/>
    <b v="1"/>
    <s v="music/rock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46.630652173913049"/>
    <n v="1334767476"/>
    <n v="1332175476"/>
    <b v="0"/>
    <n v="46"/>
    <b v="1"/>
    <s v="music/rock"/>
    <x v="4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34.074074074074076"/>
    <n v="1348545540"/>
    <n v="1346345999"/>
    <b v="0"/>
    <n v="27"/>
    <b v="1"/>
    <s v="music/rock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65.214642857142863"/>
    <n v="1358702480"/>
    <n v="1356110480"/>
    <b v="0"/>
    <n v="112"/>
    <b v="1"/>
    <s v="music/rock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44.205882352941174"/>
    <n v="1359240856"/>
    <n v="1356648856"/>
    <b v="0"/>
    <n v="34"/>
    <b v="1"/>
    <s v="music/rock"/>
    <x v="4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71.965517241379317"/>
    <n v="1330018426"/>
    <n v="1326994426"/>
    <b v="0"/>
    <n v="145"/>
    <b v="1"/>
    <s v="music/rock"/>
    <x v="4"/>
    <x v="11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52.94736842105263"/>
    <n v="1331697540"/>
    <n v="1328749249"/>
    <b v="0"/>
    <n v="19"/>
    <b v="1"/>
    <s v="music/rock"/>
    <x v="4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09.45138888888889"/>
    <n v="1395861033"/>
    <n v="1393272633"/>
    <b v="0"/>
    <n v="288"/>
    <b v="1"/>
    <s v="music/rock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75.035714285714292"/>
    <n v="1296953209"/>
    <n v="1295657209"/>
    <b v="0"/>
    <n v="14"/>
    <b v="1"/>
    <s v="music/rock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15.71428571428571"/>
    <n v="1340904416"/>
    <n v="1339694816"/>
    <b v="0"/>
    <n v="7"/>
    <b v="1"/>
    <s v="music/rock"/>
    <x v="4"/>
    <x v="1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31.659810426540286"/>
    <n v="1371785496"/>
    <n v="1369193496"/>
    <b v="1"/>
    <n v="211"/>
    <b v="1"/>
    <s v="music/indie rock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46.176470588235297"/>
    <n v="1388473200"/>
    <n v="1385585434"/>
    <b v="1"/>
    <n v="85"/>
    <b v="1"/>
    <s v="music/indie rock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68.481650485436887"/>
    <n v="1323747596"/>
    <n v="1320287996"/>
    <b v="1"/>
    <n v="103"/>
    <b v="1"/>
    <s v="music/indie rock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53.469203539823013"/>
    <n v="1293857940"/>
    <n v="1290281691"/>
    <b v="1"/>
    <n v="113"/>
    <b v="1"/>
    <s v="music/indie rock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09.10778443113773"/>
    <n v="1407520800"/>
    <n v="1405356072"/>
    <b v="1"/>
    <n v="167"/>
    <b v="1"/>
    <s v="music/indie rock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51.185616438356163"/>
    <n v="1331352129"/>
    <n v="1328760129"/>
    <b v="1"/>
    <n v="73"/>
    <b v="1"/>
    <s v="music/indie rock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27.936800000000002"/>
    <n v="1336245328"/>
    <n v="1333653333"/>
    <b v="1"/>
    <n v="75"/>
    <b v="1"/>
    <s v="music/indie rock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82.496921824104234"/>
    <n v="1409274000"/>
    <n v="1406847996"/>
    <b v="1"/>
    <n v="614"/>
    <b v="1"/>
    <s v="music/indie rock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59.817476635514019"/>
    <n v="1362872537"/>
    <n v="1359848537"/>
    <b v="1"/>
    <n v="107"/>
    <b v="1"/>
    <s v="music/indie rock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64.816470588235291"/>
    <n v="1363889015"/>
    <n v="1361300615"/>
    <b v="1"/>
    <n v="1224"/>
    <b v="1"/>
    <s v="music/indie rock"/>
    <x v="4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90.09615384615384"/>
    <n v="1399421189"/>
    <n v="1396829189"/>
    <b v="1"/>
    <n v="104"/>
    <b v="1"/>
    <s v="music/indie rock"/>
    <x v="4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40.962025316455694"/>
    <n v="1397862000"/>
    <n v="1395155478"/>
    <b v="1"/>
    <n v="79"/>
    <b v="1"/>
    <s v="music/indie rock"/>
    <x v="4"/>
    <x v="1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56.000127388535034"/>
    <n v="1336086026"/>
    <n v="1333494026"/>
    <b v="1"/>
    <n v="157"/>
    <b v="1"/>
    <s v="music/indie rock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37.672800000000002"/>
    <n v="1339074857"/>
    <n v="1336482857"/>
    <b v="1"/>
    <n v="50"/>
    <b v="1"/>
    <s v="music/indie rock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40.078125"/>
    <n v="1336238743"/>
    <n v="1333646743"/>
    <b v="1"/>
    <n v="64"/>
    <b v="1"/>
    <s v="music/indie rock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78.031999999999996"/>
    <n v="1260383040"/>
    <n v="1253726650"/>
    <b v="1"/>
    <n v="200"/>
    <b v="1"/>
    <s v="music/indie rock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8.90909090909091"/>
    <n v="1266210000"/>
    <n v="1263474049"/>
    <b v="1"/>
    <n v="22"/>
    <b v="1"/>
    <s v="music/indie rock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37.134969325153371"/>
    <n v="1253937540"/>
    <n v="1251214014"/>
    <b v="1"/>
    <n v="163"/>
    <b v="1"/>
    <s v="music/indie rock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41.961038961038959"/>
    <n v="1387072685"/>
    <n v="1384480685"/>
    <b v="1"/>
    <n v="77"/>
    <b v="1"/>
    <s v="music/indie rock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61.044943820224717"/>
    <n v="1396463800"/>
    <n v="1393443400"/>
    <b v="1"/>
    <n v="89"/>
    <b v="1"/>
    <s v="music/indie rock"/>
    <x v="4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64.53125"/>
    <n v="1491282901"/>
    <n v="1488694501"/>
    <b v="0"/>
    <n v="64"/>
    <b v="0"/>
    <s v="food/small batch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21.25"/>
    <n v="1491769769"/>
    <n v="1489181369"/>
    <b v="0"/>
    <n v="4"/>
    <b v="0"/>
    <s v="food/small batch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30"/>
    <n v="1490033247"/>
    <n v="1489428447"/>
    <b v="0"/>
    <n v="4"/>
    <b v="0"/>
    <s v="food/small batch"/>
    <x v="7"/>
    <x v="33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25.491803278688526"/>
    <n v="1490559285"/>
    <n v="1487970885"/>
    <b v="0"/>
    <n v="61"/>
    <b v="0"/>
    <s v="food/small batch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1.428571428571429"/>
    <n v="1490830331"/>
    <n v="1488241931"/>
    <b v="0"/>
    <n v="7"/>
    <b v="0"/>
    <s v="food/small batch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08"/>
    <n v="1493571600"/>
    <n v="1489106948"/>
    <b v="0"/>
    <n v="1"/>
    <b v="0"/>
    <s v="food/small batch"/>
    <x v="7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54.883162444113267"/>
    <n v="1409090440"/>
    <n v="1406066440"/>
    <b v="1"/>
    <n v="3355"/>
    <b v="1"/>
    <s v="food/small batch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47.383612662942269"/>
    <n v="1434307537"/>
    <n v="1431715537"/>
    <b v="1"/>
    <n v="537"/>
    <b v="1"/>
    <s v="food/small batch"/>
    <x v="7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211.84"/>
    <n v="1405609146"/>
    <n v="1403017146"/>
    <b v="1"/>
    <n v="125"/>
    <b v="1"/>
    <s v="food/small batch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219.92638036809817"/>
    <n v="1451001600"/>
    <n v="1448400943"/>
    <b v="1"/>
    <n v="163"/>
    <b v="1"/>
    <s v="food/small batch"/>
    <x v="7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40.795406360424032"/>
    <n v="1408320490"/>
    <n v="1405728490"/>
    <b v="1"/>
    <n v="283"/>
    <b v="1"/>
    <s v="food/small batch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75.502840909090907"/>
    <n v="1423235071"/>
    <n v="1420643071"/>
    <b v="1"/>
    <n v="352"/>
    <b v="1"/>
    <s v="food/small batch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3.542553191489361"/>
    <n v="1401385800"/>
    <n v="1399563390"/>
    <b v="1"/>
    <n v="94"/>
    <b v="1"/>
    <s v="food/small batch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60.865671641791046"/>
    <n v="1415208840"/>
    <n v="1412611498"/>
    <b v="1"/>
    <n v="67"/>
    <b v="1"/>
    <s v="food/small batch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15.69230769230769"/>
    <n v="1402494243"/>
    <n v="1399902243"/>
    <b v="1"/>
    <n v="221"/>
    <b v="1"/>
    <s v="food/small batch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48.104623556581984"/>
    <n v="1394316695"/>
    <n v="1390860695"/>
    <b v="1"/>
    <n v="2165"/>
    <b v="1"/>
    <s v="food/small batch"/>
    <x v="7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74.184357541899445"/>
    <n v="1403796143"/>
    <n v="1401204143"/>
    <b v="1"/>
    <n v="179"/>
    <b v="1"/>
    <s v="food/small batch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23.34552845528455"/>
    <n v="1404077484"/>
    <n v="1401485484"/>
    <b v="1"/>
    <n v="123"/>
    <b v="1"/>
    <s v="food/small batch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66.623188405797094"/>
    <n v="1482134340"/>
    <n v="1479496309"/>
    <b v="1"/>
    <n v="1104"/>
    <b v="1"/>
    <s v="food/small batch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04.99007444168734"/>
    <n v="1477841138"/>
    <n v="1475249138"/>
    <b v="1"/>
    <n v="403"/>
    <b v="1"/>
    <s v="food/small batch"/>
    <x v="7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e v="#DIV/0!"/>
    <n v="1436729504"/>
    <n v="1434137504"/>
    <b v="0"/>
    <n v="0"/>
    <b v="0"/>
    <s v="technology/web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e v="#DIV/0!"/>
    <n v="1412571600"/>
    <n v="1410799870"/>
    <b v="0"/>
    <n v="0"/>
    <b v="0"/>
    <s v="technology/web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300"/>
    <n v="1452282420"/>
    <n v="1447962505"/>
    <b v="0"/>
    <n v="1"/>
    <b v="0"/>
    <s v="technology/web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"/>
    <n v="1466789269"/>
    <n v="1464197269"/>
    <b v="0"/>
    <n v="1"/>
    <b v="0"/>
    <s v="technology/web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e v="#DIV/0!"/>
    <n v="1427845140"/>
    <n v="1424822556"/>
    <b v="0"/>
    <n v="0"/>
    <b v="0"/>
    <s v="technology/web"/>
    <x v="2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3"/>
    <n v="1476731431"/>
    <n v="1472843431"/>
    <b v="0"/>
    <n v="3"/>
    <b v="0"/>
    <s v="technology/web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5"/>
    <n v="1472135676"/>
    <n v="1469543676"/>
    <b v="0"/>
    <n v="1"/>
    <b v="0"/>
    <s v="technology/web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54"/>
    <n v="1456006938"/>
    <n v="1450822938"/>
    <b v="0"/>
    <n v="5"/>
    <b v="0"/>
    <s v="technology/web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e v="#DIV/0!"/>
    <n v="1439318228"/>
    <n v="1436812628"/>
    <b v="0"/>
    <n v="0"/>
    <b v="0"/>
    <s v="technology/web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e v="#DIV/0!"/>
    <n v="1483474370"/>
    <n v="1480882370"/>
    <b v="0"/>
    <n v="0"/>
    <b v="0"/>
    <s v="technology/web"/>
    <x v="2"/>
    <x v="7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5.428571428571429"/>
    <n v="1430360739"/>
    <n v="1427768739"/>
    <b v="0"/>
    <n v="7"/>
    <b v="0"/>
    <s v="technology/web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e v="#DIV/0!"/>
    <n v="1433603552"/>
    <n v="1428419552"/>
    <b v="0"/>
    <n v="0"/>
    <b v="0"/>
    <s v="technology/web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e v="#DIV/0!"/>
    <n v="1429632822"/>
    <n v="1428596022"/>
    <b v="0"/>
    <n v="0"/>
    <b v="0"/>
    <s v="technology/web"/>
    <x v="2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25"/>
    <n v="1420910460"/>
    <n v="1415726460"/>
    <b v="0"/>
    <n v="1"/>
    <b v="0"/>
    <s v="technology/web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27.5"/>
    <n v="1430604136"/>
    <n v="1428012136"/>
    <b v="0"/>
    <n v="2"/>
    <b v="0"/>
    <s v="technology/web"/>
    <x v="2"/>
    <x v="7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e v="#DIV/0!"/>
    <n v="1433530104"/>
    <n v="1430938104"/>
    <b v="0"/>
    <n v="0"/>
    <b v="0"/>
    <s v="technology/web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e v="#DIV/0!"/>
    <n v="1445093578"/>
    <n v="1442501578"/>
    <b v="0"/>
    <n v="0"/>
    <b v="0"/>
    <s v="technology/web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e v="#DIV/0!"/>
    <n v="1422664740"/>
    <n v="1417818036"/>
    <b v="0"/>
    <n v="0"/>
    <b v="0"/>
    <s v="technology/web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367"/>
    <n v="1438616124"/>
    <n v="1433432124"/>
    <b v="0"/>
    <n v="3"/>
    <b v="0"/>
    <s v="technology/web"/>
    <x v="2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2"/>
    <n v="1454864280"/>
    <n v="1452272280"/>
    <b v="0"/>
    <n v="1"/>
    <b v="0"/>
    <s v="technology/web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e v="#DIV/0!"/>
    <n v="1462053600"/>
    <n v="1459975008"/>
    <b v="0"/>
    <n v="0"/>
    <b v="0"/>
    <s v="technology/web"/>
    <x v="2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60"/>
    <n v="1418315470"/>
    <n v="1415723470"/>
    <b v="0"/>
    <n v="2"/>
    <b v="0"/>
    <s v="technology/web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e v="#DIV/0!"/>
    <n v="1451348200"/>
    <n v="1447460200"/>
    <b v="0"/>
    <n v="0"/>
    <b v="0"/>
    <s v="technology/web"/>
    <x v="2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e v="#DIV/0!"/>
    <n v="1445898356"/>
    <n v="1441146356"/>
    <b v="0"/>
    <n v="0"/>
    <b v="0"/>
    <s v="technology/web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e v="#DIV/0!"/>
    <n v="1453071600"/>
    <n v="1449596425"/>
    <b v="0"/>
    <n v="0"/>
    <b v="0"/>
    <s v="technology/web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97.407407407407405"/>
    <n v="1445431533"/>
    <n v="1442839533"/>
    <b v="0"/>
    <n v="27"/>
    <b v="0"/>
    <s v="technology/web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47.857142857142854"/>
    <n v="1461622616"/>
    <n v="1456442216"/>
    <b v="0"/>
    <n v="14"/>
    <b v="0"/>
    <s v="technology/web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50"/>
    <n v="1429028365"/>
    <n v="1425143965"/>
    <b v="0"/>
    <n v="2"/>
    <b v="0"/>
    <s v="technology/web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e v="#DIV/0!"/>
    <n v="1455132611"/>
    <n v="1452540611"/>
    <b v="0"/>
    <n v="0"/>
    <b v="0"/>
    <s v="technology/web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20.5"/>
    <n v="1418877141"/>
    <n v="1416285141"/>
    <b v="0"/>
    <n v="4"/>
    <b v="0"/>
    <s v="technology/web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e v="#DIV/0!"/>
    <n v="1435257596"/>
    <n v="1432665596"/>
    <b v="0"/>
    <n v="0"/>
    <b v="0"/>
    <s v="technology/web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30"/>
    <n v="1429839571"/>
    <n v="1427247571"/>
    <b v="0"/>
    <n v="6"/>
    <b v="0"/>
    <s v="technology/web"/>
    <x v="2"/>
    <x v="7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50"/>
    <n v="1440863624"/>
    <n v="1438271624"/>
    <b v="0"/>
    <n v="1"/>
    <b v="0"/>
    <s v="technology/web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0"/>
    <n v="1423772060"/>
    <n v="1421180060"/>
    <b v="0"/>
    <n v="1"/>
    <b v="0"/>
    <s v="technology/web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e v="#DIV/0!"/>
    <n v="1473451437"/>
    <n v="1470859437"/>
    <b v="0"/>
    <n v="0"/>
    <b v="0"/>
    <s v="technology/web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81.582499999999996"/>
    <n v="1449785566"/>
    <n v="1447193566"/>
    <b v="0"/>
    <n v="4"/>
    <b v="0"/>
    <s v="technology/web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e v="#DIV/0!"/>
    <n v="1480110783"/>
    <n v="1477515183"/>
    <b v="0"/>
    <n v="0"/>
    <b v="0"/>
    <s v="technology/web"/>
    <x v="2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e v="#DIV/0!"/>
    <n v="1440548330"/>
    <n v="1438042730"/>
    <b v="0"/>
    <n v="0"/>
    <b v="0"/>
    <s v="technology/web"/>
    <x v="2"/>
    <x v="7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e v="#DIV/0!"/>
    <n v="1444004616"/>
    <n v="1440116616"/>
    <b v="0"/>
    <n v="0"/>
    <b v="0"/>
    <s v="technology/web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8.333333333333332"/>
    <n v="1443726142"/>
    <n v="1441134142"/>
    <b v="0"/>
    <n v="3"/>
    <b v="0"/>
    <s v="technology/web"/>
    <x v="2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224.42857142857142"/>
    <n v="1428704848"/>
    <n v="1426112848"/>
    <b v="0"/>
    <n v="7"/>
    <b v="0"/>
    <s v="technology/web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37.5"/>
    <n v="1438662603"/>
    <n v="1436502603"/>
    <b v="0"/>
    <n v="2"/>
    <b v="0"/>
    <s v="technology/web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5"/>
    <n v="1424568107"/>
    <n v="1421976107"/>
    <b v="0"/>
    <n v="3"/>
    <b v="0"/>
    <s v="technology/web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"/>
    <n v="1415932643"/>
    <n v="1413337043"/>
    <b v="0"/>
    <n v="8"/>
    <b v="0"/>
    <s v="technology/web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12.57142857142857"/>
    <n v="1438793432"/>
    <n v="1436201432"/>
    <b v="0"/>
    <n v="7"/>
    <b v="0"/>
    <s v="technology/web"/>
    <x v="2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e v="#DIV/0!"/>
    <n v="1420920424"/>
    <n v="1415736424"/>
    <b v="0"/>
    <n v="0"/>
    <b v="0"/>
    <s v="technology/web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342"/>
    <n v="1469199740"/>
    <n v="1465311740"/>
    <b v="0"/>
    <n v="3"/>
    <b v="0"/>
    <s v="technology/web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57.875"/>
    <n v="1421350140"/>
    <n v="1418761759"/>
    <b v="0"/>
    <n v="8"/>
    <b v="0"/>
    <s v="technology/web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30"/>
    <n v="1437861540"/>
    <n v="1435160452"/>
    <b v="0"/>
    <n v="1"/>
    <b v="0"/>
    <s v="technology/web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e v="#DIV/0!"/>
    <n v="1420352264"/>
    <n v="1416896264"/>
    <b v="0"/>
    <n v="0"/>
    <b v="0"/>
    <s v="technology/web"/>
    <x v="2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25"/>
    <n v="1427825044"/>
    <n v="1425236644"/>
    <b v="0"/>
    <n v="1"/>
    <b v="0"/>
    <s v="technology/web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e v="#DIV/0!"/>
    <n v="1446087223"/>
    <n v="1443495223"/>
    <b v="0"/>
    <n v="0"/>
    <b v="0"/>
    <s v="technology/web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50"/>
    <n v="1439048017"/>
    <n v="1436456017"/>
    <b v="0"/>
    <n v="1"/>
    <b v="0"/>
    <s v="technology/web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.5"/>
    <n v="1424940093"/>
    <n v="1422348093"/>
    <b v="0"/>
    <n v="2"/>
    <b v="0"/>
    <s v="technology/web"/>
    <x v="2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e v="#DIV/0!"/>
    <n v="1484038620"/>
    <n v="1481597687"/>
    <b v="0"/>
    <n v="0"/>
    <b v="0"/>
    <s v="technology/web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0"/>
    <n v="1444940558"/>
    <n v="1442348558"/>
    <b v="0"/>
    <n v="1"/>
    <b v="0"/>
    <s v="technology/web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e v="#DIV/0!"/>
    <n v="1420233256"/>
    <n v="1417641256"/>
    <b v="0"/>
    <n v="0"/>
    <b v="0"/>
    <s v="technology/web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e v="#DIV/0!"/>
    <n v="1435874384"/>
    <n v="1433282384"/>
    <b v="0"/>
    <n v="0"/>
    <b v="0"/>
    <s v="technology/web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e v="#DIV/0!"/>
    <n v="1418934506"/>
    <n v="1415910506"/>
    <b v="0"/>
    <n v="0"/>
    <b v="0"/>
    <s v="technology/web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e v="#DIV/0!"/>
    <n v="1460615164"/>
    <n v="1458023164"/>
    <b v="0"/>
    <n v="0"/>
    <b v="0"/>
    <s v="technology/web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22.333333333333332"/>
    <n v="1457207096"/>
    <n v="1452023096"/>
    <b v="0"/>
    <n v="9"/>
    <b v="0"/>
    <s v="food/food trucks"/>
    <x v="7"/>
    <x v="19"/>
    <x v="2401"/>
    <x v="2"/>
  </r>
  <r>
    <n v="2402"/>
    <s v="Cupcake Truck Unite"/>
    <s v="Small town, delicious treats, and a mobile truck"/>
    <n v="12000"/>
    <n v="52"/>
    <x v="2"/>
    <s v="US"/>
    <s v="USD"/>
    <n v="52"/>
    <n v="1431533931"/>
    <n v="1428941931"/>
    <b v="0"/>
    <n v="1"/>
    <b v="0"/>
    <s v="food/food trucks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6.833333333333332"/>
    <n v="1459368658"/>
    <n v="1454188258"/>
    <b v="0"/>
    <n v="12"/>
    <b v="0"/>
    <s v="food/food trucks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e v="#DIV/0!"/>
    <n v="1451782607"/>
    <n v="1449190607"/>
    <b v="0"/>
    <n v="0"/>
    <b v="0"/>
    <s v="food/food trucks"/>
    <x v="7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56.3"/>
    <n v="1472911375"/>
    <n v="1471096975"/>
    <b v="0"/>
    <n v="20"/>
    <b v="0"/>
    <s v="food/food trucks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84.0625"/>
    <n v="1421635190"/>
    <n v="1418179190"/>
    <b v="0"/>
    <n v="16"/>
    <b v="0"/>
    <s v="food/food trucks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68.39393939393941"/>
    <n v="1428732000"/>
    <n v="1426772928"/>
    <b v="0"/>
    <n v="33"/>
    <b v="0"/>
    <s v="food/food trucks"/>
    <x v="7"/>
    <x v="1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5"/>
    <n v="1415247757"/>
    <n v="1412652157"/>
    <b v="0"/>
    <n v="2"/>
    <b v="0"/>
    <s v="food/food trucks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76.666666666666671"/>
    <n v="1439931675"/>
    <n v="1437339675"/>
    <b v="0"/>
    <n v="6"/>
    <b v="0"/>
    <s v="food/food trucks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e v="#DIV/0!"/>
    <n v="1441619275"/>
    <n v="1439027275"/>
    <b v="0"/>
    <n v="0"/>
    <b v="0"/>
    <s v="food/food trucks"/>
    <x v="7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50.333333333333336"/>
    <n v="1440524082"/>
    <n v="1437932082"/>
    <b v="0"/>
    <n v="3"/>
    <b v="0"/>
    <s v="food/food trucks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e v="#DIV/0!"/>
    <n v="1480185673"/>
    <n v="1476294073"/>
    <b v="0"/>
    <n v="0"/>
    <b v="0"/>
    <s v="food/food trucks"/>
    <x v="7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8.3333333333333339"/>
    <n v="1401579000"/>
    <n v="1398911882"/>
    <b v="0"/>
    <n v="3"/>
    <b v="0"/>
    <s v="food/food trucks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35.384615384615387"/>
    <n v="1440215940"/>
    <n v="1436805660"/>
    <b v="0"/>
    <n v="13"/>
    <b v="0"/>
    <s v="food/food trucks"/>
    <x v="7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55.833333333333336"/>
    <n v="1468615346"/>
    <n v="1466023346"/>
    <b v="0"/>
    <n v="6"/>
    <b v="0"/>
    <s v="food/food trucks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5"/>
    <n v="1426345200"/>
    <n v="1421343743"/>
    <b v="0"/>
    <n v="1"/>
    <b v="0"/>
    <s v="food/food trucks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e v="#DIV/0!"/>
    <n v="1407705187"/>
    <n v="1405113187"/>
    <b v="0"/>
    <n v="0"/>
    <b v="0"/>
    <s v="food/food trucks"/>
    <x v="7"/>
    <x v="19"/>
    <x v="2417"/>
    <x v="3"/>
  </r>
  <r>
    <n v="2418"/>
    <s v="Mexican food truck"/>
    <s v="I want to start my food truck business."/>
    <n v="25000"/>
    <n v="5"/>
    <x v="2"/>
    <s v="US"/>
    <s v="USD"/>
    <n v="1"/>
    <n v="1427225644"/>
    <n v="1422045244"/>
    <b v="0"/>
    <n v="5"/>
    <b v="0"/>
    <s v="food/food trucks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e v="#DIV/0!"/>
    <n v="1424281389"/>
    <n v="1419097389"/>
    <b v="0"/>
    <n v="0"/>
    <b v="0"/>
    <s v="food/food trucks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69.472222222222229"/>
    <n v="1415583695"/>
    <n v="1410396095"/>
    <b v="0"/>
    <n v="36"/>
    <b v="0"/>
    <s v="food/food trucks"/>
    <x v="7"/>
    <x v="19"/>
    <x v="2420"/>
    <x v="3"/>
  </r>
  <r>
    <n v="2421"/>
    <s v="hot dog cart"/>
    <s v="help me start Merrill's first hot dog cart in this empty lot"/>
    <n v="6000"/>
    <n v="1"/>
    <x v="2"/>
    <s v="US"/>
    <s v="USD"/>
    <n v="1"/>
    <n v="1424536196"/>
    <n v="1421944196"/>
    <b v="0"/>
    <n v="1"/>
    <b v="0"/>
    <s v="food/food trucks"/>
    <x v="7"/>
    <x v="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"/>
    <n v="1426091036"/>
    <n v="1423502636"/>
    <b v="0"/>
    <n v="1"/>
    <b v="0"/>
    <s v="food/food trucks"/>
    <x v="7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8"/>
    <n v="1420044890"/>
    <n v="1417452890"/>
    <b v="0"/>
    <n v="1"/>
    <b v="0"/>
    <s v="food/food trucks"/>
    <x v="7"/>
    <x v="19"/>
    <x v="2423"/>
    <x v="3"/>
  </r>
  <r>
    <n v="2424"/>
    <s v="Lily and Memphs"/>
    <s v="Great and creative food from the heart in the form of a sweet food truck!"/>
    <n v="25000"/>
    <n v="310"/>
    <x v="2"/>
    <s v="US"/>
    <s v="USD"/>
    <n v="34.444444444444443"/>
    <n v="1414445108"/>
    <n v="1411853108"/>
    <b v="0"/>
    <n v="9"/>
    <b v="0"/>
    <s v="food/food trucks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"/>
    <n v="1464386640"/>
    <n v="1463090149"/>
    <b v="0"/>
    <n v="1"/>
    <b v="0"/>
    <s v="food/food trucks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e v="#DIV/0!"/>
    <n v="1439006692"/>
    <n v="1433822692"/>
    <b v="0"/>
    <n v="0"/>
    <b v="0"/>
    <s v="food/food trucks"/>
    <x v="7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"/>
    <n v="1458715133"/>
    <n v="1455262733"/>
    <b v="0"/>
    <n v="1"/>
    <b v="0"/>
    <s v="food/food trucks"/>
    <x v="7"/>
    <x v="19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"/>
    <n v="1426182551"/>
    <n v="1423594151"/>
    <b v="0"/>
    <n v="1"/>
    <b v="0"/>
    <s v="food/food trucks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501.25"/>
    <n v="1486313040"/>
    <n v="1483131966"/>
    <b v="0"/>
    <n v="4"/>
    <b v="0"/>
    <s v="food/food trucks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0.5"/>
    <n v="1455246504"/>
    <n v="1452654504"/>
    <b v="0"/>
    <n v="2"/>
    <b v="0"/>
    <s v="food/food trucks"/>
    <x v="7"/>
    <x v="19"/>
    <x v="2430"/>
    <x v="2"/>
  </r>
  <r>
    <n v="2431"/>
    <s v="Murphy's good eatin'"/>
    <s v="Go to Colorado and run a food truck with homemade food of all kinds."/>
    <n v="100000"/>
    <n v="2"/>
    <x v="2"/>
    <s v="US"/>
    <s v="USD"/>
    <n v="1"/>
    <n v="1467080613"/>
    <n v="1461896613"/>
    <b v="0"/>
    <n v="2"/>
    <b v="0"/>
    <s v="food/food trucks"/>
    <x v="7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"/>
    <n v="1425791697"/>
    <n v="1423199697"/>
    <b v="0"/>
    <n v="2"/>
    <b v="0"/>
    <s v="food/food trucks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e v="#DIV/0!"/>
    <n v="1456608943"/>
    <n v="1454016943"/>
    <b v="0"/>
    <n v="0"/>
    <b v="0"/>
    <s v="food/food trucks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3"/>
    <n v="1438662474"/>
    <n v="1435206474"/>
    <b v="0"/>
    <n v="2"/>
    <b v="0"/>
    <s v="food/food trucks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306"/>
    <n v="1444027186"/>
    <n v="1441435186"/>
    <b v="0"/>
    <n v="4"/>
    <b v="0"/>
    <s v="food/food trucks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22.5"/>
    <n v="1454078770"/>
    <n v="1448894770"/>
    <b v="0"/>
    <n v="2"/>
    <b v="0"/>
    <s v="food/food trucks"/>
    <x v="7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e v="#DIV/0!"/>
    <n v="1426615200"/>
    <n v="1422400188"/>
    <b v="0"/>
    <n v="0"/>
    <b v="0"/>
    <s v="food/food trucks"/>
    <x v="7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50"/>
    <n v="1449529062"/>
    <n v="1444341462"/>
    <b v="0"/>
    <n v="1"/>
    <b v="0"/>
    <s v="food/food trucks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e v="#DIV/0!"/>
    <n v="1445197129"/>
    <n v="1442605129"/>
    <b v="0"/>
    <n v="0"/>
    <b v="0"/>
    <s v="food/food trucks"/>
    <x v="7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5"/>
    <n v="1455399313"/>
    <n v="1452807313"/>
    <b v="0"/>
    <n v="2"/>
    <b v="0"/>
    <s v="food/food trucks"/>
    <x v="7"/>
    <x v="19"/>
    <x v="2440"/>
    <x v="2"/>
  </r>
  <r>
    <n v="2441"/>
    <s v="Bring Alchemy Pops to the People!"/>
    <s v="YOU can help Alchemy Pops POP up on a street near you!"/>
    <n v="7500"/>
    <n v="8091"/>
    <x v="0"/>
    <s v="US"/>
    <s v="USD"/>
    <n v="74.22935779816514"/>
    <n v="1437627540"/>
    <n v="1435806054"/>
    <b v="0"/>
    <n v="109"/>
    <b v="1"/>
    <s v="food/small batch"/>
    <x v="7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81.252688172043008"/>
    <n v="1426777228"/>
    <n v="1424188828"/>
    <b v="0"/>
    <n v="372"/>
    <b v="1"/>
    <s v="food/small batch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30.23469453376205"/>
    <n v="1408114822"/>
    <n v="1405522822"/>
    <b v="0"/>
    <n v="311"/>
    <b v="1"/>
    <s v="food/small batch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53.409836065573771"/>
    <n v="1464199591"/>
    <n v="1461607591"/>
    <b v="0"/>
    <n v="61"/>
    <b v="1"/>
    <s v="food/small batch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75.130434782608702"/>
    <n v="1443242021"/>
    <n v="1440650021"/>
    <b v="0"/>
    <n v="115"/>
    <b v="1"/>
    <s v="food/small batch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75.666666666666671"/>
    <n v="1480174071"/>
    <n v="1477578471"/>
    <b v="0"/>
    <n v="111"/>
    <b v="1"/>
    <s v="food/small batch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31.691394658753708"/>
    <n v="1478923200"/>
    <n v="1476184593"/>
    <b v="0"/>
    <n v="337"/>
    <b v="1"/>
    <s v="food/small batch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47.777777777777779"/>
    <n v="1472621760"/>
    <n v="1472110513"/>
    <b v="0"/>
    <n v="9"/>
    <b v="1"/>
    <s v="food/small batch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90"/>
    <n v="1417321515"/>
    <n v="1414725915"/>
    <b v="0"/>
    <n v="120"/>
    <b v="1"/>
    <s v="food/small batch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9.31401960784314"/>
    <n v="1414465860"/>
    <n v="1411177456"/>
    <b v="0"/>
    <n v="102"/>
    <b v="1"/>
    <s v="food/small batch"/>
    <x v="7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62.06989247311828"/>
    <n v="1488750490"/>
    <n v="1487022490"/>
    <b v="0"/>
    <n v="186"/>
    <b v="1"/>
    <s v="food/small batch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53.4"/>
    <n v="1451430000"/>
    <n v="1448914500"/>
    <b v="0"/>
    <n v="15"/>
    <b v="1"/>
    <s v="food/small batch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69.268656716417908"/>
    <n v="1486053409"/>
    <n v="1483461409"/>
    <b v="0"/>
    <n v="67"/>
    <b v="1"/>
    <s v="food/small batch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271.50769230769231"/>
    <n v="1489207808"/>
    <n v="1486183808"/>
    <b v="0"/>
    <n v="130"/>
    <b v="1"/>
    <s v="food/small batch"/>
    <x v="7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34.125"/>
    <n v="1461177950"/>
    <n v="1458758750"/>
    <b v="0"/>
    <n v="16"/>
    <b v="1"/>
    <s v="food/small batch"/>
    <x v="7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40.492537313432834"/>
    <n v="1488063839"/>
    <n v="1485471839"/>
    <b v="0"/>
    <n v="67"/>
    <b v="1"/>
    <s v="food/small batch"/>
    <x v="7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89.75806451612902"/>
    <n v="1458826056"/>
    <n v="1456237656"/>
    <b v="0"/>
    <n v="124"/>
    <b v="1"/>
    <s v="food/small batch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68.862499999999997"/>
    <n v="1465498800"/>
    <n v="1462481718"/>
    <b v="0"/>
    <n v="80"/>
    <b v="1"/>
    <s v="food/small batch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08.77659574468085"/>
    <n v="1458742685"/>
    <n v="1454858285"/>
    <b v="0"/>
    <n v="282"/>
    <b v="1"/>
    <s v="food/small batch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25.98529411764706"/>
    <n v="1483417020"/>
    <n v="1480480167"/>
    <b v="0"/>
    <n v="68"/>
    <b v="1"/>
    <s v="food/small batch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90.523255813953483"/>
    <n v="1317438000"/>
    <n v="1314577097"/>
    <b v="0"/>
    <n v="86"/>
    <b v="1"/>
    <s v="music/indie rock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28.880434782608695"/>
    <n v="1342672096"/>
    <n v="1340944096"/>
    <b v="0"/>
    <n v="115"/>
    <b v="1"/>
    <s v="music/indie rock"/>
    <x v="4"/>
    <x v="14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31"/>
    <n v="1366138800"/>
    <n v="1362710425"/>
    <b v="0"/>
    <n v="75"/>
    <b v="1"/>
    <s v="music/indie rock"/>
    <x v="4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51.674418604651166"/>
    <n v="1443641340"/>
    <n v="1441143397"/>
    <b v="0"/>
    <n v="43"/>
    <b v="1"/>
    <s v="music/indie rock"/>
    <x v="4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26.270833333333332"/>
    <n v="1348420548"/>
    <n v="1345828548"/>
    <b v="0"/>
    <n v="48"/>
    <b v="1"/>
    <s v="music/indie rock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48.07692307692308"/>
    <n v="1368066453"/>
    <n v="1365474453"/>
    <b v="0"/>
    <n v="52"/>
    <b v="1"/>
    <s v="music/indie rock"/>
    <x v="4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27.558139534883722"/>
    <n v="1336669200"/>
    <n v="1335473931"/>
    <b v="0"/>
    <n v="43"/>
    <b v="1"/>
    <s v="music/indie rock"/>
    <x v="4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36.97137931034483"/>
    <n v="1351400400"/>
    <n v="1348285321"/>
    <b v="0"/>
    <n v="58"/>
    <b v="1"/>
    <s v="music/indie rock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29.021276595744681"/>
    <n v="1297160329"/>
    <n v="1295000329"/>
    <b v="0"/>
    <n v="47"/>
    <b v="1"/>
    <s v="music/indie rock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28.65666666666667"/>
    <n v="1337824055"/>
    <n v="1335232055"/>
    <b v="0"/>
    <n v="36"/>
    <b v="1"/>
    <s v="music/indie rock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37.647058823529413"/>
    <n v="1327535392"/>
    <n v="1324079392"/>
    <b v="0"/>
    <n v="17"/>
    <b v="1"/>
    <s v="music/indie rock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97.904038461538462"/>
    <n v="1283562180"/>
    <n v="1277433980"/>
    <b v="0"/>
    <n v="104"/>
    <b v="1"/>
    <s v="music/indie rock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42.553191489361701"/>
    <n v="1352573869"/>
    <n v="1349978269"/>
    <b v="0"/>
    <n v="47"/>
    <b v="1"/>
    <s v="music/indie rock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31.58368421052631"/>
    <n v="1286756176"/>
    <n v="1282868176"/>
    <b v="0"/>
    <n v="38"/>
    <b v="1"/>
    <s v="music/indie rock"/>
    <x v="4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32.320987654320987"/>
    <n v="1278799200"/>
    <n v="1273647255"/>
    <b v="0"/>
    <n v="81"/>
    <b v="1"/>
    <s v="music/indie rock"/>
    <x v="4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61.103999999999999"/>
    <n v="1415004770"/>
    <n v="1412149970"/>
    <b v="0"/>
    <n v="55"/>
    <b v="1"/>
    <s v="music/indie rock"/>
    <x v="4"/>
    <x v="14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31.341463414634145"/>
    <n v="1344789345"/>
    <n v="1340901345"/>
    <b v="0"/>
    <n v="41"/>
    <b v="1"/>
    <s v="music/indie rock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29.1139240506329"/>
    <n v="1358117313"/>
    <n v="1355525313"/>
    <b v="0"/>
    <n v="79"/>
    <b v="1"/>
    <s v="music/indie rock"/>
    <x v="4"/>
    <x v="1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25.020624999999999"/>
    <n v="1343440800"/>
    <n v="1342545994"/>
    <b v="0"/>
    <n v="16"/>
    <b v="1"/>
    <s v="music/indie rock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250"/>
    <n v="1444516084"/>
    <n v="1439332084"/>
    <b v="0"/>
    <n v="8"/>
    <b v="1"/>
    <s v="music/indie rock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47.541473684210523"/>
    <n v="1335799808"/>
    <n v="1333207808"/>
    <b v="0"/>
    <n v="95"/>
    <b v="1"/>
    <s v="music/indie rock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40.04"/>
    <n v="1312224383"/>
    <n v="1308336383"/>
    <b v="0"/>
    <n v="25"/>
    <b v="1"/>
    <s v="music/indie rock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65.84210526315789"/>
    <n v="1335891603"/>
    <n v="1330711203"/>
    <b v="0"/>
    <n v="19"/>
    <b v="1"/>
    <s v="music/indie rock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46.401222222222216"/>
    <n v="1316124003"/>
    <n v="1313532003"/>
    <b v="0"/>
    <n v="90"/>
    <b v="1"/>
    <s v="music/indie rock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50.365853658536587"/>
    <n v="1318463879"/>
    <n v="1315439879"/>
    <b v="0"/>
    <n v="41"/>
    <b v="1"/>
    <s v="music/indie rock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26.566666666666666"/>
    <n v="1335113976"/>
    <n v="1332521976"/>
    <b v="0"/>
    <n v="30"/>
    <b v="1"/>
    <s v="music/indie rock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39.493684210526318"/>
    <n v="1338083997"/>
    <n v="1335491997"/>
    <b v="0"/>
    <n v="38"/>
    <b v="1"/>
    <s v="music/indie rock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49.246153846153845"/>
    <n v="1321459908"/>
    <n v="1318864308"/>
    <b v="0"/>
    <n v="65"/>
    <b v="1"/>
    <s v="music/indie rock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62.38"/>
    <n v="1368117239"/>
    <n v="1365525239"/>
    <b v="0"/>
    <n v="75"/>
    <b v="1"/>
    <s v="music/indie rock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37.9375"/>
    <n v="1340429276"/>
    <n v="1335245276"/>
    <b v="0"/>
    <n v="16"/>
    <b v="1"/>
    <s v="music/indie rock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51.6"/>
    <n v="1295142660"/>
    <n v="1293739714"/>
    <b v="0"/>
    <n v="10"/>
    <b v="1"/>
    <s v="music/indie rock"/>
    <x v="4"/>
    <x v="14"/>
    <x v="2491"/>
    <x v="7"/>
  </r>
  <r>
    <n v="2492"/>
    <s v="SUPER NICE EP 2012"/>
    <s v="We're a band from Hawaii trying to produce our first EP and we need help!"/>
    <n v="600"/>
    <n v="750"/>
    <x v="0"/>
    <s v="US"/>
    <s v="USD"/>
    <n v="27.777777777777779"/>
    <n v="1339840740"/>
    <n v="1335397188"/>
    <b v="0"/>
    <n v="27"/>
    <b v="1"/>
    <s v="music/indie rock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99.382239382239376"/>
    <n v="1367208140"/>
    <n v="1363320140"/>
    <b v="0"/>
    <n v="259"/>
    <b v="1"/>
    <s v="music/indie rock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38.848205128205123"/>
    <n v="1337786944"/>
    <n v="1335194944"/>
    <b v="0"/>
    <n v="39"/>
    <b v="1"/>
    <s v="music/indie rock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45.548809523809524"/>
    <n v="1339022575"/>
    <n v="1336430575"/>
    <b v="0"/>
    <n v="42"/>
    <b v="1"/>
    <s v="music/indie rock"/>
    <x v="4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600"/>
    <n v="1364597692"/>
    <n v="1361577292"/>
    <b v="0"/>
    <n v="10"/>
    <b v="1"/>
    <s v="music/indie rock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80.551071428571419"/>
    <n v="1312578338"/>
    <n v="1309986338"/>
    <b v="0"/>
    <n v="56"/>
    <b v="1"/>
    <s v="music/indie rock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52.8"/>
    <n v="1422400387"/>
    <n v="1421190787"/>
    <b v="0"/>
    <n v="20"/>
    <b v="1"/>
    <s v="music/indie rock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47.676470588235297"/>
    <n v="1356976800"/>
    <n v="1352820837"/>
    <b v="0"/>
    <n v="170"/>
    <b v="1"/>
    <s v="music/indie rock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23.448275862068964"/>
    <n v="1340476375"/>
    <n v="1337884375"/>
    <b v="0"/>
    <n v="29"/>
    <b v="1"/>
    <s v="music/indie rock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40.142857142857146"/>
    <n v="1443379104"/>
    <n v="1440787104"/>
    <b v="0"/>
    <n v="7"/>
    <b v="0"/>
    <s v="food/restaurants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7.2"/>
    <n v="1411328918"/>
    <n v="1407440918"/>
    <b v="0"/>
    <n v="5"/>
    <b v="0"/>
    <s v="food/restaurants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e v="#DIV/0!"/>
    <n v="1465333560"/>
    <n v="1462743308"/>
    <b v="0"/>
    <n v="0"/>
    <b v="0"/>
    <s v="food/restaurants"/>
    <x v="7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e v="#DIV/0!"/>
    <n v="1416014534"/>
    <n v="1413418934"/>
    <b v="0"/>
    <n v="0"/>
    <b v="0"/>
    <s v="food/restaurants"/>
    <x v="7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e v="#DIV/0!"/>
    <n v="1426292416"/>
    <n v="1423704016"/>
    <b v="0"/>
    <n v="0"/>
    <b v="0"/>
    <s v="food/restaurants"/>
    <x v="7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5"/>
    <n v="1443906000"/>
    <n v="1441955269"/>
    <b v="0"/>
    <n v="2"/>
    <b v="0"/>
    <s v="food/restaurants"/>
    <x v="7"/>
    <x v="34"/>
    <x v="2506"/>
    <x v="0"/>
  </r>
  <r>
    <n v="2507"/>
    <s v="Help Cafe Talavera get a New Kitchen!"/>
    <s v="Unique dishes for a unique city!."/>
    <n v="42850"/>
    <n v="0"/>
    <x v="2"/>
    <s v="US"/>
    <s v="USD"/>
    <e v="#DIV/0!"/>
    <n v="1431308704"/>
    <n v="1428716704"/>
    <b v="0"/>
    <n v="0"/>
    <b v="0"/>
    <s v="food/restaurants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e v="#DIV/0!"/>
    <n v="1408056634"/>
    <n v="1405464634"/>
    <b v="0"/>
    <n v="0"/>
    <b v="0"/>
    <s v="food/restaurants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35.714285714285715"/>
    <n v="1429554349"/>
    <n v="1424719549"/>
    <b v="0"/>
    <n v="28"/>
    <b v="0"/>
    <s v="food/restaurants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37.5"/>
    <n v="1431647772"/>
    <n v="1426463772"/>
    <b v="0"/>
    <n v="2"/>
    <b v="0"/>
    <s v="food/restaurants"/>
    <x v="7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e v="#DIV/0!"/>
    <n v="1454323413"/>
    <n v="1451731413"/>
    <b v="0"/>
    <n v="0"/>
    <b v="0"/>
    <s v="food/restaurants"/>
    <x v="7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e v="#DIV/0!"/>
    <n v="1418504561"/>
    <n v="1417208561"/>
    <b v="0"/>
    <n v="0"/>
    <b v="0"/>
    <s v="food/restaurants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e v="#DIV/0!"/>
    <n v="1488067789"/>
    <n v="1482883789"/>
    <b v="0"/>
    <n v="0"/>
    <b v="0"/>
    <s v="food/restaurants"/>
    <x v="7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52.5"/>
    <n v="1408526477"/>
    <n v="1407057677"/>
    <b v="0"/>
    <n v="4"/>
    <b v="0"/>
    <s v="food/restaurants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77.5"/>
    <n v="1424635753"/>
    <n v="1422043753"/>
    <b v="0"/>
    <n v="12"/>
    <b v="0"/>
    <s v="food/restaurants"/>
    <x v="7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e v="#DIV/0!"/>
    <n v="1417279252"/>
    <n v="1414683652"/>
    <b v="0"/>
    <n v="0"/>
    <b v="0"/>
    <s v="food/restaurants"/>
    <x v="7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53.545454545454547"/>
    <n v="1426788930"/>
    <n v="1424200530"/>
    <b v="0"/>
    <n v="33"/>
    <b v="0"/>
    <s v="food/restaurants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e v="#DIV/0!"/>
    <n v="1415899228"/>
    <n v="1413303628"/>
    <b v="0"/>
    <n v="0"/>
    <b v="0"/>
    <s v="food/restaurants"/>
    <x v="7"/>
    <x v="34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6.25"/>
    <n v="1405741404"/>
    <n v="1403149404"/>
    <b v="0"/>
    <n v="4"/>
    <b v="0"/>
    <s v="food/restaurants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e v="#DIV/0!"/>
    <n v="1476559260"/>
    <n v="1472567085"/>
    <b v="0"/>
    <n v="0"/>
    <b v="0"/>
    <s v="food/restaurants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03.68174242424243"/>
    <n v="1444778021"/>
    <n v="1442963621"/>
    <b v="0"/>
    <n v="132"/>
    <b v="1"/>
    <s v="music/classical music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85.18518518518519"/>
    <n v="1461336720"/>
    <n v="1459431960"/>
    <b v="0"/>
    <n v="27"/>
    <b v="1"/>
    <s v="music/classical music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54.153846153846153"/>
    <n v="1416270292"/>
    <n v="1413674692"/>
    <b v="0"/>
    <n v="26"/>
    <b v="1"/>
    <s v="music/classical music"/>
    <x v="4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77.2093023255814"/>
    <n v="1419136200"/>
    <n v="1416338557"/>
    <b v="0"/>
    <n v="43"/>
    <b v="1"/>
    <s v="music/classical music"/>
    <x v="4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00.325"/>
    <n v="1340914571"/>
    <n v="1338322571"/>
    <b v="0"/>
    <n v="80"/>
    <b v="1"/>
    <s v="music/classical music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36.90909090909091"/>
    <n v="1418014740"/>
    <n v="1415585474"/>
    <b v="0"/>
    <n v="33"/>
    <b v="1"/>
    <s v="music/classical music"/>
    <x v="4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57.535211267605632"/>
    <n v="1382068740"/>
    <n v="1380477691"/>
    <b v="0"/>
    <n v="71"/>
    <b v="1"/>
    <s v="music/classical music"/>
    <x v="4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52.962839506172834"/>
    <n v="1440068400"/>
    <n v="1438459303"/>
    <b v="0"/>
    <n v="81"/>
    <b v="1"/>
    <s v="music/classical music"/>
    <x v="4"/>
    <x v="35"/>
    <x v="2528"/>
    <x v="0"/>
  </r>
  <r>
    <n v="2529"/>
    <s v="UrbanArias is DC's Contemporary Opera Company"/>
    <s v="Opera. Short. New."/>
    <n v="6000"/>
    <n v="6257"/>
    <x v="0"/>
    <s v="US"/>
    <s v="USD"/>
    <n v="82.328947368421055"/>
    <n v="1332636975"/>
    <n v="1328752575"/>
    <b v="0"/>
    <n v="76"/>
    <b v="1"/>
    <s v="music/classical music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35.41666666666666"/>
    <n v="1429505400"/>
    <n v="1426711505"/>
    <b v="0"/>
    <n v="48"/>
    <b v="1"/>
    <s v="music/classical music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74.06557377049181"/>
    <n v="1439611140"/>
    <n v="1437668354"/>
    <b v="0"/>
    <n v="61"/>
    <b v="1"/>
    <s v="music/classical music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84.083333333333329"/>
    <n v="1345148566"/>
    <n v="1342556566"/>
    <b v="0"/>
    <n v="60"/>
    <b v="1"/>
    <s v="music/classical music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61.029411764705884"/>
    <n v="1362160868"/>
    <n v="1359568911"/>
    <b v="0"/>
    <n v="136"/>
    <b v="1"/>
    <s v="music/classical music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50"/>
    <n v="1262325600"/>
    <n v="1257871712"/>
    <b v="0"/>
    <n v="14"/>
    <b v="1"/>
    <s v="music/classical music"/>
    <x v="4"/>
    <x v="35"/>
    <x v="2534"/>
    <x v="8"/>
  </r>
  <r>
    <n v="2535"/>
    <s v="Mark Hayes Requiem Recording"/>
    <s v="Mark Hayes: Requiem Recording"/>
    <n v="20000"/>
    <n v="20755"/>
    <x v="0"/>
    <s v="US"/>
    <s v="USD"/>
    <n v="266.08974358974359"/>
    <n v="1417463945"/>
    <n v="1414781945"/>
    <b v="0"/>
    <n v="78"/>
    <b v="1"/>
    <s v="music/classical music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7.25"/>
    <n v="1375151566"/>
    <n v="1373337166"/>
    <b v="0"/>
    <n v="4"/>
    <b v="1"/>
    <s v="music/classical music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00"/>
    <n v="1312212855"/>
    <n v="1307028855"/>
    <b v="0"/>
    <n v="11"/>
    <b v="1"/>
    <s v="music/classical music"/>
    <x v="4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09.96308108108107"/>
    <n v="1361681940"/>
    <n v="1359029661"/>
    <b v="0"/>
    <n v="185"/>
    <b v="1"/>
    <s v="music/classical music"/>
    <x v="4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69.91525423728814"/>
    <n v="1422913152"/>
    <n v="1417729152"/>
    <b v="0"/>
    <n v="59"/>
    <b v="1"/>
    <s v="music/classical music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95.740740740740748"/>
    <n v="1319904721"/>
    <n v="1314720721"/>
    <b v="0"/>
    <n v="27"/>
    <b v="1"/>
    <s v="music/classical music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59.460317460317462"/>
    <n v="1380192418"/>
    <n v="1375008418"/>
    <b v="0"/>
    <n v="63"/>
    <b v="1"/>
    <s v="music/classical music"/>
    <x v="4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55.769230769230766"/>
    <n v="1380599940"/>
    <n v="1377252857"/>
    <b v="0"/>
    <n v="13"/>
    <b v="1"/>
    <s v="music/classical music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30.076923076923077"/>
    <n v="1293937200"/>
    <n v="1291257298"/>
    <b v="0"/>
    <n v="13"/>
    <b v="1"/>
    <s v="music/classical music"/>
    <x v="4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88.438596491228068"/>
    <n v="1341750569"/>
    <n v="1339158569"/>
    <b v="0"/>
    <n v="57"/>
    <b v="1"/>
    <s v="music/classical music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64.032786885245898"/>
    <n v="1424997000"/>
    <n v="1421983138"/>
    <b v="0"/>
    <n v="61"/>
    <b v="1"/>
    <s v="music/classical music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60.153846153846153"/>
    <n v="1380949200"/>
    <n v="1378586179"/>
    <b v="0"/>
    <n v="65"/>
    <b v="1"/>
    <s v="music/classical music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49.194029850746269"/>
    <n v="1333560803"/>
    <n v="1330972403"/>
    <b v="0"/>
    <n v="134"/>
    <b v="1"/>
    <s v="music/classical music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65.16216216216216"/>
    <n v="1475209620"/>
    <n v="1473087637"/>
    <b v="0"/>
    <n v="37"/>
    <b v="1"/>
    <s v="music/classical music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43.621621621621621"/>
    <n v="1370019600"/>
    <n v="1366999870"/>
    <b v="0"/>
    <n v="37"/>
    <b v="1"/>
    <s v="music/classical music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43.7"/>
    <n v="1444276740"/>
    <n v="1439392406"/>
    <b v="0"/>
    <n v="150"/>
    <b v="1"/>
    <s v="music/classical music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67.419642857142861"/>
    <n v="1332362880"/>
    <n v="1329890585"/>
    <b v="0"/>
    <n v="56"/>
    <b v="1"/>
    <s v="music/classical music"/>
    <x v="4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77.5"/>
    <n v="1488741981"/>
    <n v="1486149981"/>
    <b v="0"/>
    <n v="18"/>
    <b v="1"/>
    <s v="music/classical music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38.883333333333333"/>
    <n v="1348202807"/>
    <n v="1343018807"/>
    <b v="0"/>
    <n v="60"/>
    <b v="1"/>
    <s v="music/classical music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54.985074626865675"/>
    <n v="1433131140"/>
    <n v="1430445163"/>
    <b v="0"/>
    <n v="67"/>
    <b v="1"/>
    <s v="music/classical music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61.342857142857142"/>
    <n v="1338219793"/>
    <n v="1335541393"/>
    <b v="0"/>
    <n v="35"/>
    <b v="1"/>
    <s v="music/classical music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23.117647058823529"/>
    <n v="1356392857"/>
    <n v="1352504857"/>
    <b v="0"/>
    <n v="34"/>
    <b v="1"/>
    <s v="music/classical music"/>
    <x v="4"/>
    <x v="35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29.611111111111111"/>
    <n v="1400176386"/>
    <n v="1397584386"/>
    <b v="0"/>
    <n v="36"/>
    <b v="1"/>
    <s v="music/classical music"/>
    <x v="4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75.611111111111114"/>
    <n v="1430488740"/>
    <n v="1427747906"/>
    <b v="0"/>
    <n v="18"/>
    <b v="1"/>
    <s v="music/classical music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35.6"/>
    <n v="1321385820"/>
    <n v="1318539484"/>
    <b v="0"/>
    <n v="25"/>
    <b v="1"/>
    <s v="music/classical music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3"/>
    <n v="1425682174"/>
    <n v="1423090174"/>
    <b v="0"/>
    <n v="21"/>
    <b v="1"/>
    <s v="music/classical music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e v="#DIV/0!"/>
    <n v="1444740089"/>
    <n v="1442148089"/>
    <b v="0"/>
    <n v="0"/>
    <b v="0"/>
    <s v="food/food trucks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25"/>
    <n v="1476189339"/>
    <n v="1471005339"/>
    <b v="0"/>
    <n v="3"/>
    <b v="0"/>
    <s v="food/food trucks"/>
    <x v="7"/>
    <x v="1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e v="#DIV/0!"/>
    <n v="1438226451"/>
    <n v="1433042451"/>
    <b v="0"/>
    <n v="0"/>
    <b v="0"/>
    <s v="food/food trucks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e v="#DIV/0!"/>
    <n v="1406854699"/>
    <n v="1404262699"/>
    <b v="0"/>
    <n v="0"/>
    <b v="0"/>
    <s v="food/food trucks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00"/>
    <n v="1462827000"/>
    <n v="1457710589"/>
    <b v="0"/>
    <n v="1"/>
    <b v="0"/>
    <s v="food/food trucks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e v="#DIV/0!"/>
    <n v="1408663948"/>
    <n v="1406071948"/>
    <b v="0"/>
    <n v="0"/>
    <b v="0"/>
    <s v="food/food trucks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60"/>
    <n v="1429823138"/>
    <n v="1427231138"/>
    <b v="0"/>
    <n v="2"/>
    <b v="0"/>
    <s v="food/food trucks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50"/>
    <n v="1472745594"/>
    <n v="1470153594"/>
    <b v="0"/>
    <n v="1"/>
    <b v="0"/>
    <s v="food/food trucks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72.5"/>
    <n v="1442457112"/>
    <n v="1439865112"/>
    <b v="0"/>
    <n v="2"/>
    <b v="0"/>
    <s v="food/food trucks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29.5"/>
    <n v="1486590035"/>
    <n v="1483998035"/>
    <b v="0"/>
    <n v="2"/>
    <b v="0"/>
    <s v="food/food trucks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62.5"/>
    <n v="1463645521"/>
    <n v="1458461521"/>
    <b v="0"/>
    <n v="4"/>
    <b v="0"/>
    <s v="food/food trucks"/>
    <x v="7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e v="#DIV/0!"/>
    <n v="1428893517"/>
    <n v="1426301517"/>
    <b v="0"/>
    <n v="0"/>
    <b v="0"/>
    <s v="food/food trucks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e v="#DIV/0!"/>
    <n v="1408803149"/>
    <n v="1404915149"/>
    <b v="0"/>
    <n v="0"/>
    <b v="0"/>
    <s v="food/food trucks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e v="#DIV/0!"/>
    <n v="1463600945"/>
    <n v="1461786545"/>
    <b v="0"/>
    <n v="0"/>
    <b v="0"/>
    <s v="food/food trucks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e v="#DIV/0!"/>
    <n v="1421030194"/>
    <n v="1418438194"/>
    <b v="0"/>
    <n v="0"/>
    <b v="0"/>
    <s v="food/food trucks"/>
    <x v="7"/>
    <x v="19"/>
    <x v="2575"/>
    <x v="3"/>
  </r>
  <r>
    <n v="2576"/>
    <s v="2 Go Fast Food (Canceled)"/>
    <s v="A New Twist with an American and Philippine fast food Mobile Trailer."/>
    <n v="10000"/>
    <n v="0"/>
    <x v="1"/>
    <s v="US"/>
    <s v="USD"/>
    <e v="#DIV/0!"/>
    <n v="1428707647"/>
    <n v="1424823247"/>
    <b v="0"/>
    <n v="0"/>
    <b v="0"/>
    <s v="food/food trucks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e v="#DIV/0!"/>
    <n v="1407181297"/>
    <n v="1405021297"/>
    <b v="0"/>
    <n v="0"/>
    <b v="0"/>
    <s v="food/food trucks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e v="#DIV/0!"/>
    <n v="1444410000"/>
    <n v="1440203579"/>
    <b v="0"/>
    <n v="0"/>
    <b v="0"/>
    <s v="food/food trucks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23.083333333333332"/>
    <n v="1410810903"/>
    <n v="1405626903"/>
    <b v="0"/>
    <n v="12"/>
    <b v="0"/>
    <s v="food/food trucks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25.5"/>
    <n v="1431745200"/>
    <n v="1429170603"/>
    <b v="0"/>
    <n v="2"/>
    <b v="0"/>
    <s v="food/food trucks"/>
    <x v="7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48.18181818181818"/>
    <n v="1447689898"/>
    <n v="1445094298"/>
    <b v="0"/>
    <n v="11"/>
    <b v="0"/>
    <s v="food/food trucks"/>
    <x v="7"/>
    <x v="19"/>
    <x v="2581"/>
    <x v="0"/>
  </r>
  <r>
    <n v="2582"/>
    <s v="Drunken Wings"/>
    <s v="The place where chicken meets liquor for the first time!"/>
    <n v="90000"/>
    <n v="1"/>
    <x v="2"/>
    <s v="US"/>
    <s v="USD"/>
    <n v="1"/>
    <n v="1477784634"/>
    <n v="1475192634"/>
    <b v="0"/>
    <n v="1"/>
    <b v="0"/>
    <s v="food/food trucks"/>
    <x v="7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"/>
    <n v="1426526880"/>
    <n v="1421346480"/>
    <b v="0"/>
    <n v="5"/>
    <b v="0"/>
    <s v="food/food trucks"/>
    <x v="7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e v="#DIV/0!"/>
    <n v="1434341369"/>
    <n v="1431749369"/>
    <b v="0"/>
    <n v="0"/>
    <b v="0"/>
    <s v="food/food trucks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50"/>
    <n v="1404601632"/>
    <n v="1402009632"/>
    <b v="0"/>
    <n v="1"/>
    <b v="0"/>
    <s v="food/food trucks"/>
    <x v="7"/>
    <x v="19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5"/>
    <n v="1451030136"/>
    <n v="1448438136"/>
    <b v="0"/>
    <n v="1"/>
    <b v="0"/>
    <s v="food/food trucks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202.83333333333334"/>
    <n v="1451491953"/>
    <n v="1448899953"/>
    <b v="0"/>
    <n v="6"/>
    <b v="0"/>
    <s v="food/food trucks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29.125"/>
    <n v="1427807640"/>
    <n v="1423325626"/>
    <b v="0"/>
    <n v="8"/>
    <b v="0"/>
    <s v="food/food trucks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5"/>
    <n v="1458733927"/>
    <n v="1456145527"/>
    <b v="0"/>
    <n v="1"/>
    <b v="0"/>
    <s v="food/food trucks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e v="#DIV/0!"/>
    <n v="1453817297"/>
    <n v="1453212497"/>
    <b v="0"/>
    <n v="0"/>
    <b v="0"/>
    <s v="food/food trucks"/>
    <x v="7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3"/>
    <n v="1457901924"/>
    <n v="1452721524"/>
    <b v="0"/>
    <n v="2"/>
    <b v="0"/>
    <s v="food/food trucks"/>
    <x v="7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50"/>
    <n v="1412536421"/>
    <n v="1409944421"/>
    <b v="0"/>
    <n v="1"/>
    <b v="0"/>
    <s v="food/food trucks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e v="#DIV/0!"/>
    <n v="1429993026"/>
    <n v="1427401026"/>
    <b v="0"/>
    <n v="0"/>
    <b v="0"/>
    <s v="food/food trucks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"/>
    <n v="1407453228"/>
    <n v="1404861228"/>
    <b v="0"/>
    <n v="1"/>
    <b v="0"/>
    <s v="food/food trucks"/>
    <x v="7"/>
    <x v="19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96.05263157894737"/>
    <n v="1487915500"/>
    <n v="1485323500"/>
    <b v="0"/>
    <n v="19"/>
    <b v="0"/>
    <s v="food/food trucks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305.77777777777777"/>
    <n v="1407427009"/>
    <n v="1404835009"/>
    <b v="0"/>
    <n v="27"/>
    <b v="0"/>
    <s v="food/food trucks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2.142857142857142"/>
    <n v="1466323917"/>
    <n v="1463731917"/>
    <b v="0"/>
    <n v="7"/>
    <b v="0"/>
    <s v="food/food trucks"/>
    <x v="7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83.571428571428569"/>
    <n v="1443039001"/>
    <n v="1440447001"/>
    <b v="0"/>
    <n v="14"/>
    <b v="0"/>
    <s v="food/food trucks"/>
    <x v="7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8"/>
    <n v="1407089147"/>
    <n v="1403201147"/>
    <b v="0"/>
    <n v="5"/>
    <b v="0"/>
    <s v="food/food trucks"/>
    <x v="7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15.53333333333333"/>
    <n v="1458938200"/>
    <n v="1453757800"/>
    <b v="0"/>
    <n v="30"/>
    <b v="0"/>
    <s v="food/food trucks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21.900662251655628"/>
    <n v="1347508740"/>
    <n v="1346276349"/>
    <b v="1"/>
    <n v="151"/>
    <b v="1"/>
    <s v="technology/space exploration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80.022494887525568"/>
    <n v="1415827200"/>
    <n v="1412358968"/>
    <b v="1"/>
    <n v="489"/>
    <b v="1"/>
    <s v="technology/space exploration"/>
    <x v="2"/>
    <x v="36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35.520000000000003"/>
    <n v="1387835654"/>
    <n v="1386626054"/>
    <b v="1"/>
    <n v="50"/>
    <b v="1"/>
    <s v="technology/space exploration"/>
    <x v="2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64.933333333333323"/>
    <n v="1335662023"/>
    <n v="1333070023"/>
    <b v="1"/>
    <n v="321"/>
    <b v="1"/>
    <s v="technology/space exploration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60.965703745743475"/>
    <n v="1466168390"/>
    <n v="1463576390"/>
    <b v="1"/>
    <n v="1762"/>
    <b v="1"/>
    <s v="technology/space exploration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31.444155844155844"/>
    <n v="1398791182"/>
    <n v="1396026382"/>
    <b v="1"/>
    <n v="385"/>
    <b v="1"/>
    <s v="technology/space exploration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81.949748743718587"/>
    <n v="1439344800"/>
    <n v="1435611572"/>
    <b v="1"/>
    <n v="398"/>
    <b v="1"/>
    <s v="technology/space exploration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58.92763157894737"/>
    <n v="1489536000"/>
    <n v="1485976468"/>
    <b v="1"/>
    <n v="304"/>
    <b v="1"/>
    <s v="technology/space exploration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57.29347633136095"/>
    <n v="1342330951"/>
    <n v="1339738951"/>
    <b v="1"/>
    <n v="676"/>
    <b v="1"/>
    <s v="technology/space exploration"/>
    <x v="2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55.758509532062391"/>
    <n v="1471849140"/>
    <n v="1468444125"/>
    <b v="1"/>
    <n v="577"/>
    <b v="1"/>
    <s v="technology/space exploration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83.802893802893806"/>
    <n v="1483397940"/>
    <n v="1480493014"/>
    <b v="1"/>
    <n v="3663"/>
    <b v="1"/>
    <s v="technology/space exploration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58.422210884353746"/>
    <n v="1420773970"/>
    <n v="1418095570"/>
    <b v="1"/>
    <n v="294"/>
    <b v="1"/>
    <s v="technology/space exploration"/>
    <x v="2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270.57142857142856"/>
    <n v="1348256294"/>
    <n v="1345664294"/>
    <b v="1"/>
    <n v="28"/>
    <b v="1"/>
    <s v="technology/space exploration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07.1"/>
    <n v="1398834000"/>
    <n v="1396371612"/>
    <b v="1"/>
    <n v="100"/>
    <b v="1"/>
    <s v="technology/space exploration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47.180555555555557"/>
    <n v="1462017600"/>
    <n v="1458820564"/>
    <b v="0"/>
    <n v="72"/>
    <b v="1"/>
    <s v="technology/space exploration"/>
    <x v="2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20.30882352941177"/>
    <n v="1440546729"/>
    <n v="1437954729"/>
    <b v="1"/>
    <n v="238"/>
    <b v="1"/>
    <s v="technology/space exploration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27.59748427672956"/>
    <n v="1413838751"/>
    <n v="1411246751"/>
    <b v="1"/>
    <n v="159"/>
    <b v="1"/>
    <s v="technology/space exploration"/>
    <x v="2"/>
    <x v="3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205.2987012987013"/>
    <n v="1449000061"/>
    <n v="1443812461"/>
    <b v="1"/>
    <n v="77"/>
    <b v="1"/>
    <s v="technology/space exploration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35.547169811320757"/>
    <n v="1445598000"/>
    <n v="1443302004"/>
    <b v="1"/>
    <n v="53"/>
    <b v="1"/>
    <s v="technology/space exploration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74.639488409272587"/>
    <n v="1444525200"/>
    <n v="1441339242"/>
    <b v="1"/>
    <n v="1251"/>
    <b v="1"/>
    <s v="technology/space exploration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47.058064516129029"/>
    <n v="1432230988"/>
    <n v="1429638988"/>
    <b v="1"/>
    <n v="465"/>
    <b v="1"/>
    <s v="technology/space exploration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26.591351351351353"/>
    <n v="1483120216"/>
    <n v="1479232216"/>
    <b v="0"/>
    <n v="74"/>
    <b v="1"/>
    <s v="technology/space exploration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36.774193548387096"/>
    <n v="1480658966"/>
    <n v="1479449366"/>
    <b v="0"/>
    <n v="62"/>
    <b v="1"/>
    <s v="technology/space exploration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31.820544982698959"/>
    <n v="1347530822"/>
    <n v="1345716422"/>
    <b v="0"/>
    <n v="3468"/>
    <b v="1"/>
    <s v="technology/space exploration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27.576923076923077"/>
    <n v="1478723208"/>
    <n v="1476559608"/>
    <b v="0"/>
    <n v="52"/>
    <b v="1"/>
    <s v="technology/space exploration"/>
    <x v="2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56"/>
    <n v="1433343869"/>
    <n v="1430751869"/>
    <b v="0"/>
    <n v="50"/>
    <b v="1"/>
    <s v="technology/space exploration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21.555555555555557"/>
    <n v="1448571261"/>
    <n v="1445975661"/>
    <b v="0"/>
    <n v="45"/>
    <b v="1"/>
    <s v="technology/space exploration"/>
    <x v="2"/>
    <x v="3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44.095238095238095"/>
    <n v="1417389067"/>
    <n v="1415661067"/>
    <b v="0"/>
    <n v="21"/>
    <b v="1"/>
    <s v="technology/space exploration"/>
    <x v="2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63.87"/>
    <n v="1431608122"/>
    <n v="1429016122"/>
    <b v="0"/>
    <n v="100"/>
    <b v="1"/>
    <s v="technology/space exploration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38.987654320987652"/>
    <n v="1467280800"/>
    <n v="1464921112"/>
    <b v="0"/>
    <n v="81"/>
    <b v="1"/>
    <s v="technology/space exploration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80.185489510489504"/>
    <n v="1440907427"/>
    <n v="1438488227"/>
    <b v="0"/>
    <n v="286"/>
    <b v="1"/>
    <s v="technology/space exploration"/>
    <x v="2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34.904761904761905"/>
    <n v="1464485339"/>
    <n v="1462325339"/>
    <b v="0"/>
    <n v="42"/>
    <b v="1"/>
    <s v="technology/space exploration"/>
    <x v="2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89.100502512562812"/>
    <n v="1393542000"/>
    <n v="1390938332"/>
    <b v="0"/>
    <n v="199"/>
    <b v="1"/>
    <s v="technology/space exploration"/>
    <x v="2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39.44"/>
    <n v="1475163921"/>
    <n v="1472571921"/>
    <b v="0"/>
    <n v="25"/>
    <b v="1"/>
    <s v="technology/space exploration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36.9047619047619"/>
    <n v="1425937761"/>
    <n v="1422917361"/>
    <b v="0"/>
    <n v="84"/>
    <b v="1"/>
    <s v="technology/space exploration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37.46"/>
    <n v="1476579600"/>
    <n v="1474641914"/>
    <b v="0"/>
    <n v="50"/>
    <b v="1"/>
    <s v="technology/space exploration"/>
    <x v="2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31.96153846153846"/>
    <n v="1476277875"/>
    <n v="1474895475"/>
    <b v="0"/>
    <n v="26"/>
    <b v="1"/>
    <s v="technology/space exploration"/>
    <x v="2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25.214285714285715"/>
    <n v="1421358895"/>
    <n v="1418766895"/>
    <b v="0"/>
    <n v="14"/>
    <b v="1"/>
    <s v="technology/space exploration"/>
    <x v="2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0.040816326530612"/>
    <n v="1424378748"/>
    <n v="1421786748"/>
    <b v="0"/>
    <n v="49"/>
    <b v="1"/>
    <s v="technology/space exploration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45.94202898550725"/>
    <n v="1433735474"/>
    <n v="1428551474"/>
    <b v="0"/>
    <n v="69"/>
    <b v="1"/>
    <s v="technology/space exploration"/>
    <x v="2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5"/>
    <n v="1410811740"/>
    <n v="1409341863"/>
    <b v="0"/>
    <n v="1"/>
    <b v="0"/>
    <s v="technology/space exploration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e v="#DIV/0!"/>
    <n v="1468565820"/>
    <n v="1465970108"/>
    <b v="0"/>
    <n v="0"/>
    <b v="0"/>
    <s v="technology/space exploration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223.58248500999335"/>
    <n v="1482307140"/>
    <n v="1479218315"/>
    <b v="1"/>
    <n v="1501"/>
    <b v="0"/>
    <s v="technology/space exploration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39.480769230769234"/>
    <n v="1489172435"/>
    <n v="1486580435"/>
    <b v="1"/>
    <n v="52"/>
    <b v="0"/>
    <s v="technology/space exploration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91.304347826086953"/>
    <n v="1415481203"/>
    <n v="1412885603"/>
    <b v="1"/>
    <n v="23"/>
    <b v="0"/>
    <s v="technology/space exploration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78.666205607476627"/>
    <n v="1441783869"/>
    <n v="1439191869"/>
    <b v="1"/>
    <n v="535"/>
    <b v="0"/>
    <s v="technology/space exploration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2"/>
    <n v="1439533019"/>
    <n v="1436941019"/>
    <b v="0"/>
    <n v="3"/>
    <b v="0"/>
    <s v="technology/space exploration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7.666666666666668"/>
    <n v="1457543360"/>
    <n v="1454951360"/>
    <b v="0"/>
    <n v="6"/>
    <b v="0"/>
    <s v="technology/space exploration"/>
    <x v="2"/>
    <x v="36"/>
    <x v="2648"/>
    <x v="2"/>
  </r>
  <r>
    <n v="2649"/>
    <s v="The Mission - Please Check Back Soon (Canceled)"/>
    <s v="They have launched a Kickstarter."/>
    <n v="125000"/>
    <n v="124"/>
    <x v="1"/>
    <s v="US"/>
    <s v="USD"/>
    <n v="41.333333333333336"/>
    <n v="1454370941"/>
    <n v="1449186941"/>
    <b v="0"/>
    <n v="3"/>
    <b v="0"/>
    <s v="technology/space exploration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71.599999999999994"/>
    <n v="1482332343"/>
    <n v="1479740343"/>
    <b v="0"/>
    <n v="5"/>
    <b v="0"/>
    <s v="technology/space exploration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307.8235294117647"/>
    <n v="1450380009"/>
    <n v="1447960809"/>
    <b v="0"/>
    <n v="17"/>
    <b v="0"/>
    <s v="technology/space exploration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80.454545454545453"/>
    <n v="1418183325"/>
    <n v="1415591325"/>
    <b v="0"/>
    <n v="11"/>
    <b v="0"/>
    <s v="technology/space exploration"/>
    <x v="2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83.942857142857136"/>
    <n v="1402632000"/>
    <n v="1399909127"/>
    <b v="0"/>
    <n v="70"/>
    <b v="0"/>
    <s v="technology/space exploration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8.5"/>
    <n v="1429622726"/>
    <n v="1424442326"/>
    <b v="0"/>
    <n v="6"/>
    <b v="0"/>
    <s v="technology/space exploration"/>
    <x v="2"/>
    <x v="36"/>
    <x v="2654"/>
    <x v="0"/>
  </r>
  <r>
    <n v="2655"/>
    <s v="Balloons (Canceled)"/>
    <s v="Thank you for your support!"/>
    <n v="15000"/>
    <n v="3155"/>
    <x v="1"/>
    <s v="US"/>
    <s v="USD"/>
    <n v="73.372093023255815"/>
    <n v="1455048000"/>
    <n v="1452631647"/>
    <b v="0"/>
    <n v="43"/>
    <b v="0"/>
    <s v="technology/space exploration"/>
    <x v="2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12.86184210526316"/>
    <n v="1489345200"/>
    <n v="1485966688"/>
    <b v="0"/>
    <n v="152"/>
    <b v="0"/>
    <s v="technology/space exploration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95.277627118644077"/>
    <n v="1470187800"/>
    <n v="1467325053"/>
    <b v="0"/>
    <n v="59"/>
    <b v="0"/>
    <s v="technology/space exploration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22.75"/>
    <n v="1469913194"/>
    <n v="1467321194"/>
    <b v="0"/>
    <n v="4"/>
    <b v="0"/>
    <s v="technology/space exploration"/>
    <x v="2"/>
    <x v="36"/>
    <x v="2658"/>
    <x v="2"/>
  </r>
  <r>
    <n v="2659"/>
    <s v="test (Canceled)"/>
    <s v="test"/>
    <n v="49000"/>
    <n v="1333"/>
    <x v="1"/>
    <s v="US"/>
    <s v="USD"/>
    <n v="133.30000000000001"/>
    <n v="1429321210"/>
    <n v="1426729210"/>
    <b v="0"/>
    <n v="10"/>
    <b v="0"/>
    <s v="technology/space exploration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3.8"/>
    <n v="1448388418"/>
    <n v="1443200818"/>
    <b v="0"/>
    <n v="5"/>
    <b v="0"/>
    <s v="technology/space exploration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85.75"/>
    <n v="1382742010"/>
    <n v="1380150010"/>
    <b v="0"/>
    <n v="60"/>
    <b v="1"/>
    <s v="technology/makerspaces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267"/>
    <n v="1440179713"/>
    <n v="1437587713"/>
    <b v="0"/>
    <n v="80"/>
    <b v="1"/>
    <s v="technology/makerspaces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373.55803571428572"/>
    <n v="1441378800"/>
    <n v="1438873007"/>
    <b v="0"/>
    <n v="56"/>
    <b v="1"/>
    <s v="technology/makerspaces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74.03846153846155"/>
    <n v="1449644340"/>
    <n v="1446683797"/>
    <b v="0"/>
    <n v="104"/>
    <b v="1"/>
    <s v="technology/makerspaces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93.695652173913047"/>
    <n v="1430774974"/>
    <n v="1426886974"/>
    <b v="0"/>
    <n v="46"/>
    <b v="1"/>
    <s v="technology/makerspaces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77.327718446601949"/>
    <n v="1443214800"/>
    <n v="1440008439"/>
    <b v="0"/>
    <n v="206"/>
    <b v="1"/>
    <s v="technology/makerspaces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92.222222222222229"/>
    <n v="1455142416"/>
    <n v="1452550416"/>
    <b v="0"/>
    <n v="18"/>
    <b v="1"/>
    <s v="technology/makerspaces"/>
    <x v="2"/>
    <x v="37"/>
    <x v="2667"/>
    <x v="2"/>
  </r>
  <r>
    <n v="2668"/>
    <s v="UOttawa Makermobile"/>
    <s v="Creativity on the go! |_x000a_CrÃ©ativitÃ© en mouvement !"/>
    <n v="1000"/>
    <n v="1707"/>
    <x v="0"/>
    <s v="CA"/>
    <s v="CAD"/>
    <n v="60.964285714285715"/>
    <n v="1447079520"/>
    <n v="1443449265"/>
    <b v="0"/>
    <n v="28"/>
    <b v="1"/>
    <s v="technology/makerspaces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91"/>
    <n v="1452387096"/>
    <n v="1447203096"/>
    <b v="0"/>
    <n v="11"/>
    <b v="1"/>
    <s v="technology/makerspaces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41.583333333333336"/>
    <n v="1406593780"/>
    <n v="1404174580"/>
    <b v="1"/>
    <n v="60"/>
    <b v="0"/>
    <s v="technology/makerspaces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33.761904761904759"/>
    <n v="1419017880"/>
    <n v="1416419916"/>
    <b v="1"/>
    <n v="84"/>
    <b v="0"/>
    <s v="technology/makerspaces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70.61702127659575"/>
    <n v="1451282400"/>
    <n v="1449436390"/>
    <b v="1"/>
    <n v="47"/>
    <b v="0"/>
    <s v="technology/makerspaces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67.15151515151516"/>
    <n v="1414622700"/>
    <n v="1412081999"/>
    <b v="1"/>
    <n v="66"/>
    <b v="0"/>
    <s v="technology/makerspaces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28.61988304093566"/>
    <n v="1467694740"/>
    <n v="1465398670"/>
    <b v="1"/>
    <n v="171"/>
    <b v="0"/>
    <s v="technology/makerspaces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65.41379310344827"/>
    <n v="1415655289"/>
    <n v="1413059689"/>
    <b v="1"/>
    <n v="29"/>
    <b v="0"/>
    <s v="technology/makerspaces"/>
    <x v="2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17.55555555555556"/>
    <n v="1463929174"/>
    <n v="1461337174"/>
    <b v="0"/>
    <n v="9"/>
    <b v="0"/>
    <s v="technology/makerspaces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26.48148148148148"/>
    <n v="1404348143"/>
    <n v="1401756143"/>
    <b v="0"/>
    <n v="27"/>
    <b v="0"/>
    <s v="technology/makerspaces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550"/>
    <n v="1443121765"/>
    <n v="1440529765"/>
    <b v="0"/>
    <n v="2"/>
    <b v="0"/>
    <s v="technology/makerspaces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44"/>
    <n v="1425081694"/>
    <n v="1422489694"/>
    <b v="0"/>
    <n v="3"/>
    <b v="0"/>
    <s v="technology/makerspaces"/>
    <x v="2"/>
    <x v="37"/>
    <x v="2679"/>
    <x v="0"/>
  </r>
  <r>
    <n v="2680"/>
    <s v="iHeart Pillow"/>
    <s v="iHeartPillow, Connecting loved ones"/>
    <n v="32000"/>
    <n v="276"/>
    <x v="2"/>
    <s v="ES"/>
    <s v="EUR"/>
    <n v="69"/>
    <n v="1459915491"/>
    <n v="1457327091"/>
    <b v="0"/>
    <n v="4"/>
    <b v="0"/>
    <s v="technology/makerspaces"/>
    <x v="2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27.5"/>
    <n v="1405027750"/>
    <n v="1402867750"/>
    <b v="0"/>
    <n v="2"/>
    <b v="0"/>
    <s v="food/food trucks"/>
    <x v="7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84.9"/>
    <n v="1416635940"/>
    <n v="1413838540"/>
    <b v="0"/>
    <n v="20"/>
    <b v="0"/>
    <s v="food/food trucks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2"/>
    <n v="1425233240"/>
    <n v="1422641240"/>
    <b v="0"/>
    <n v="3"/>
    <b v="0"/>
    <s v="food/food trucks"/>
    <x v="7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200"/>
    <n v="1407621425"/>
    <n v="1404165425"/>
    <b v="0"/>
    <n v="4"/>
    <b v="0"/>
    <s v="food/food trucks"/>
    <x v="7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0"/>
    <n v="1430149330"/>
    <n v="1424968930"/>
    <b v="0"/>
    <n v="1"/>
    <b v="0"/>
    <s v="food/food trucks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e v="#DIV/0!"/>
    <n v="1412119423"/>
    <n v="1410391423"/>
    <b v="0"/>
    <n v="0"/>
    <b v="0"/>
    <s v="food/food trucks"/>
    <x v="7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e v="#DIV/0!"/>
    <n v="1435591318"/>
    <n v="1432999318"/>
    <b v="0"/>
    <n v="0"/>
    <b v="0"/>
    <s v="food/food trucks"/>
    <x v="7"/>
    <x v="19"/>
    <x v="2687"/>
    <x v="0"/>
  </r>
  <r>
    <n v="2688"/>
    <s v="Mac N Cheez Food Truck"/>
    <s v="The amazing gourmet Mac N Cheez Food Truck Campaigne!"/>
    <n v="50000"/>
    <n v="74"/>
    <x v="2"/>
    <s v="US"/>
    <s v="USD"/>
    <n v="5.2857142857142856"/>
    <n v="1424746800"/>
    <n v="1422067870"/>
    <b v="0"/>
    <n v="14"/>
    <b v="0"/>
    <s v="food/food trucks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"/>
    <n v="1469919890"/>
    <n v="1467327890"/>
    <b v="0"/>
    <n v="1"/>
    <b v="0"/>
    <s v="food/food trucks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72.762711864406782"/>
    <n v="1433298676"/>
    <n v="1429410676"/>
    <b v="0"/>
    <n v="118"/>
    <b v="0"/>
    <s v="food/food trucks"/>
    <x v="7"/>
    <x v="19"/>
    <x v="2690"/>
    <x v="0"/>
  </r>
  <r>
    <n v="2691"/>
    <s v="Cook"/>
    <s v="A Great New local Food Truck serving up ethnic fusion inspired eats in Ottawa."/>
    <n v="65000"/>
    <n v="35"/>
    <x v="2"/>
    <s v="CA"/>
    <s v="CAD"/>
    <n v="17.5"/>
    <n v="1431278557"/>
    <n v="1427390557"/>
    <b v="0"/>
    <n v="2"/>
    <b v="0"/>
    <s v="food/food trucks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25"/>
    <n v="1427266860"/>
    <n v="1424678460"/>
    <b v="0"/>
    <n v="1"/>
    <b v="0"/>
    <s v="food/food trucks"/>
    <x v="7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3.333333333333334"/>
    <n v="1407899966"/>
    <n v="1405307966"/>
    <b v="0"/>
    <n v="3"/>
    <b v="0"/>
    <s v="food/food trucks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"/>
    <n v="1411701739"/>
    <n v="1409109739"/>
    <b v="0"/>
    <n v="1"/>
    <b v="0"/>
    <s v="food/food trucks"/>
    <x v="7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23.666666666666668"/>
    <n v="1428981718"/>
    <n v="1423801318"/>
    <b v="0"/>
    <n v="3"/>
    <b v="0"/>
    <s v="food/food trucks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89.21052631578948"/>
    <n v="1419538560"/>
    <n v="1416600960"/>
    <b v="0"/>
    <n v="38"/>
    <b v="0"/>
    <s v="food/food trucks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16.55769230769231"/>
    <n v="1438552800"/>
    <n v="1435876423"/>
    <b v="0"/>
    <n v="52"/>
    <b v="0"/>
    <s v="food/food trucks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3.005000000000001"/>
    <n v="1403904808"/>
    <n v="1401312808"/>
    <b v="0"/>
    <n v="2"/>
    <b v="0"/>
    <s v="food/food trucks"/>
    <x v="7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e v="#DIV/0!"/>
    <n v="1407533463"/>
    <n v="1404941463"/>
    <b v="0"/>
    <n v="0"/>
    <b v="0"/>
    <s v="food/food trucks"/>
    <x v="7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7.5"/>
    <n v="1411073972"/>
    <n v="1408481972"/>
    <b v="0"/>
    <n v="4"/>
    <b v="0"/>
    <s v="food/food trucks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34.130434782608695"/>
    <n v="1491586534"/>
    <n v="1488911734"/>
    <b v="0"/>
    <n v="46"/>
    <b v="0"/>
    <s v="theater/spaces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32.34615384615384"/>
    <n v="1491416077"/>
    <n v="1488827677"/>
    <b v="1"/>
    <n v="26"/>
    <b v="0"/>
    <s v="theater/spaces"/>
    <x v="1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922.22222222222217"/>
    <n v="1490196830"/>
    <n v="1485016430"/>
    <b v="0"/>
    <n v="45"/>
    <b v="0"/>
    <s v="theater/spaces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63.57142857142858"/>
    <n v="1491421314"/>
    <n v="1487709714"/>
    <b v="0"/>
    <n v="7"/>
    <b v="0"/>
    <s v="theater/spaces"/>
    <x v="1"/>
    <x v="38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217.375"/>
    <n v="1490389158"/>
    <n v="1486504758"/>
    <b v="0"/>
    <n v="8"/>
    <b v="0"/>
    <s v="theater/spaces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9.44486692015209"/>
    <n v="1413442740"/>
    <n v="1410937483"/>
    <b v="1"/>
    <n v="263"/>
    <b v="1"/>
    <s v="theater/spaces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71.237487309644663"/>
    <n v="1369637940"/>
    <n v="1367088443"/>
    <b v="1"/>
    <n v="394"/>
    <b v="1"/>
    <s v="theater/spaces"/>
    <x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44.464318398474738"/>
    <n v="1469119526"/>
    <n v="1463935526"/>
    <b v="1"/>
    <n v="1049"/>
    <b v="1"/>
    <s v="theater/spaces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64.94480519480518"/>
    <n v="1475553540"/>
    <n v="1472528141"/>
    <b v="1"/>
    <n v="308"/>
    <b v="1"/>
    <s v="theater/spaces"/>
    <x v="1"/>
    <x v="38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84.871516544117654"/>
    <n v="1407549600"/>
    <n v="1404797428"/>
    <b v="1"/>
    <n v="1088"/>
    <b v="1"/>
    <s v="theater/spaces"/>
    <x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53.945205479452056"/>
    <n v="1403301660"/>
    <n v="1400694790"/>
    <b v="1"/>
    <n v="73"/>
    <b v="1"/>
    <s v="theater/spaces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50.531468531468533"/>
    <n v="1373738400"/>
    <n v="1370568560"/>
    <b v="1"/>
    <n v="143"/>
    <b v="1"/>
    <s v="theater/spaces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08.00140845070422"/>
    <n v="1450971684"/>
    <n v="1447515684"/>
    <b v="1"/>
    <n v="1420"/>
    <b v="1"/>
    <s v="theater/spaces"/>
    <x v="1"/>
    <x v="3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95.373770491803285"/>
    <n v="1476486000"/>
    <n v="1474040596"/>
    <b v="1"/>
    <n v="305"/>
    <b v="1"/>
    <s v="theater/spaces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57.631016333938291"/>
    <n v="1456047228"/>
    <n v="1453109628"/>
    <b v="1"/>
    <n v="551"/>
    <b v="1"/>
    <s v="theater/spaces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64.160481283422456"/>
    <n v="1444291193"/>
    <n v="1441699193"/>
    <b v="1"/>
    <n v="187"/>
    <b v="1"/>
    <s v="theater/spaces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92.387692307692305"/>
    <n v="1417906649"/>
    <n v="1414015049"/>
    <b v="1"/>
    <n v="325"/>
    <b v="1"/>
    <s v="theater/spaces"/>
    <x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25.97972972972973"/>
    <n v="1462316400"/>
    <n v="1459865945"/>
    <b v="1"/>
    <n v="148"/>
    <b v="1"/>
    <s v="theater/spaces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94.637681159420296"/>
    <n v="1460936694"/>
    <n v="1455756294"/>
    <b v="0"/>
    <n v="69"/>
    <b v="1"/>
    <s v="theater/spaces"/>
    <x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70.69942196531792"/>
    <n v="1478866253"/>
    <n v="1476270653"/>
    <b v="0"/>
    <n v="173"/>
    <b v="1"/>
    <s v="theater/spaces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40.762081784386616"/>
    <n v="1378494000"/>
    <n v="1375880598"/>
    <b v="0"/>
    <n v="269"/>
    <b v="1"/>
    <s v="technology/hardware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68.254054054054052"/>
    <n v="1485722053"/>
    <n v="1480538053"/>
    <b v="0"/>
    <n v="185"/>
    <b v="1"/>
    <s v="technology/hardware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95.48863636363636"/>
    <n v="1420060088"/>
    <n v="1414872488"/>
    <b v="0"/>
    <n v="176"/>
    <b v="1"/>
    <s v="technology/hardware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7.1902649656526005"/>
    <n v="1439625059"/>
    <n v="1436860259"/>
    <b v="0"/>
    <n v="1019"/>
    <b v="1"/>
    <s v="technology/hardware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511.65486725663715"/>
    <n v="1488390735"/>
    <n v="1484070735"/>
    <b v="0"/>
    <n v="113"/>
    <b v="1"/>
    <s v="technology/hardware"/>
    <x v="2"/>
    <x v="30"/>
    <x v="2725"/>
    <x v="1"/>
  </r>
  <r>
    <n v="2726"/>
    <s v="Krimston TWO - Dual SIM case for iPhone"/>
    <s v="Krimston TWO: iPhone Dual SIM Case"/>
    <n v="100000"/>
    <n v="105745"/>
    <x v="0"/>
    <s v="US"/>
    <s v="USD"/>
    <n v="261.74504950495049"/>
    <n v="1461333311"/>
    <n v="1458741311"/>
    <b v="0"/>
    <n v="404"/>
    <b v="1"/>
    <s v="technology/hardware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69.760961810466767"/>
    <n v="1438964063"/>
    <n v="1436804063"/>
    <b v="0"/>
    <n v="707"/>
    <b v="1"/>
    <s v="technology/hardware"/>
    <x v="2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77.229591836734699"/>
    <n v="1451485434"/>
    <n v="1448461434"/>
    <b v="0"/>
    <n v="392"/>
    <b v="1"/>
    <s v="technology/hardware"/>
    <x v="2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340.56521739130437"/>
    <n v="1430459197"/>
    <n v="1427867197"/>
    <b v="0"/>
    <n v="23"/>
    <b v="1"/>
    <s v="technology/hardware"/>
    <x v="2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67.417903225806455"/>
    <n v="1366635575"/>
    <n v="1363611575"/>
    <b v="0"/>
    <n v="682"/>
    <b v="1"/>
    <s v="technology/hardware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845.70270270270271"/>
    <n v="1413604800"/>
    <n v="1408624622"/>
    <b v="0"/>
    <n v="37"/>
    <b v="1"/>
    <s v="technology/hardware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97.191780821917803"/>
    <n v="1369699200"/>
    <n v="1366917828"/>
    <b v="0"/>
    <n v="146"/>
    <b v="1"/>
    <s v="technology/hardware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451.84033613445376"/>
    <n v="1428643974"/>
    <n v="1423463574"/>
    <b v="0"/>
    <n v="119"/>
    <b v="1"/>
    <s v="technology/hardware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38.66871165644173"/>
    <n v="1476395940"/>
    <n v="1473782592"/>
    <b v="0"/>
    <n v="163"/>
    <b v="1"/>
    <s v="technology/hardware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21.640147492625371"/>
    <n v="1363204800"/>
    <n v="1360551250"/>
    <b v="0"/>
    <n v="339"/>
    <b v="1"/>
    <s v="technology/hardware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69.51724137931035"/>
    <n v="1398268773"/>
    <n v="1395676773"/>
    <b v="0"/>
    <n v="58"/>
    <b v="1"/>
    <s v="technology/hardware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61.88210526315791"/>
    <n v="1389812400"/>
    <n v="1386108087"/>
    <b v="0"/>
    <n v="456"/>
    <b v="1"/>
    <s v="technology/hardware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493.13333333333333"/>
    <n v="1478402804"/>
    <n v="1473218804"/>
    <b v="0"/>
    <n v="15"/>
    <b v="1"/>
    <s v="technology/hardware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22.120418848167539"/>
    <n v="1399324717"/>
    <n v="1395436717"/>
    <b v="0"/>
    <n v="191"/>
    <b v="1"/>
    <s v="technology/hardware"/>
    <x v="2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8.235294117647058"/>
    <n v="1426117552"/>
    <n v="1423529152"/>
    <b v="0"/>
    <n v="17"/>
    <b v="1"/>
    <s v="technology/hardware"/>
    <x v="2"/>
    <x v="30"/>
    <x v="2740"/>
    <x v="0"/>
  </r>
  <r>
    <n v="2741"/>
    <s v="Mrs. Brown and Her Lost Puppy."/>
    <s v="Help me publish my 1st children's book as an aspiring author!"/>
    <n v="8000"/>
    <n v="35"/>
    <x v="2"/>
    <s v="US"/>
    <s v="USD"/>
    <n v="8.75"/>
    <n v="1413770820"/>
    <n v="1412005602"/>
    <b v="0"/>
    <n v="4"/>
    <b v="0"/>
    <s v="publishing/children's books"/>
    <x v="3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40.611111111111114"/>
    <n v="1337102187"/>
    <n v="1335892587"/>
    <b v="0"/>
    <n v="18"/>
    <b v="0"/>
    <s v="publishing/children's books"/>
    <x v="3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e v="#DIV/0!"/>
    <n v="1476863607"/>
    <n v="1474271607"/>
    <b v="0"/>
    <n v="0"/>
    <b v="0"/>
    <s v="publishing/children's books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37.954545454545453"/>
    <n v="1330478998"/>
    <n v="1327886998"/>
    <b v="0"/>
    <n v="22"/>
    <b v="0"/>
    <s v="publishing/children's books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35.734693877551024"/>
    <n v="1342309368"/>
    <n v="1337125368"/>
    <b v="0"/>
    <n v="49"/>
    <b v="0"/>
    <s v="publishing/children's books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42.157894736842103"/>
    <n v="1409337911"/>
    <n v="1406745911"/>
    <b v="0"/>
    <n v="19"/>
    <b v="0"/>
    <s v="publishing/children's books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35"/>
    <n v="1339816200"/>
    <n v="1337095997"/>
    <b v="0"/>
    <n v="4"/>
    <b v="0"/>
    <s v="publishing/children's books"/>
    <x v="3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3.25"/>
    <n v="1472835802"/>
    <n v="1470243802"/>
    <b v="0"/>
    <n v="4"/>
    <b v="0"/>
    <s v="publishing/children's books"/>
    <x v="3"/>
    <x v="39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55"/>
    <n v="1428171037"/>
    <n v="1425582637"/>
    <b v="0"/>
    <n v="2"/>
    <b v="0"/>
    <s v="publishing/children's books"/>
    <x v="3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e v="#DIV/0!"/>
    <n v="1341086400"/>
    <n v="1340055345"/>
    <b v="0"/>
    <n v="0"/>
    <b v="0"/>
    <s v="publishing/children's books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e v="#DIV/0!"/>
    <n v="1403039842"/>
    <n v="1397855842"/>
    <b v="0"/>
    <n v="0"/>
    <b v="0"/>
    <s v="publishing/children's books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39.285714285714285"/>
    <n v="1324232504"/>
    <n v="1320776504"/>
    <b v="0"/>
    <n v="14"/>
    <b v="0"/>
    <s v="publishing/children's books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47.5"/>
    <n v="1346017023"/>
    <n v="1343425023"/>
    <b v="0"/>
    <n v="8"/>
    <b v="0"/>
    <s v="publishing/children's books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e v="#DIV/0!"/>
    <n v="1410448551"/>
    <n v="1407856551"/>
    <b v="0"/>
    <n v="0"/>
    <b v="0"/>
    <s v="publishing/children's books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7.333333333333332"/>
    <n v="1428519527"/>
    <n v="1425927527"/>
    <b v="0"/>
    <n v="15"/>
    <b v="0"/>
    <s v="publishing/children's books"/>
    <x v="3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31.757575757575758"/>
    <n v="1389476201"/>
    <n v="1386884201"/>
    <b v="0"/>
    <n v="33"/>
    <b v="0"/>
    <s v="publishing/children's books"/>
    <x v="3"/>
    <x v="39"/>
    <x v="2756"/>
    <x v="4"/>
  </r>
  <r>
    <n v="2757"/>
    <s v="C is for Crooked"/>
    <s v="A children's letter book that Lampoons Hillary Clinton"/>
    <n v="1500"/>
    <n v="10"/>
    <x v="2"/>
    <s v="US"/>
    <s v="USD"/>
    <n v="5"/>
    <n v="1470498332"/>
    <n v="1469202332"/>
    <b v="0"/>
    <n v="2"/>
    <b v="0"/>
    <s v="publishing/children's books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39"/>
    <n v="1476095783"/>
    <n v="1474886183"/>
    <b v="0"/>
    <n v="6"/>
    <b v="0"/>
    <s v="publishing/children's books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52.5"/>
    <n v="1468658866"/>
    <n v="1464943666"/>
    <b v="0"/>
    <n v="2"/>
    <b v="0"/>
    <s v="publishing/children's books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e v="#DIV/0!"/>
    <n v="1371726258"/>
    <n v="1369134258"/>
    <b v="0"/>
    <n v="0"/>
    <b v="0"/>
    <s v="publishing/children's books"/>
    <x v="3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9"/>
    <n v="1357176693"/>
    <n v="1354584693"/>
    <b v="0"/>
    <n v="4"/>
    <b v="0"/>
    <s v="publishing/children's books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25"/>
    <n v="1332114795"/>
    <n v="1326934395"/>
    <b v="0"/>
    <n v="1"/>
    <b v="0"/>
    <s v="publishing/children's books"/>
    <x v="3"/>
    <x v="39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30"/>
    <n v="1369403684"/>
    <n v="1365515684"/>
    <b v="0"/>
    <n v="3"/>
    <b v="0"/>
    <s v="publishing/children's books"/>
    <x v="3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1.25"/>
    <n v="1338404400"/>
    <n v="1335855631"/>
    <b v="0"/>
    <n v="4"/>
    <b v="0"/>
    <s v="publishing/children's books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e v="#DIV/0!"/>
    <n v="1351432428"/>
    <n v="1350050028"/>
    <b v="0"/>
    <n v="0"/>
    <b v="0"/>
    <s v="publishing/children's books"/>
    <x v="3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25"/>
    <n v="1313078518"/>
    <n v="1310486518"/>
    <b v="0"/>
    <n v="4"/>
    <b v="0"/>
    <s v="publishing/children's books"/>
    <x v="3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1.333333333333334"/>
    <n v="1439766050"/>
    <n v="1434582050"/>
    <b v="0"/>
    <n v="3"/>
    <b v="0"/>
    <s v="publishing/children's books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29.470588235294116"/>
    <n v="1333028723"/>
    <n v="1330440323"/>
    <b v="0"/>
    <n v="34"/>
    <b v="0"/>
    <s v="publishing/children's books"/>
    <x v="3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"/>
    <n v="1401997790"/>
    <n v="1397677790"/>
    <b v="0"/>
    <n v="2"/>
    <b v="0"/>
    <s v="publishing/children's books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63.098484848484851"/>
    <n v="1395158130"/>
    <n v="1392569730"/>
    <b v="0"/>
    <n v="33"/>
    <b v="0"/>
    <s v="publishing/children's books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e v="#DIV/0!"/>
    <n v="1359738000"/>
    <n v="1355489140"/>
    <b v="0"/>
    <n v="0"/>
    <b v="0"/>
    <s v="publishing/children's books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e v="#DIV/0!"/>
    <n v="1381006294"/>
    <n v="1379710294"/>
    <b v="0"/>
    <n v="0"/>
    <b v="0"/>
    <s v="publishing/children's books"/>
    <x v="3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"/>
    <n v="1461530721"/>
    <n v="1460666721"/>
    <b v="0"/>
    <n v="1"/>
    <b v="0"/>
    <s v="publishing/children's books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43.846153846153847"/>
    <n v="1362711728"/>
    <n v="1360119728"/>
    <b v="0"/>
    <n v="13"/>
    <b v="0"/>
    <s v="publishing/children's books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75"/>
    <n v="1323994754"/>
    <n v="1321402754"/>
    <b v="0"/>
    <n v="2"/>
    <b v="0"/>
    <s v="publishing/children's books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45.972222222222221"/>
    <n v="1434092876"/>
    <n v="1431414476"/>
    <b v="0"/>
    <n v="36"/>
    <b v="0"/>
    <s v="publishing/children's books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0"/>
    <n v="1437149004"/>
    <n v="1434557004"/>
    <b v="0"/>
    <n v="1"/>
    <b v="0"/>
    <s v="publishing/children's books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93.666666666666671"/>
    <n v="1409009306"/>
    <n v="1406417306"/>
    <b v="0"/>
    <n v="15"/>
    <b v="0"/>
    <s v="publishing/children's books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53"/>
    <n v="1448204621"/>
    <n v="1445609021"/>
    <b v="0"/>
    <n v="1"/>
    <b v="0"/>
    <s v="publishing/children's books"/>
    <x v="3"/>
    <x v="39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e v="#DIV/0!"/>
    <n v="1489142688"/>
    <n v="1486550688"/>
    <b v="0"/>
    <n v="0"/>
    <b v="0"/>
    <s v="publishing/children's books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47"/>
    <n v="1423724400"/>
    <n v="1421274954"/>
    <b v="0"/>
    <n v="28"/>
    <b v="1"/>
    <s v="theater/plays"/>
    <x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66.666666666666671"/>
    <n v="1424149140"/>
    <n v="1421964718"/>
    <b v="0"/>
    <n v="18"/>
    <b v="1"/>
    <s v="theater/plays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8.770491803278688"/>
    <n v="1429793446"/>
    <n v="1428583846"/>
    <b v="0"/>
    <n v="61"/>
    <b v="1"/>
    <s v="theater/plays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66.111111111111114"/>
    <n v="1414608843"/>
    <n v="1412794443"/>
    <b v="0"/>
    <n v="108"/>
    <b v="1"/>
    <s v="theater/plays"/>
    <x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36.859154929577464"/>
    <n v="1470430800"/>
    <n v="1467865967"/>
    <b v="0"/>
    <n v="142"/>
    <b v="1"/>
    <s v="theater/plays"/>
    <x v="1"/>
    <x v="6"/>
    <x v="2785"/>
    <x v="2"/>
  </r>
  <r>
    <n v="2786"/>
    <s v="Fierce"/>
    <s v="A heart-melting farce about sex, art and the lovelorn lay-abouts of London-town."/>
    <n v="2500"/>
    <n v="2946"/>
    <x v="0"/>
    <s v="GB"/>
    <s v="GBP"/>
    <n v="39.810810810810814"/>
    <n v="1404913180"/>
    <n v="1403703580"/>
    <b v="0"/>
    <n v="74"/>
    <b v="1"/>
    <s v="theater/plays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31.5"/>
    <n v="1405658752"/>
    <n v="1403066752"/>
    <b v="0"/>
    <n v="38"/>
    <b v="1"/>
    <s v="theater/plays"/>
    <x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02.5"/>
    <n v="1469811043"/>
    <n v="1467219043"/>
    <b v="0"/>
    <n v="20"/>
    <b v="1"/>
    <s v="theater/plays"/>
    <x v="1"/>
    <x v="6"/>
    <x v="2788"/>
    <x v="2"/>
  </r>
  <r>
    <n v="2789"/>
    <s v="The Adventurers Club"/>
    <s v="BNT's Biggest Adventure So Far: Our 2015 full length production!"/>
    <n v="3000"/>
    <n v="3035"/>
    <x v="0"/>
    <s v="US"/>
    <s v="USD"/>
    <n v="126.45833333333333"/>
    <n v="1426132800"/>
    <n v="1424477934"/>
    <b v="0"/>
    <n v="24"/>
    <b v="1"/>
    <s v="theater/plays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47.878787878787875"/>
    <n v="1423693903"/>
    <n v="1421101903"/>
    <b v="0"/>
    <n v="66"/>
    <b v="1"/>
    <s v="theater/plays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73.214285714285708"/>
    <n v="1473393600"/>
    <n v="1470778559"/>
    <b v="0"/>
    <n v="28"/>
    <b v="1"/>
    <s v="theater/plays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89.666666666666671"/>
    <n v="1439357559"/>
    <n v="1435469559"/>
    <b v="0"/>
    <n v="24"/>
    <b v="1"/>
    <s v="theater/plays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51.4623287671233"/>
    <n v="1437473005"/>
    <n v="1434881005"/>
    <b v="0"/>
    <n v="73"/>
    <b v="1"/>
    <s v="theater/plays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25"/>
    <n v="1457031600"/>
    <n v="1455640559"/>
    <b v="0"/>
    <n v="3"/>
    <b v="1"/>
    <s v="theater/plays"/>
    <x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36.5"/>
    <n v="1402095600"/>
    <n v="1400675841"/>
    <b v="0"/>
    <n v="20"/>
    <b v="1"/>
    <s v="theater/plays"/>
    <x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44"/>
    <n v="1404564028"/>
    <n v="1401972028"/>
    <b v="0"/>
    <n v="21"/>
    <b v="1"/>
    <s v="theater/plays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87.357553191489373"/>
    <n v="1404858840"/>
    <n v="1402266840"/>
    <b v="0"/>
    <n v="94"/>
    <b v="1"/>
    <s v="theater/plays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36.474820143884891"/>
    <n v="1438358400"/>
    <n v="1437063121"/>
    <b v="0"/>
    <n v="139"/>
    <b v="1"/>
    <s v="theater/plays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44.859538461538463"/>
    <n v="1466179200"/>
    <n v="1463466070"/>
    <b v="0"/>
    <n v="130"/>
    <b v="1"/>
    <s v="theater/plays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42.903225806451616"/>
    <n v="1420377366"/>
    <n v="1415193366"/>
    <b v="0"/>
    <n v="31"/>
    <b v="1"/>
    <s v="theater/plays"/>
    <x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51.230769230769234"/>
    <n v="1412938800"/>
    <n v="1411019409"/>
    <b v="0"/>
    <n v="13"/>
    <b v="1"/>
    <s v="theater/plays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33.944444444444443"/>
    <n v="1438875107"/>
    <n v="1436283107"/>
    <b v="0"/>
    <n v="90"/>
    <b v="1"/>
    <s v="theater/plays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90.744680851063833"/>
    <n v="1437004800"/>
    <n v="1433295276"/>
    <b v="0"/>
    <n v="141"/>
    <b v="1"/>
    <s v="theater/plays"/>
    <x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50"/>
    <n v="1411987990"/>
    <n v="1409395990"/>
    <b v="0"/>
    <n v="23"/>
    <b v="1"/>
    <s v="theater/plays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24.444444444444443"/>
    <n v="1440245273"/>
    <n v="1438085273"/>
    <b v="0"/>
    <n v="18"/>
    <b v="1"/>
    <s v="theater/plays"/>
    <x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44.25"/>
    <n v="1438772400"/>
    <n v="1435645490"/>
    <b v="0"/>
    <n v="76"/>
    <b v="1"/>
    <s v="theater/plays"/>
    <x v="1"/>
    <x v="6"/>
    <x v="2806"/>
    <x v="0"/>
  </r>
  <r>
    <n v="2807"/>
    <s v="The Commission Theatre Co."/>
    <s v="Bringing Shakespeare back to the Playwrights"/>
    <n v="5000"/>
    <n v="6300"/>
    <x v="0"/>
    <s v="US"/>
    <s v="USD"/>
    <n v="67.741935483870961"/>
    <n v="1435611438"/>
    <n v="1433019438"/>
    <b v="0"/>
    <n v="93"/>
    <b v="1"/>
    <s v="theater/plays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65.376811594202906"/>
    <n v="1440274735"/>
    <n v="1437682735"/>
    <b v="0"/>
    <n v="69"/>
    <b v="1"/>
    <s v="theater/plays"/>
    <x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21.9047619047619"/>
    <n v="1459348740"/>
    <n v="1458647725"/>
    <b v="0"/>
    <n v="21"/>
    <b v="1"/>
    <s v="theater/plays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47.456140350877192"/>
    <n v="1401595140"/>
    <n v="1398828064"/>
    <b v="0"/>
    <n v="57"/>
    <b v="1"/>
    <s v="theater/plays"/>
    <x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92.842592592592595"/>
    <n v="1424692503"/>
    <n v="1422100503"/>
    <b v="0"/>
    <n v="108"/>
    <b v="1"/>
    <s v="theater/plays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68.253012048192772"/>
    <n v="1428292800"/>
    <n v="1424368298"/>
    <b v="0"/>
    <n v="83"/>
    <b v="1"/>
    <s v="theater/plays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37.209583333333335"/>
    <n v="1481737761"/>
    <n v="1479577761"/>
    <b v="0"/>
    <n v="96"/>
    <b v="1"/>
    <s v="theater/plays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25.25"/>
    <n v="1431164115"/>
    <n v="1428572115"/>
    <b v="0"/>
    <n v="64"/>
    <b v="1"/>
    <s v="theater/plays"/>
    <x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43.214285714285715"/>
    <n v="1470595109"/>
    <n v="1468003109"/>
    <b v="0"/>
    <n v="14"/>
    <b v="1"/>
    <s v="theater/plays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25.130177514792898"/>
    <n v="1438531200"/>
    <n v="1435921992"/>
    <b v="0"/>
    <n v="169"/>
    <b v="1"/>
    <s v="theater/plays"/>
    <x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23.636363636363637"/>
    <n v="1425136462"/>
    <n v="1421680462"/>
    <b v="0"/>
    <n v="33"/>
    <b v="1"/>
    <s v="theater/plays"/>
    <x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03.95098039215686"/>
    <n v="1443018086"/>
    <n v="1441290086"/>
    <b v="0"/>
    <n v="102"/>
    <b v="1"/>
    <s v="theater/plays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50.384615384615387"/>
    <n v="1434285409"/>
    <n v="1431693409"/>
    <b v="0"/>
    <n v="104"/>
    <b v="1"/>
    <s v="theater/plays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3.6"/>
    <n v="1456444800"/>
    <n v="1454337589"/>
    <b v="0"/>
    <n v="20"/>
    <b v="1"/>
    <s v="theater/plays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28.571428571428573"/>
    <n v="1411510135"/>
    <n v="1408918135"/>
    <b v="0"/>
    <n v="35"/>
    <b v="1"/>
    <s v="theater/plays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63.829787234042556"/>
    <n v="1427469892"/>
    <n v="1424881492"/>
    <b v="0"/>
    <n v="94"/>
    <b v="1"/>
    <s v="theater/plays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8.8571428571428577"/>
    <n v="1427842740"/>
    <n v="1425428206"/>
    <b v="0"/>
    <n v="14"/>
    <b v="1"/>
    <s v="theater/plays"/>
    <x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50.666666666666664"/>
    <n v="1434159780"/>
    <n v="1431412196"/>
    <b v="0"/>
    <n v="15"/>
    <b v="1"/>
    <s v="theater/plays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60.784313725490193"/>
    <n v="1449255686"/>
    <n v="1446663686"/>
    <b v="0"/>
    <n v="51"/>
    <b v="1"/>
    <s v="theater/plays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13.42105263157895"/>
    <n v="1436511600"/>
    <n v="1434415812"/>
    <b v="0"/>
    <n v="19"/>
    <b v="1"/>
    <s v="theater/plays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04.56521739130434"/>
    <n v="1464971400"/>
    <n v="1462379066"/>
    <b v="0"/>
    <n v="23"/>
    <b v="1"/>
    <s v="theater/plays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98.30927835051547"/>
    <n v="1443826800"/>
    <n v="1441606869"/>
    <b v="0"/>
    <n v="97"/>
    <b v="1"/>
    <s v="theater/plays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35.039473684210527"/>
    <n v="1464863118"/>
    <n v="1462443918"/>
    <b v="0"/>
    <n v="76"/>
    <b v="1"/>
    <s v="theater/plays"/>
    <x v="1"/>
    <x v="6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272.72727272727275"/>
    <n v="1399867140"/>
    <n v="1398802148"/>
    <b v="0"/>
    <n v="11"/>
    <b v="1"/>
    <s v="theater/plays"/>
    <x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63.846153846153847"/>
    <n v="1437076070"/>
    <n v="1434484070"/>
    <b v="0"/>
    <n v="52"/>
    <b v="1"/>
    <s v="theater/plays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30.189368421052631"/>
    <n v="1416780000"/>
    <n v="1414342894"/>
    <b v="0"/>
    <n v="95"/>
    <b v="1"/>
    <s v="theater/plays"/>
    <x v="1"/>
    <x v="6"/>
    <x v="2832"/>
    <x v="3"/>
  </r>
  <r>
    <n v="2833"/>
    <s v="Star Man Rocket Man"/>
    <s v="A new play about exploring outer space"/>
    <n v="2700"/>
    <n v="2923"/>
    <x v="0"/>
    <s v="US"/>
    <s v="USD"/>
    <n v="83.51428571428572"/>
    <n v="1444528800"/>
    <n v="1442804633"/>
    <b v="0"/>
    <n v="35"/>
    <b v="1"/>
    <s v="theater/plays"/>
    <x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64.761904761904759"/>
    <n v="1422658930"/>
    <n v="1421362930"/>
    <b v="0"/>
    <n v="21"/>
    <b v="1"/>
    <s v="theater/plays"/>
    <x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20.118172043010752"/>
    <n v="1449273600"/>
    <n v="1446742417"/>
    <b v="0"/>
    <n v="93"/>
    <b v="1"/>
    <s v="theater/plays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44.090909090909093"/>
    <n v="1487393940"/>
    <n v="1484115418"/>
    <b v="0"/>
    <n v="11"/>
    <b v="1"/>
    <s v="theater/plays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40.476190476190474"/>
    <n v="1449701284"/>
    <n v="1446241684"/>
    <b v="0"/>
    <n v="21"/>
    <b v="1"/>
    <s v="theater/plays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44.537037037037038"/>
    <n v="1407967200"/>
    <n v="1406039696"/>
    <b v="0"/>
    <n v="54"/>
    <b v="1"/>
    <s v="theater/plays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25.80645161290323"/>
    <n v="1408942740"/>
    <n v="1406958354"/>
    <b v="0"/>
    <n v="31"/>
    <b v="1"/>
    <s v="theater/plays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9.696969696969695"/>
    <n v="1426698000"/>
    <n v="1424825479"/>
    <b v="0"/>
    <n v="132"/>
    <b v="1"/>
    <s v="theater/plays"/>
    <x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0"/>
    <n v="1450032297"/>
    <n v="1444844697"/>
    <b v="0"/>
    <n v="1"/>
    <b v="0"/>
    <s v="theater/plays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e v="#DIV/0!"/>
    <n v="1403348400"/>
    <n v="1401058295"/>
    <b v="0"/>
    <n v="0"/>
    <b v="0"/>
    <s v="theater/plays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e v="#DIV/0!"/>
    <n v="1465790400"/>
    <n v="1462210950"/>
    <b v="0"/>
    <n v="0"/>
    <b v="0"/>
    <s v="theater/plays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30"/>
    <n v="1483535180"/>
    <n v="1480943180"/>
    <b v="0"/>
    <n v="1"/>
    <b v="0"/>
    <s v="theater/plays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60.666666666666664"/>
    <n v="1433723033"/>
    <n v="1428539033"/>
    <b v="0"/>
    <n v="39"/>
    <b v="0"/>
    <s v="theater/plays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e v="#DIV/0!"/>
    <n v="1432917394"/>
    <n v="1429029394"/>
    <b v="0"/>
    <n v="0"/>
    <b v="0"/>
    <s v="theater/plays"/>
    <x v="1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e v="#DIV/0!"/>
    <n v="1464031265"/>
    <n v="1458847265"/>
    <b v="0"/>
    <n v="0"/>
    <b v="0"/>
    <s v="theater/plays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23.333333333333332"/>
    <n v="1432913659"/>
    <n v="1430321659"/>
    <b v="0"/>
    <n v="3"/>
    <b v="0"/>
    <s v="theater/plays"/>
    <x v="1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5"/>
    <n v="1461406600"/>
    <n v="1458814600"/>
    <b v="0"/>
    <n v="1"/>
    <b v="0"/>
    <s v="theater/plays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23.923076923076923"/>
    <n v="1409962211"/>
    <n v="1407370211"/>
    <b v="0"/>
    <n v="13"/>
    <b v="0"/>
    <s v="theater/plays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e v="#DIV/0!"/>
    <n v="1454109420"/>
    <n v="1453334629"/>
    <b v="0"/>
    <n v="0"/>
    <b v="0"/>
    <s v="theater/plays"/>
    <x v="1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5.833333333333334"/>
    <n v="1403312703"/>
    <n v="1400720703"/>
    <b v="0"/>
    <n v="6"/>
    <b v="0"/>
    <s v="theater/plays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e v="#DIV/0!"/>
    <n v="1410669297"/>
    <n v="1405485297"/>
    <b v="0"/>
    <n v="0"/>
    <b v="0"/>
    <s v="theater/plays"/>
    <x v="1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29.785714285714285"/>
    <n v="1431018719"/>
    <n v="1429290719"/>
    <b v="0"/>
    <n v="14"/>
    <b v="0"/>
    <s v="theater/plays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60"/>
    <n v="1454110440"/>
    <n v="1451607071"/>
    <b v="0"/>
    <n v="5"/>
    <b v="0"/>
    <s v="theater/plays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24.333333333333332"/>
    <n v="1439069640"/>
    <n v="1433897647"/>
    <b v="0"/>
    <n v="6"/>
    <b v="0"/>
    <s v="theater/plays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500"/>
    <n v="1487613600"/>
    <n v="1482444295"/>
    <b v="0"/>
    <n v="15"/>
    <b v="0"/>
    <s v="theater/plays"/>
    <x v="1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e v="#DIV/0!"/>
    <n v="1417778880"/>
    <n v="1415711095"/>
    <b v="0"/>
    <n v="0"/>
    <b v="0"/>
    <s v="theater/plays"/>
    <x v="1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35"/>
    <n v="1444984904"/>
    <n v="1439800904"/>
    <b v="0"/>
    <n v="1"/>
    <b v="0"/>
    <s v="theater/plays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29.555555555555557"/>
    <n v="1466363576"/>
    <n v="1461179576"/>
    <b v="0"/>
    <n v="9"/>
    <b v="0"/>
    <s v="theater/plays"/>
    <x v="1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26.666666666666668"/>
    <n v="1443103848"/>
    <n v="1441894248"/>
    <b v="0"/>
    <n v="3"/>
    <b v="0"/>
    <s v="theater/plays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8.333333333333332"/>
    <n v="1403636229"/>
    <n v="1401044229"/>
    <b v="0"/>
    <n v="3"/>
    <b v="0"/>
    <s v="theater/plays"/>
    <x v="1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20"/>
    <n v="1410279123"/>
    <n v="1405095123"/>
    <b v="0"/>
    <n v="1"/>
    <b v="0"/>
    <s v="theater/plays"/>
    <x v="1"/>
    <x v="6"/>
    <x v="2863"/>
    <x v="3"/>
  </r>
  <r>
    <n v="2864"/>
    <s v="'Haunting Julia' by Alan Ayckbourn"/>
    <s v="Accessible, original theatre for all!"/>
    <n v="2500"/>
    <n v="40"/>
    <x v="2"/>
    <s v="GB"/>
    <s v="GBP"/>
    <n v="13.333333333333334"/>
    <n v="1437139080"/>
    <n v="1434552207"/>
    <b v="0"/>
    <n v="3"/>
    <b v="0"/>
    <s v="theater/plays"/>
    <x v="1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e v="#DIV/0!"/>
    <n v="1420512259"/>
    <n v="1415328259"/>
    <b v="0"/>
    <n v="0"/>
    <b v="0"/>
    <s v="theater/plays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22.5"/>
    <n v="1476482400"/>
    <n v="1473893721"/>
    <b v="0"/>
    <n v="2"/>
    <b v="0"/>
    <s v="theater/plays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50.4"/>
    <n v="1467604800"/>
    <n v="1465533672"/>
    <b v="0"/>
    <n v="10"/>
    <b v="0"/>
    <s v="theater/plays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05.02933333333334"/>
    <n v="1475697054"/>
    <n v="1473105054"/>
    <b v="0"/>
    <n v="60"/>
    <b v="0"/>
    <s v="theater/plays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35.4"/>
    <n v="1468937681"/>
    <n v="1466345681"/>
    <b v="0"/>
    <n v="5"/>
    <b v="0"/>
    <s v="theater/plays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83.333333333333329"/>
    <n v="1400301165"/>
    <n v="1397709165"/>
    <b v="0"/>
    <n v="9"/>
    <b v="0"/>
    <s v="theater/plays"/>
    <x v="1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35.92307692307692"/>
    <n v="1419183813"/>
    <n v="1417455813"/>
    <b v="0"/>
    <n v="13"/>
    <b v="0"/>
    <s v="theater/plays"/>
    <x v="1"/>
    <x v="6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e v="#DIV/0!"/>
    <n v="1434768438"/>
    <n v="1429584438"/>
    <b v="0"/>
    <n v="0"/>
    <b v="0"/>
    <s v="theater/plays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19.125"/>
    <n v="1422473831"/>
    <n v="1419881831"/>
    <b v="0"/>
    <n v="8"/>
    <b v="0"/>
    <s v="theater/plays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90.333333333333329"/>
    <n v="1484684186"/>
    <n v="1482092186"/>
    <b v="0"/>
    <n v="3"/>
    <b v="0"/>
    <s v="theater/plays"/>
    <x v="1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2.3333333333333335"/>
    <n v="1462417493"/>
    <n v="1459825493"/>
    <b v="0"/>
    <n v="3"/>
    <b v="0"/>
    <s v="theater/plays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e v="#DIV/0!"/>
    <n v="1437069079"/>
    <n v="1434477079"/>
    <b v="0"/>
    <n v="0"/>
    <b v="0"/>
    <s v="theater/plays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08.33333333333333"/>
    <n v="1480525200"/>
    <n v="1477781724"/>
    <b v="0"/>
    <n v="6"/>
    <b v="0"/>
    <s v="theater/plays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5.75"/>
    <n v="1435934795"/>
    <n v="1430750795"/>
    <b v="0"/>
    <n v="4"/>
    <b v="0"/>
    <s v="theater/plays"/>
    <x v="1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29"/>
    <n v="1453310661"/>
    <n v="1450718661"/>
    <b v="0"/>
    <n v="1"/>
    <b v="0"/>
    <s v="theater/plays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96.551724137931032"/>
    <n v="1440090300"/>
    <n v="1436305452"/>
    <b v="0"/>
    <n v="29"/>
    <b v="0"/>
    <s v="theater/plays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e v="#DIV/0!"/>
    <n v="1417620036"/>
    <n v="1412432436"/>
    <b v="0"/>
    <n v="0"/>
    <b v="0"/>
    <s v="theater/plays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63"/>
    <n v="1462112318"/>
    <n v="1459520318"/>
    <b v="0"/>
    <n v="4"/>
    <b v="0"/>
    <s v="theater/plays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381.6"/>
    <n v="1454734740"/>
    <n v="1451684437"/>
    <b v="0"/>
    <n v="5"/>
    <b v="0"/>
    <s v="theater/plays"/>
    <x v="1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46.25"/>
    <n v="1417800435"/>
    <n v="1415208435"/>
    <b v="0"/>
    <n v="4"/>
    <b v="0"/>
    <s v="theater/plays"/>
    <x v="1"/>
    <x v="6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26"/>
    <n v="1426294201"/>
    <n v="1423705801"/>
    <b v="0"/>
    <n v="5"/>
    <b v="0"/>
    <s v="theater/plays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0"/>
    <n v="1442635140"/>
    <n v="1442243484"/>
    <b v="0"/>
    <n v="1"/>
    <b v="0"/>
    <s v="theater/plays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5"/>
    <n v="1420971324"/>
    <n v="1418379324"/>
    <b v="0"/>
    <n v="1"/>
    <b v="0"/>
    <s v="theater/plays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e v="#DIV/0!"/>
    <n v="1413608340"/>
    <n v="1412945440"/>
    <b v="0"/>
    <n v="0"/>
    <b v="0"/>
    <s v="theater/plays"/>
    <x v="1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81.571428571428569"/>
    <n v="1409344985"/>
    <n v="1406752985"/>
    <b v="0"/>
    <n v="14"/>
    <b v="0"/>
    <s v="theater/plays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7"/>
    <n v="1407553200"/>
    <n v="1405100992"/>
    <b v="0"/>
    <n v="3"/>
    <b v="0"/>
    <s v="theater/plays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27.3"/>
    <n v="1460751128"/>
    <n v="1455570728"/>
    <b v="0"/>
    <n v="10"/>
    <b v="0"/>
    <s v="theater/plays"/>
    <x v="1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29.411764705882351"/>
    <n v="1409000400"/>
    <n v="1408381704"/>
    <b v="0"/>
    <n v="17"/>
    <b v="0"/>
    <s v="theater/plays"/>
    <x v="1"/>
    <x v="6"/>
    <x v="2892"/>
    <x v="3"/>
  </r>
  <r>
    <n v="2893"/>
    <s v="REDISCOVERING KIA THE PLAY"/>
    <s v="Fundraising for REDISCOVERING KIA THE PLAY"/>
    <n v="5000"/>
    <n v="25"/>
    <x v="2"/>
    <s v="US"/>
    <s v="USD"/>
    <n v="12.5"/>
    <n v="1420768800"/>
    <n v="1415644395"/>
    <b v="0"/>
    <n v="2"/>
    <b v="0"/>
    <s v="theater/plays"/>
    <x v="1"/>
    <x v="6"/>
    <x v="2893"/>
    <x v="3"/>
  </r>
  <r>
    <n v="2894"/>
    <s v="How Could You Do This To Me (The Stage Play)"/>
    <s v="This Is A Story About A Woman A Man And A Woman"/>
    <n v="50000"/>
    <n v="0"/>
    <x v="2"/>
    <s v="US"/>
    <s v="USD"/>
    <e v="#DIV/0!"/>
    <n v="1428100815"/>
    <n v="1422920415"/>
    <b v="0"/>
    <n v="0"/>
    <b v="0"/>
    <s v="theater/plays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5.75"/>
    <n v="1403470800"/>
    <n v="1403356792"/>
    <b v="0"/>
    <n v="4"/>
    <b v="0"/>
    <s v="theater/plays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52.083333333333336"/>
    <n v="1481522400"/>
    <n v="1480283321"/>
    <b v="0"/>
    <n v="12"/>
    <b v="0"/>
    <s v="theater/plays"/>
    <x v="1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83.33333333333334"/>
    <n v="1444577345"/>
    <n v="1441985458"/>
    <b v="0"/>
    <n v="3"/>
    <b v="0"/>
    <s v="theater/plays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26.333333333333332"/>
    <n v="1446307053"/>
    <n v="1443715053"/>
    <b v="0"/>
    <n v="12"/>
    <b v="0"/>
    <s v="theater/plays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e v="#DIV/0!"/>
    <n v="1469325158"/>
    <n v="1464141158"/>
    <b v="0"/>
    <n v="0"/>
    <b v="0"/>
    <s v="theater/plays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486.42857142857144"/>
    <n v="1407562632"/>
    <n v="1404970632"/>
    <b v="0"/>
    <n v="7"/>
    <b v="0"/>
    <s v="theater/plays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3"/>
    <n v="1423345339"/>
    <n v="1418161339"/>
    <b v="0"/>
    <n v="2"/>
    <b v="0"/>
    <s v="theater/plays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25"/>
    <n v="1440412396"/>
    <n v="1437820396"/>
    <b v="0"/>
    <n v="1"/>
    <b v="0"/>
    <s v="theater/plays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9.75"/>
    <n v="1441771218"/>
    <n v="1436587218"/>
    <b v="0"/>
    <n v="4"/>
    <b v="0"/>
    <s v="theater/plays"/>
    <x v="1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8.75"/>
    <n v="1415534400"/>
    <n v="1414538031"/>
    <b v="0"/>
    <n v="4"/>
    <b v="0"/>
    <s v="theater/plays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36.588235294117645"/>
    <n v="1473211313"/>
    <n v="1472001713"/>
    <b v="0"/>
    <n v="17"/>
    <b v="0"/>
    <s v="theater/plays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80.714285714285708"/>
    <n v="1438390800"/>
    <n v="1436888066"/>
    <b v="0"/>
    <n v="7"/>
    <b v="0"/>
    <s v="theater/plays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"/>
    <n v="1463259837"/>
    <n v="1458075837"/>
    <b v="0"/>
    <n v="2"/>
    <b v="0"/>
    <s v="theater/plays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52.8"/>
    <n v="1465407219"/>
    <n v="1462815219"/>
    <b v="0"/>
    <n v="5"/>
    <b v="0"/>
    <s v="theater/plays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20"/>
    <n v="1416944760"/>
    <n v="1413527001"/>
    <b v="0"/>
    <n v="1"/>
    <b v="0"/>
    <s v="theater/plays"/>
    <x v="1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"/>
    <n v="1434139887"/>
    <n v="1428955887"/>
    <b v="0"/>
    <n v="1"/>
    <b v="0"/>
    <s v="theater/plays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46.928571428571431"/>
    <n v="1435429626"/>
    <n v="1431973626"/>
    <b v="0"/>
    <n v="14"/>
    <b v="0"/>
    <s v="theater/plays"/>
    <x v="1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78.07692307692308"/>
    <n v="1452827374"/>
    <n v="1450235374"/>
    <b v="0"/>
    <n v="26"/>
    <b v="0"/>
    <s v="theater/plays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"/>
    <n v="1410041339"/>
    <n v="1404857339"/>
    <b v="0"/>
    <n v="2"/>
    <b v="0"/>
    <s v="theater/plays"/>
    <x v="1"/>
    <x v="6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"/>
    <n v="1426365994"/>
    <n v="1421185594"/>
    <b v="0"/>
    <n v="1"/>
    <b v="0"/>
    <s v="theater/plays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203.66666666666666"/>
    <n v="1458117190"/>
    <n v="1455528790"/>
    <b v="0"/>
    <n v="3"/>
    <b v="0"/>
    <s v="theater/plays"/>
    <x v="1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20.714285714285715"/>
    <n v="1400498789"/>
    <n v="1398511589"/>
    <b v="0"/>
    <n v="7"/>
    <b v="0"/>
    <s v="theater/plays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48.555555555555557"/>
    <n v="1442381847"/>
    <n v="1440826647"/>
    <b v="0"/>
    <n v="9"/>
    <b v="0"/>
    <s v="theater/plays"/>
    <x v="1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68.099999999999994"/>
    <n v="1446131207"/>
    <n v="1443712007"/>
    <b v="0"/>
    <n v="20"/>
    <b v="0"/>
    <s v="theater/plays"/>
    <x v="1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8.5"/>
    <n v="1407250329"/>
    <n v="1404658329"/>
    <b v="0"/>
    <n v="6"/>
    <b v="0"/>
    <s v="theater/plays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51.615384615384613"/>
    <n v="1427306470"/>
    <n v="1424718070"/>
    <b v="0"/>
    <n v="13"/>
    <b v="0"/>
    <s v="theater/plays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43"/>
    <n v="1411679804"/>
    <n v="1409087804"/>
    <b v="0"/>
    <n v="3"/>
    <b v="1"/>
    <s v="theater/musical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83.333333333333329"/>
    <n v="1431982727"/>
    <n v="1428094727"/>
    <b v="0"/>
    <n v="6"/>
    <b v="1"/>
    <s v="theater/musical"/>
    <x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30"/>
    <n v="1422068400"/>
    <n v="1420774779"/>
    <b v="0"/>
    <n v="10"/>
    <b v="1"/>
    <s v="theater/musical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75.51020408163265"/>
    <n v="1431143940"/>
    <n v="1428585710"/>
    <b v="0"/>
    <n v="147"/>
    <b v="1"/>
    <s v="theater/musical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231.66175879396985"/>
    <n v="1410444068"/>
    <n v="1407852068"/>
    <b v="0"/>
    <n v="199"/>
    <b v="1"/>
    <s v="theater/musical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75"/>
    <n v="1424715779"/>
    <n v="1423506179"/>
    <b v="0"/>
    <n v="50"/>
    <b v="1"/>
    <s v="theater/musical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12.14285714285714"/>
    <n v="1405400400"/>
    <n v="1402934629"/>
    <b v="0"/>
    <n v="21"/>
    <b v="1"/>
    <s v="theater/musical"/>
    <x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41.666666666666664"/>
    <n v="1457135846"/>
    <n v="1454543846"/>
    <b v="0"/>
    <n v="24"/>
    <b v="1"/>
    <s v="theater/musical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255.17343750000001"/>
    <n v="1401024758"/>
    <n v="1398432758"/>
    <b v="0"/>
    <n v="32"/>
    <b v="1"/>
    <s v="theater/musical"/>
    <x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62.7741935483871"/>
    <n v="1431007264"/>
    <n v="1428415264"/>
    <b v="0"/>
    <n v="62"/>
    <b v="1"/>
    <s v="theater/musical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88.333333333333329"/>
    <n v="1410761280"/>
    <n v="1408604363"/>
    <b v="0"/>
    <n v="9"/>
    <b v="1"/>
    <s v="theater/musical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85.736842105263165"/>
    <n v="1424516400"/>
    <n v="1421812637"/>
    <b v="0"/>
    <n v="38"/>
    <b v="1"/>
    <s v="theater/musical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47.574074074074076"/>
    <n v="1465081053"/>
    <n v="1462489053"/>
    <b v="0"/>
    <n v="54"/>
    <b v="1"/>
    <s v="theater/musical"/>
    <x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72.972972972972968"/>
    <n v="1402845364"/>
    <n v="1400253364"/>
    <b v="0"/>
    <n v="37"/>
    <b v="1"/>
    <s v="theater/musical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90.538461538461533"/>
    <n v="1472490000"/>
    <n v="1467468008"/>
    <b v="0"/>
    <n v="39"/>
    <b v="1"/>
    <s v="theater/musical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37.647058823529413"/>
    <n v="1413176340"/>
    <n v="1412091423"/>
    <b v="0"/>
    <n v="34"/>
    <b v="1"/>
    <s v="theater/musical"/>
    <x v="1"/>
    <x v="40"/>
    <x v="2936"/>
    <x v="3"/>
  </r>
  <r>
    <n v="2937"/>
    <s v="UCAS"/>
    <s v="UCAS is a new British musical premiering at the Edinburgh Fringe Festival 2014."/>
    <n v="1500"/>
    <n v="2000"/>
    <x v="0"/>
    <s v="GB"/>
    <s v="GBP"/>
    <n v="36.363636363636367"/>
    <n v="1405249113"/>
    <n v="1402657113"/>
    <b v="0"/>
    <n v="55"/>
    <b v="1"/>
    <s v="theater/musical"/>
    <x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26.71875"/>
    <n v="1422636814"/>
    <n v="1420044814"/>
    <b v="0"/>
    <n v="32"/>
    <b v="1"/>
    <s v="theater/musical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329.2"/>
    <n v="1409187600"/>
    <n v="1406316312"/>
    <b v="0"/>
    <n v="25"/>
    <b v="1"/>
    <s v="theater/musical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81.242424242424249"/>
    <n v="1421606018"/>
    <n v="1418150018"/>
    <b v="0"/>
    <n v="33"/>
    <b v="1"/>
    <s v="theater/musical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"/>
    <n v="1425250955"/>
    <n v="1422658955"/>
    <b v="0"/>
    <n v="1"/>
    <b v="0"/>
    <s v="theater/spaces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202.22772277227722"/>
    <n v="1450297080"/>
    <n v="1448565459"/>
    <b v="0"/>
    <n v="202"/>
    <b v="0"/>
    <s v="theater/spaces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e v="#DIV/0!"/>
    <n v="1428894380"/>
    <n v="1426302380"/>
    <b v="0"/>
    <n v="0"/>
    <b v="0"/>
    <s v="theater/spaces"/>
    <x v="1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00"/>
    <n v="1433714198"/>
    <n v="1431122198"/>
    <b v="0"/>
    <n v="1"/>
    <b v="0"/>
    <s v="theater/spaces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e v="#DIV/0!"/>
    <n v="1432437660"/>
    <n v="1429845660"/>
    <b v="0"/>
    <n v="0"/>
    <b v="0"/>
    <s v="theater/spaces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"/>
    <n v="1471265092"/>
    <n v="1468673092"/>
    <b v="0"/>
    <n v="2"/>
    <b v="0"/>
    <s v="theater/spaces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82.461538461538467"/>
    <n v="1480007460"/>
    <n v="1475760567"/>
    <b v="0"/>
    <n v="13"/>
    <b v="0"/>
    <s v="theater/spaces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2.6666666666666665"/>
    <n v="1433259293"/>
    <n v="1428075293"/>
    <b v="0"/>
    <n v="9"/>
    <b v="0"/>
    <s v="theater/spaces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2.5"/>
    <n v="1447965917"/>
    <n v="1445370317"/>
    <b v="0"/>
    <n v="2"/>
    <b v="0"/>
    <s v="theater/spaces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e v="#DIV/0!"/>
    <n v="1453538752"/>
    <n v="1450946752"/>
    <b v="0"/>
    <n v="0"/>
    <b v="0"/>
    <s v="theater/spaces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8.896551724137932"/>
    <n v="1412536573"/>
    <n v="1408648573"/>
    <b v="0"/>
    <n v="58"/>
    <b v="0"/>
    <s v="theater/spaces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200.625"/>
    <n v="1476676800"/>
    <n v="1473957239"/>
    <b v="0"/>
    <n v="8"/>
    <b v="0"/>
    <s v="theater/spaces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201.66666666666666"/>
    <n v="1444330821"/>
    <n v="1441738821"/>
    <b v="0"/>
    <n v="3"/>
    <b v="0"/>
    <s v="theater/spaces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e v="#DIV/0!"/>
    <n v="1489669203"/>
    <n v="1487944803"/>
    <b v="0"/>
    <n v="0"/>
    <b v="0"/>
    <s v="theater/spaces"/>
    <x v="1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65"/>
    <n v="1434476849"/>
    <n v="1431884849"/>
    <b v="0"/>
    <n v="11"/>
    <b v="0"/>
    <s v="theater/spaces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66.099999999999994"/>
    <n v="1462402850"/>
    <n v="1459810850"/>
    <b v="0"/>
    <n v="20"/>
    <b v="0"/>
    <s v="theater/spaces"/>
    <x v="1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93.333333333333329"/>
    <n v="1427498172"/>
    <n v="1422317772"/>
    <b v="0"/>
    <n v="3"/>
    <b v="0"/>
    <s v="theater/spaces"/>
    <x v="1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e v="#DIV/0!"/>
    <n v="1462729317"/>
    <n v="1457548917"/>
    <b v="0"/>
    <n v="0"/>
    <b v="0"/>
    <s v="theater/spaces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e v="#DIV/0!"/>
    <n v="1465258325"/>
    <n v="1462666325"/>
    <b v="0"/>
    <n v="0"/>
    <b v="0"/>
    <s v="theater/spaces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e v="#DIV/0!"/>
    <n v="1410459023"/>
    <n v="1407867023"/>
    <b v="0"/>
    <n v="0"/>
    <b v="0"/>
    <s v="theater/spaces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50.75"/>
    <n v="1427342400"/>
    <n v="1424927159"/>
    <b v="0"/>
    <n v="108"/>
    <b v="1"/>
    <s v="theater/plays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60.9"/>
    <n v="1425193140"/>
    <n v="1422769906"/>
    <b v="0"/>
    <n v="20"/>
    <b v="1"/>
    <s v="theater/plays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09.03061224489795"/>
    <n v="1435835824"/>
    <n v="1433243824"/>
    <b v="0"/>
    <n v="98"/>
    <b v="1"/>
    <s v="theater/plays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25.692295918367346"/>
    <n v="1407360720"/>
    <n v="1404769819"/>
    <b v="0"/>
    <n v="196"/>
    <b v="1"/>
    <s v="theater/plays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41.92307692307692"/>
    <n v="1436290233"/>
    <n v="1433698233"/>
    <b v="0"/>
    <n v="39"/>
    <b v="1"/>
    <s v="theater/plays"/>
    <x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88.7734375"/>
    <n v="1442425412"/>
    <n v="1439833412"/>
    <b v="0"/>
    <n v="128"/>
    <b v="1"/>
    <s v="theater/plays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80.225352112676063"/>
    <n v="1425872692"/>
    <n v="1423284292"/>
    <b v="0"/>
    <n v="71"/>
    <b v="1"/>
    <s v="theater/plays"/>
    <x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78.936170212765958"/>
    <n v="1471406340"/>
    <n v="1470227660"/>
    <b v="0"/>
    <n v="47"/>
    <b v="1"/>
    <s v="theater/plays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95.588235294117652"/>
    <n v="1430693460"/>
    <n v="1428087153"/>
    <b v="0"/>
    <n v="17"/>
    <b v="1"/>
    <s v="theater/plays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69.890109890109883"/>
    <n v="1405699451"/>
    <n v="1403107451"/>
    <b v="0"/>
    <n v="91"/>
    <b v="1"/>
    <s v="theater/plays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74.534883720930239"/>
    <n v="1409500078"/>
    <n v="1406908078"/>
    <b v="0"/>
    <n v="43"/>
    <b v="1"/>
    <s v="theater/plays"/>
    <x v="1"/>
    <x v="6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23.94117647058823"/>
    <n v="1480899600"/>
    <n v="1479609520"/>
    <b v="0"/>
    <n v="17"/>
    <b v="1"/>
    <s v="theater/plays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264.84848484848487"/>
    <n v="1451620800"/>
    <n v="1449171508"/>
    <b v="0"/>
    <n v="33"/>
    <b v="1"/>
    <s v="theater/plays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58.620689655172413"/>
    <n v="1411695300"/>
    <n v="1409275671"/>
    <b v="0"/>
    <n v="87"/>
    <b v="1"/>
    <s v="theater/plays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70.884955752212392"/>
    <n v="1417057200"/>
    <n v="1414599886"/>
    <b v="0"/>
    <n v="113"/>
    <b v="1"/>
    <s v="theater/plays"/>
    <x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8.5714285714285712"/>
    <n v="1457870400"/>
    <n v="1456421530"/>
    <b v="0"/>
    <n v="14"/>
    <b v="1"/>
    <s v="theater/plays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13.56666666666666"/>
    <n v="1427076840"/>
    <n v="1421960934"/>
    <b v="0"/>
    <n v="30"/>
    <b v="1"/>
    <s v="theater/plays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60.6875"/>
    <n v="1413784740"/>
    <n v="1412954547"/>
    <b v="0"/>
    <n v="16"/>
    <b v="1"/>
    <s v="theater/plays"/>
    <x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10.21739130434783"/>
    <n v="1420524000"/>
    <n v="1419104823"/>
    <b v="0"/>
    <n v="46"/>
    <b v="1"/>
    <s v="theater/plays"/>
    <x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36.45833333333334"/>
    <n v="1440381600"/>
    <n v="1438639130"/>
    <b v="0"/>
    <n v="24"/>
    <b v="1"/>
    <s v="theater/plays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53.164948453608247"/>
    <n v="1443014756"/>
    <n v="1439126756"/>
    <b v="1"/>
    <n v="97"/>
    <b v="1"/>
    <s v="theater/spaces"/>
    <x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86.491525423728817"/>
    <n v="1455208143"/>
    <n v="1452616143"/>
    <b v="1"/>
    <n v="59"/>
    <b v="1"/>
    <s v="theater/spaces"/>
    <x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55.23827397260274"/>
    <n v="1415722236"/>
    <n v="1410534636"/>
    <b v="1"/>
    <n v="1095"/>
    <b v="1"/>
    <s v="theater/spaces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15.08256880733946"/>
    <n v="1472020881"/>
    <n v="1469428881"/>
    <b v="1"/>
    <n v="218"/>
    <b v="1"/>
    <s v="theater/spaces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09.5945945945946"/>
    <n v="1477886400"/>
    <n v="1476228128"/>
    <b v="0"/>
    <n v="111"/>
    <b v="1"/>
    <s v="theater/spaces"/>
    <x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45.214285714285715"/>
    <n v="1462100406"/>
    <n v="1456920006"/>
    <b v="0"/>
    <n v="56"/>
    <b v="1"/>
    <s v="theater/spaces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04.15169811320754"/>
    <n v="1476316800"/>
    <n v="1473837751"/>
    <b v="0"/>
    <n v="265"/>
    <b v="1"/>
    <s v="theater/spaces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35.714285714285715"/>
    <n v="1466412081"/>
    <n v="1463820081"/>
    <b v="0"/>
    <n v="28"/>
    <b v="1"/>
    <s v="theater/spaces"/>
    <x v="1"/>
    <x v="38"/>
    <x v="2988"/>
    <x v="2"/>
  </r>
  <r>
    <n v="2989"/>
    <s v="Let's Light Up The Gem!"/>
    <s v="Bring the movies back to Bethel, Maine."/>
    <n v="20000"/>
    <n v="35307"/>
    <x v="0"/>
    <s v="US"/>
    <s v="USD"/>
    <n v="96.997252747252745"/>
    <n v="1450673940"/>
    <n v="1448756962"/>
    <b v="0"/>
    <n v="364"/>
    <b v="1"/>
    <s v="theater/spaces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370.37037037037038"/>
    <n v="1452174420"/>
    <n v="1449150420"/>
    <b v="0"/>
    <n v="27"/>
    <b v="1"/>
    <s v="theater/spaces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94.408602150537632"/>
    <n v="1485547530"/>
    <n v="1483646730"/>
    <b v="0"/>
    <n v="93"/>
    <b v="1"/>
    <s v="theater/spaces"/>
    <x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48.984375"/>
    <n v="1476037510"/>
    <n v="1473445510"/>
    <b v="0"/>
    <n v="64"/>
    <b v="1"/>
    <s v="theater/spaces"/>
    <x v="1"/>
    <x v="38"/>
    <x v="2992"/>
    <x v="2"/>
  </r>
  <r>
    <n v="2993"/>
    <s v="TRUE WEST: Think, Dog! Productions"/>
    <s v="Help us build the Kitchen from Hell!"/>
    <n v="1000"/>
    <n v="1003"/>
    <x v="0"/>
    <s v="US"/>
    <s v="USD"/>
    <n v="45.590909090909093"/>
    <n v="1455998867"/>
    <n v="1453406867"/>
    <b v="0"/>
    <n v="22"/>
    <b v="1"/>
    <s v="theater/spaces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23.275254237288134"/>
    <n v="1412335772"/>
    <n v="1409743772"/>
    <b v="0"/>
    <n v="59"/>
    <b v="1"/>
    <s v="theater/spaces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63.2289156626506"/>
    <n v="1484841471"/>
    <n v="1482249471"/>
    <b v="0"/>
    <n v="249"/>
    <b v="1"/>
    <s v="theater/spaces"/>
    <x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53.5204081632653"/>
    <n v="1432677240"/>
    <n v="1427493240"/>
    <b v="0"/>
    <n v="392"/>
    <b v="1"/>
    <s v="theater/spaces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90.2"/>
    <n v="1488171540"/>
    <n v="1486661793"/>
    <b v="0"/>
    <n v="115"/>
    <b v="1"/>
    <s v="theater/spaces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18.97113163972287"/>
    <n v="1402892700"/>
    <n v="1400474329"/>
    <b v="0"/>
    <n v="433"/>
    <b v="1"/>
    <s v="theater/spaces"/>
    <x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80.25"/>
    <n v="1488333600"/>
    <n v="1487094360"/>
    <b v="0"/>
    <n v="20"/>
    <b v="1"/>
    <s v="theater/spaces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62.5"/>
    <n v="1485885600"/>
    <n v="1484682670"/>
    <b v="0"/>
    <n v="8"/>
    <b v="1"/>
    <s v="theater/spaces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31.37719999999999"/>
    <n v="1468445382"/>
    <n v="1465853382"/>
    <b v="0"/>
    <n v="175"/>
    <b v="1"/>
    <s v="theater/spaces"/>
    <x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73.032980769230775"/>
    <n v="1356552252"/>
    <n v="1353960252"/>
    <b v="0"/>
    <n v="104"/>
    <b v="1"/>
    <s v="theater/spaces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78.52941176470588"/>
    <n v="1456811940"/>
    <n v="1454098976"/>
    <b v="0"/>
    <n v="17"/>
    <b v="1"/>
    <s v="theater/spaces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62.90974729241879"/>
    <n v="1416089324"/>
    <n v="1413493724"/>
    <b v="0"/>
    <n v="277"/>
    <b v="1"/>
    <s v="theater/spaces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08.24237288135593"/>
    <n v="1412611905"/>
    <n v="1410019905"/>
    <b v="0"/>
    <n v="118"/>
    <b v="1"/>
    <s v="theater/spaces"/>
    <x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88.865979381443296"/>
    <n v="1418580591"/>
    <n v="1415988591"/>
    <b v="0"/>
    <n v="97"/>
    <b v="1"/>
    <s v="theater/spaces"/>
    <x v="1"/>
    <x v="38"/>
    <x v="3006"/>
    <x v="3"/>
  </r>
  <r>
    <n v="3007"/>
    <s v="Bethlem"/>
    <s v="Consuite for 2015 CoreCon.  An adventure into insanity."/>
    <n v="600"/>
    <n v="1080"/>
    <x v="0"/>
    <s v="US"/>
    <s v="USD"/>
    <n v="54"/>
    <n v="1429938683"/>
    <n v="1428124283"/>
    <b v="0"/>
    <n v="20"/>
    <b v="1"/>
    <s v="theater/spaces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16.73076923076923"/>
    <n v="1453352719"/>
    <n v="1450760719"/>
    <b v="0"/>
    <n v="26"/>
    <b v="1"/>
    <s v="theater/spaces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233.8984375"/>
    <n v="1417012840"/>
    <n v="1414417240"/>
    <b v="0"/>
    <n v="128"/>
    <b v="1"/>
    <s v="theater/spaces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58"/>
    <n v="1424548719"/>
    <n v="1419364719"/>
    <b v="0"/>
    <n v="15"/>
    <b v="1"/>
    <s v="theater/spaces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.84"/>
    <n v="1450911540"/>
    <n v="1448536516"/>
    <b v="0"/>
    <n v="25"/>
    <b v="1"/>
    <s v="theater/spaces"/>
    <x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85.181818181818187"/>
    <n v="1423587130"/>
    <n v="1421772730"/>
    <b v="0"/>
    <n v="55"/>
    <b v="1"/>
    <s v="theater/spaces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6.69158878504672"/>
    <n v="1434917049"/>
    <n v="1432325049"/>
    <b v="0"/>
    <n v="107"/>
    <b v="1"/>
    <s v="theater/spaces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50.764811490125673"/>
    <n v="1415163600"/>
    <n v="1412737080"/>
    <b v="0"/>
    <n v="557"/>
    <b v="1"/>
    <s v="theater/spaces"/>
    <x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87.7"/>
    <n v="1402459200"/>
    <n v="1401125238"/>
    <b v="0"/>
    <n v="40"/>
    <b v="1"/>
    <s v="theater/spaces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242.27777777777777"/>
    <n v="1405688952"/>
    <n v="1400504952"/>
    <b v="0"/>
    <n v="36"/>
    <b v="1"/>
    <s v="theater/spaces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6.44654088050314"/>
    <n v="1408566243"/>
    <n v="1405974243"/>
    <b v="0"/>
    <n v="159"/>
    <b v="1"/>
    <s v="theater/spaces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03.17073170731707"/>
    <n v="1437429600"/>
    <n v="1433747376"/>
    <b v="0"/>
    <n v="41"/>
    <b v="1"/>
    <s v="theater/spaces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80.464601769911511"/>
    <n v="1401159600"/>
    <n v="1398801620"/>
    <b v="0"/>
    <n v="226"/>
    <b v="1"/>
    <s v="theater/spaces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234.66666666666666"/>
    <n v="1439583533"/>
    <n v="1434399533"/>
    <b v="0"/>
    <n v="30"/>
    <b v="1"/>
    <s v="theater/spaces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50.689320388349515"/>
    <n v="1479794340"/>
    <n v="1476715869"/>
    <b v="0"/>
    <n v="103"/>
    <b v="1"/>
    <s v="theater/spaces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62.70967741935485"/>
    <n v="1472338409"/>
    <n v="1468450409"/>
    <b v="0"/>
    <n v="62"/>
    <b v="1"/>
    <s v="theater/spaces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20.16666666666667"/>
    <n v="1434039186"/>
    <n v="1430151186"/>
    <b v="0"/>
    <n v="6"/>
    <b v="1"/>
    <s v="theater/spaces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67.697802197802204"/>
    <n v="1349567475"/>
    <n v="1346975475"/>
    <b v="0"/>
    <n v="182"/>
    <b v="1"/>
    <s v="theater/spaces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52.103448275862071"/>
    <n v="1401465600"/>
    <n v="1399032813"/>
    <b v="0"/>
    <n v="145"/>
    <b v="1"/>
    <s v="theater/spaces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51.6"/>
    <n v="1488538892"/>
    <n v="1487329292"/>
    <b v="0"/>
    <n v="25"/>
    <b v="1"/>
    <s v="theater/spaces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64.3"/>
    <n v="1426866851"/>
    <n v="1424278451"/>
    <b v="0"/>
    <n v="320"/>
    <b v="1"/>
    <s v="theater/spaces"/>
    <x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84.858585858585855"/>
    <n v="1471242025"/>
    <n v="1468650025"/>
    <b v="0"/>
    <n v="99"/>
    <b v="1"/>
    <s v="theater/spaces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94.548850574712645"/>
    <n v="1416285300"/>
    <n v="1413824447"/>
    <b v="0"/>
    <n v="348"/>
    <b v="1"/>
    <s v="theater/spaces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45.536585365853661"/>
    <n v="1442426171"/>
    <n v="1439834171"/>
    <b v="0"/>
    <n v="41"/>
    <b v="1"/>
    <s v="theater/spaces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51.724137931034484"/>
    <n v="1476479447"/>
    <n v="1471295447"/>
    <b v="0"/>
    <n v="29"/>
    <b v="1"/>
    <s v="theater/spaces"/>
    <x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50.88"/>
    <n v="1441933459"/>
    <n v="1439341459"/>
    <b v="0"/>
    <n v="25"/>
    <b v="1"/>
    <s v="theater/spaces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91.13043478260869"/>
    <n v="1471487925"/>
    <n v="1468895925"/>
    <b v="0"/>
    <n v="23"/>
    <b v="1"/>
    <s v="theater/spaces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89.314285714285717"/>
    <n v="1477972740"/>
    <n v="1475326255"/>
    <b v="0"/>
    <n v="1260"/>
    <b v="1"/>
    <s v="theater/spaces"/>
    <x v="1"/>
    <x v="38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88.588631921824103"/>
    <n v="1367674009"/>
    <n v="1365082009"/>
    <b v="0"/>
    <n v="307"/>
    <b v="1"/>
    <s v="theater/spaces"/>
    <x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96.300911854103347"/>
    <n v="1376654340"/>
    <n v="1373568644"/>
    <b v="0"/>
    <n v="329"/>
    <b v="1"/>
    <s v="theater/spaces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33.3125"/>
    <n v="1285995540"/>
    <n v="1279574773"/>
    <b v="0"/>
    <n v="32"/>
    <b v="1"/>
    <s v="theater/spaces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37.222222222222221"/>
    <n v="1457071397"/>
    <n v="1451887397"/>
    <b v="0"/>
    <n v="27"/>
    <b v="1"/>
    <s v="theater/spaces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92.130423728813554"/>
    <n v="1388303940"/>
    <n v="1386011038"/>
    <b v="0"/>
    <n v="236"/>
    <b v="1"/>
    <s v="theater/spaces"/>
    <x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76.785714285714292"/>
    <n v="1435359600"/>
    <n v="1434999621"/>
    <b v="0"/>
    <n v="42"/>
    <b v="1"/>
    <s v="theater/spaces"/>
    <x v="1"/>
    <x v="38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96.526315789473685"/>
    <n v="1453323048"/>
    <n v="1450731048"/>
    <b v="0"/>
    <n v="95"/>
    <b v="1"/>
    <s v="theater/spaces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51.891891891891895"/>
    <n v="1444149047"/>
    <n v="1441557047"/>
    <b v="0"/>
    <n v="37"/>
    <b v="1"/>
    <s v="theater/spaces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28.9140625"/>
    <n v="1429152600"/>
    <n v="1426815699"/>
    <b v="0"/>
    <n v="128"/>
    <b v="1"/>
    <s v="theater/spaces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84.108974358974365"/>
    <n v="1454433998"/>
    <n v="1453137998"/>
    <b v="0"/>
    <n v="156"/>
    <b v="1"/>
    <s v="theater/spaces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82.941562500000003"/>
    <n v="1408679055"/>
    <n v="1406087055"/>
    <b v="0"/>
    <n v="64"/>
    <b v="1"/>
    <s v="theater/spaces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259.94827586206895"/>
    <n v="1410324720"/>
    <n v="1407784586"/>
    <b v="0"/>
    <n v="58"/>
    <b v="1"/>
    <s v="theater/spaces"/>
    <x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37.25"/>
    <n v="1461762960"/>
    <n v="1457999054"/>
    <b v="0"/>
    <n v="20"/>
    <b v="1"/>
    <s v="theater/spaces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77.02127659574469"/>
    <n v="1420060920"/>
    <n v="1417556262"/>
    <b v="0"/>
    <n v="47"/>
    <b v="1"/>
    <s v="theater/spaces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74.074074074074076"/>
    <n v="1434241255"/>
    <n v="1431649255"/>
    <b v="0"/>
    <n v="54"/>
    <b v="1"/>
    <s v="theater/spaces"/>
    <x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70.666666666666671"/>
    <n v="1462420960"/>
    <n v="1459828960"/>
    <b v="0"/>
    <n v="9"/>
    <b v="1"/>
    <s v="theater/spaces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23.62857142857143"/>
    <n v="1486547945"/>
    <n v="1483955945"/>
    <b v="1"/>
    <n v="35"/>
    <b v="0"/>
    <s v="theater/spaces"/>
    <x v="1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37.5"/>
    <n v="1432828740"/>
    <n v="1430237094"/>
    <b v="0"/>
    <n v="2"/>
    <b v="0"/>
    <s v="theater/spaces"/>
    <x v="1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3.333333333333334"/>
    <n v="1412222340"/>
    <n v="1407781013"/>
    <b v="0"/>
    <n v="3"/>
    <b v="0"/>
    <s v="theater/spaces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e v="#DIV/0!"/>
    <n v="1425258240"/>
    <n v="1422043154"/>
    <b v="0"/>
    <n v="0"/>
    <b v="0"/>
    <s v="theater/spaces"/>
    <x v="1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"/>
    <n v="1420844390"/>
    <n v="1415660390"/>
    <b v="0"/>
    <n v="1"/>
    <b v="0"/>
    <s v="theater/spaces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e v="#DIV/0!"/>
    <n v="1412003784"/>
    <n v="1406819784"/>
    <b v="0"/>
    <n v="0"/>
    <b v="0"/>
    <s v="theater/spaces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e v="#DIV/0!"/>
    <n v="1459694211"/>
    <n v="1457105811"/>
    <b v="0"/>
    <n v="0"/>
    <b v="0"/>
    <s v="theater/spaces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"/>
    <n v="1463734740"/>
    <n v="1459414740"/>
    <b v="0"/>
    <n v="3"/>
    <b v="0"/>
    <s v="theater/spaces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41"/>
    <n v="1407536846"/>
    <n v="1404944846"/>
    <b v="0"/>
    <n v="11"/>
    <b v="0"/>
    <s v="theater/spaces"/>
    <x v="1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55.833333333333336"/>
    <n v="1443422134"/>
    <n v="1440830134"/>
    <b v="0"/>
    <n v="6"/>
    <b v="0"/>
    <s v="theater/spaces"/>
    <x v="1"/>
    <x v="38"/>
    <x v="3060"/>
    <x v="0"/>
  </r>
  <r>
    <n v="3061"/>
    <s v="Help Save Parkway Cinemas!"/>
    <s v="Save a historic Local theater."/>
    <n v="1000000"/>
    <n v="0"/>
    <x v="2"/>
    <s v="US"/>
    <s v="USD"/>
    <e v="#DIV/0!"/>
    <n v="1407955748"/>
    <n v="1405363748"/>
    <b v="0"/>
    <n v="0"/>
    <b v="0"/>
    <s v="theater/spaces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99.761194029850742"/>
    <n v="1443636000"/>
    <n v="1441111892"/>
    <b v="0"/>
    <n v="67"/>
    <b v="0"/>
    <s v="theater/spaces"/>
    <x v="1"/>
    <x v="38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25.521739130434781"/>
    <n v="1477174138"/>
    <n v="1474150138"/>
    <b v="0"/>
    <n v="23"/>
    <b v="0"/>
    <s v="theater/spaces"/>
    <x v="1"/>
    <x v="3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17.65277777777777"/>
    <n v="1448175540"/>
    <n v="1445483246"/>
    <b v="0"/>
    <n v="72"/>
    <b v="0"/>
    <s v="theater/spaces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5"/>
    <n v="1406683172"/>
    <n v="1404523172"/>
    <b v="0"/>
    <n v="2"/>
    <b v="0"/>
    <s v="theater/spaces"/>
    <x v="1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2796.6666666666665"/>
    <n v="1468128537"/>
    <n v="1465536537"/>
    <b v="0"/>
    <n v="15"/>
    <b v="0"/>
    <s v="theater/spaces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200"/>
    <n v="1441837879"/>
    <n v="1439245879"/>
    <b v="0"/>
    <n v="1"/>
    <b v="0"/>
    <s v="theater/spaces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87.5"/>
    <n v="1445013352"/>
    <n v="1442421352"/>
    <b v="0"/>
    <n v="2"/>
    <b v="0"/>
    <s v="theater/spaces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20.142857142857142"/>
    <n v="1418587234"/>
    <n v="1415995234"/>
    <b v="0"/>
    <n v="7"/>
    <b v="0"/>
    <s v="theater/spaces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20.875"/>
    <n v="1481132169"/>
    <n v="1479317769"/>
    <b v="0"/>
    <n v="16"/>
    <b v="0"/>
    <s v="theater/spaces"/>
    <x v="1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61.307692307692307"/>
    <n v="1429595940"/>
    <n v="1428082481"/>
    <b v="0"/>
    <n v="117"/>
    <b v="0"/>
    <s v="theater/spaces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"/>
    <n v="1477791960"/>
    <n v="1476549262"/>
    <b v="0"/>
    <n v="2"/>
    <b v="0"/>
    <s v="theater/spaces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92.142857142857139"/>
    <n v="1434309540"/>
    <n v="1429287900"/>
    <b v="0"/>
    <n v="7"/>
    <b v="0"/>
    <s v="theater/spaces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7.333333333333333"/>
    <n v="1457617359"/>
    <n v="1455025359"/>
    <b v="0"/>
    <n v="3"/>
    <b v="0"/>
    <s v="theater/spaces"/>
    <x v="1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64.8"/>
    <n v="1471573640"/>
    <n v="1467253640"/>
    <b v="0"/>
    <n v="20"/>
    <b v="0"/>
    <s v="theater/spaces"/>
    <x v="1"/>
    <x v="38"/>
    <x v="3075"/>
    <x v="2"/>
  </r>
  <r>
    <n v="3076"/>
    <s v="10,000 Hours"/>
    <s v="Helping female comedians get in their 10,000 Hours of practice!"/>
    <n v="10000"/>
    <n v="1506"/>
    <x v="2"/>
    <s v="US"/>
    <s v="USD"/>
    <n v="30.12"/>
    <n v="1444405123"/>
    <n v="1439221123"/>
    <b v="0"/>
    <n v="50"/>
    <b v="0"/>
    <s v="theater/spaces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52.5"/>
    <n v="1488495478"/>
    <n v="1485903478"/>
    <b v="0"/>
    <n v="2"/>
    <b v="0"/>
    <s v="theater/spaces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23.666666666666668"/>
    <n v="1424920795"/>
    <n v="1422328795"/>
    <b v="0"/>
    <n v="3"/>
    <b v="0"/>
    <s v="theater/spaces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415.77777777777777"/>
    <n v="1427040435"/>
    <n v="1424452035"/>
    <b v="0"/>
    <n v="27"/>
    <b v="0"/>
    <s v="theater/spaces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53.714285714285715"/>
    <n v="1419644444"/>
    <n v="1414456844"/>
    <b v="0"/>
    <n v="7"/>
    <b v="0"/>
    <s v="theater/spaces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420.6"/>
    <n v="1442722891"/>
    <n v="1440130891"/>
    <b v="0"/>
    <n v="5"/>
    <b v="0"/>
    <s v="theater/spaces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e v="#DIV/0!"/>
    <n v="1447628946"/>
    <n v="1445033346"/>
    <b v="0"/>
    <n v="0"/>
    <b v="0"/>
    <s v="theater/spaces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8.666666666666668"/>
    <n v="1409547600"/>
    <n v="1406986278"/>
    <b v="0"/>
    <n v="3"/>
    <b v="0"/>
    <s v="theater/spaces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78.333333333333329"/>
    <n v="1430851680"/>
    <n v="1428340931"/>
    <b v="0"/>
    <n v="6"/>
    <b v="0"/>
    <s v="theater/spaces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67.777777777777771"/>
    <n v="1443561159"/>
    <n v="1440969159"/>
    <b v="0"/>
    <n v="9"/>
    <b v="0"/>
    <s v="theater/spaces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6.666666666666668"/>
    <n v="1439827559"/>
    <n v="1434643559"/>
    <b v="0"/>
    <n v="3"/>
    <b v="0"/>
    <s v="theater/spaces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62.5"/>
    <n v="1482294990"/>
    <n v="1477107390"/>
    <b v="0"/>
    <n v="2"/>
    <b v="0"/>
    <s v="theater/spaces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42"/>
    <n v="1420724460"/>
    <n v="1418046247"/>
    <b v="0"/>
    <n v="3"/>
    <b v="0"/>
    <s v="theater/spaces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30.0888888888889"/>
    <n v="1468029540"/>
    <n v="1465304483"/>
    <b v="0"/>
    <n v="45"/>
    <b v="0"/>
    <s v="theater/spaces"/>
    <x v="1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270.2222222222222"/>
    <n v="1430505545"/>
    <n v="1425325145"/>
    <b v="0"/>
    <n v="9"/>
    <b v="0"/>
    <s v="theater/spaces"/>
    <x v="1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88.444444444444443"/>
    <n v="1471214743"/>
    <n v="1468622743"/>
    <b v="0"/>
    <n v="9"/>
    <b v="0"/>
    <s v="theater/spaces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56.342380952380957"/>
    <n v="1444946400"/>
    <n v="1441723912"/>
    <b v="0"/>
    <n v="21"/>
    <b v="0"/>
    <s v="theater/spaces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53.529411764705884"/>
    <n v="1401595140"/>
    <n v="1398980941"/>
    <b v="0"/>
    <n v="17"/>
    <b v="0"/>
    <s v="theater/spaces"/>
    <x v="1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25"/>
    <n v="1442775956"/>
    <n v="1437591956"/>
    <b v="0"/>
    <n v="1"/>
    <b v="0"/>
    <s v="theater/spaces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50"/>
    <n v="1470011780"/>
    <n v="1464827780"/>
    <b v="0"/>
    <n v="1"/>
    <b v="0"/>
    <s v="theater/spaces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56.785714285714285"/>
    <n v="1432151326"/>
    <n v="1429559326"/>
    <b v="0"/>
    <n v="14"/>
    <b v="0"/>
    <s v="theater/spaces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40.833333333333336"/>
    <n v="1475848800"/>
    <n v="1474027501"/>
    <b v="0"/>
    <n v="42"/>
    <b v="0"/>
    <s v="theater/spaces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65.111111111111114"/>
    <n v="1454890620"/>
    <n v="1450724449"/>
    <b v="0"/>
    <n v="27"/>
    <b v="0"/>
    <s v="theater/spaces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55.6"/>
    <n v="1455251591"/>
    <n v="1452659591"/>
    <b v="0"/>
    <n v="5"/>
    <b v="0"/>
    <s v="theater/spaces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0.53846153846155"/>
    <n v="1413816975"/>
    <n v="1411224975"/>
    <b v="0"/>
    <n v="13"/>
    <b v="0"/>
    <s v="theater/spaces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25"/>
    <n v="1437033360"/>
    <n v="1434445937"/>
    <b v="0"/>
    <n v="12"/>
    <b v="0"/>
    <s v="theater/spaces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69.533333333333331"/>
    <n v="1471939818"/>
    <n v="1467619818"/>
    <b v="0"/>
    <n v="90"/>
    <b v="0"/>
    <s v="theater/spaces"/>
    <x v="1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5.5"/>
    <n v="1434080706"/>
    <n v="1428896706"/>
    <b v="0"/>
    <n v="2"/>
    <b v="0"/>
    <s v="theater/spaces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237"/>
    <n v="1422928800"/>
    <n v="1420235311"/>
    <b v="0"/>
    <n v="5"/>
    <b v="0"/>
    <s v="theater/spaces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79.870967741935488"/>
    <n v="1413694800"/>
    <n v="1408986916"/>
    <b v="0"/>
    <n v="31"/>
    <b v="0"/>
    <s v="theater/spaces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0.25"/>
    <n v="1442440800"/>
    <n v="1440497876"/>
    <b v="0"/>
    <n v="4"/>
    <b v="0"/>
    <s v="theater/spaces"/>
    <x v="1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272.58620689655174"/>
    <n v="1431372751"/>
    <n v="1430767951"/>
    <b v="0"/>
    <n v="29"/>
    <b v="0"/>
    <s v="theater/spaces"/>
    <x v="1"/>
    <x v="38"/>
    <x v="3107"/>
    <x v="0"/>
  </r>
  <r>
    <n v="3108"/>
    <s v="Funding a home for our Children's Theater"/>
    <s v="We need a permanent home for the theater!"/>
    <n v="50000"/>
    <n v="26"/>
    <x v="2"/>
    <s v="US"/>
    <s v="USD"/>
    <n v="13"/>
    <n v="1430234394"/>
    <n v="1425053994"/>
    <b v="0"/>
    <n v="2"/>
    <b v="0"/>
    <s v="theater/spaces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58.184210526315788"/>
    <n v="1409194810"/>
    <n v="1406170810"/>
    <b v="0"/>
    <n v="114"/>
    <b v="0"/>
    <s v="theater/spaces"/>
    <x v="1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0"/>
    <n v="1487465119"/>
    <n v="1484009119"/>
    <b v="0"/>
    <n v="1"/>
    <b v="0"/>
    <s v="theater/spaces"/>
    <x v="1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70.10526315789474"/>
    <n v="1412432220"/>
    <n v="1409753820"/>
    <b v="0"/>
    <n v="76"/>
    <b v="0"/>
    <s v="theater/spaces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57.888888888888886"/>
    <n v="1477968934"/>
    <n v="1472784934"/>
    <b v="0"/>
    <n v="9"/>
    <b v="0"/>
    <s v="theater/spaces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25.27027027027027"/>
    <n v="1429291982"/>
    <n v="1426699982"/>
    <b v="0"/>
    <n v="37"/>
    <b v="0"/>
    <s v="theater/spaces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e v="#DIV/0!"/>
    <n v="1411312250"/>
    <n v="1406128250"/>
    <b v="0"/>
    <n v="0"/>
    <b v="0"/>
    <s v="theater/spaces"/>
    <x v="1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300"/>
    <n v="1465123427"/>
    <n v="1462531427"/>
    <b v="0"/>
    <n v="1"/>
    <b v="0"/>
    <s v="theater/spaces"/>
    <x v="1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43"/>
    <n v="1427890925"/>
    <n v="1426681325"/>
    <b v="0"/>
    <n v="10"/>
    <b v="0"/>
    <s v="theater/spaces"/>
    <x v="1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"/>
    <n v="1464354720"/>
    <n v="1463648360"/>
    <b v="0"/>
    <n v="1"/>
    <b v="0"/>
    <s v="theater/spaces"/>
    <x v="1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775"/>
    <n v="1467473723"/>
    <n v="1465832123"/>
    <b v="0"/>
    <n v="2"/>
    <b v="0"/>
    <s v="theater/spaces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5"/>
    <n v="1427414732"/>
    <n v="1424826332"/>
    <b v="0"/>
    <n v="1"/>
    <b v="0"/>
    <s v="theater/spaces"/>
    <x v="1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2.8"/>
    <n v="1462484196"/>
    <n v="1457303796"/>
    <b v="0"/>
    <n v="10"/>
    <b v="0"/>
    <s v="theater/spaces"/>
    <x v="1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0"/>
    <n v="1411748335"/>
    <n v="1406564335"/>
    <b v="0"/>
    <n v="1"/>
    <b v="0"/>
    <s v="theater/spaces"/>
    <x v="1"/>
    <x v="38"/>
    <x v="3121"/>
    <x v="3"/>
  </r>
  <r>
    <n v="3122"/>
    <s v="be back soon (Canceled)"/>
    <s v="cancelled until further notice"/>
    <n v="199"/>
    <n v="116"/>
    <x v="1"/>
    <s v="US"/>
    <s v="USD"/>
    <n v="58"/>
    <n v="1478733732"/>
    <n v="1478298132"/>
    <b v="0"/>
    <n v="2"/>
    <b v="0"/>
    <s v="theater/spaces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244.80459770114942"/>
    <n v="1468108198"/>
    <n v="1465516198"/>
    <b v="0"/>
    <n v="348"/>
    <b v="0"/>
    <s v="theater/spaces"/>
    <x v="1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6.5"/>
    <n v="1422902601"/>
    <n v="1417718601"/>
    <b v="0"/>
    <n v="4"/>
    <b v="0"/>
    <s v="theater/spaces"/>
    <x v="1"/>
    <x v="38"/>
    <x v="3124"/>
    <x v="3"/>
  </r>
  <r>
    <n v="3125"/>
    <s v="N/A (Canceled)"/>
    <s v="N/A"/>
    <n v="1500000"/>
    <n v="0"/>
    <x v="1"/>
    <s v="US"/>
    <s v="USD"/>
    <e v="#DIV/0!"/>
    <n v="1452142672"/>
    <n v="1449550672"/>
    <b v="0"/>
    <n v="0"/>
    <b v="0"/>
    <s v="theater/spaces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61.176470588235297"/>
    <n v="1459121162"/>
    <n v="1456532762"/>
    <b v="0"/>
    <n v="17"/>
    <b v="0"/>
    <s v="theater/spaces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e v="#DIV/0!"/>
    <n v="1425242029"/>
    <n v="1422650029"/>
    <b v="0"/>
    <n v="0"/>
    <b v="0"/>
    <s v="theater/spaces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39.23931623931625"/>
    <n v="1489690141"/>
    <n v="1487101741"/>
    <b v="0"/>
    <n v="117"/>
    <b v="0"/>
    <s v="theater/plays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0"/>
    <n v="1492542819"/>
    <n v="1489090419"/>
    <b v="0"/>
    <n v="1"/>
    <b v="0"/>
    <s v="theater/plays"/>
    <x v="1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93.75"/>
    <n v="1492145940"/>
    <n v="1489504916"/>
    <b v="0"/>
    <n v="4"/>
    <b v="0"/>
    <s v="theater/plays"/>
    <x v="1"/>
    <x v="6"/>
    <x v="3130"/>
    <x v="1"/>
  </r>
  <r>
    <n v="3131"/>
    <s v="SNAKE EYES"/>
    <s v="A Staged Reading of &quot;Snake Eyes,&quot; a new play by Alex Rafala"/>
    <n v="4100"/>
    <n v="645"/>
    <x v="3"/>
    <s v="US"/>
    <s v="USD"/>
    <n v="53.75"/>
    <n v="1491656045"/>
    <n v="1489067645"/>
    <b v="0"/>
    <n v="12"/>
    <b v="0"/>
    <s v="theater/plays"/>
    <x v="1"/>
    <x v="6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0"/>
    <n v="1492759460"/>
    <n v="1487579060"/>
    <b v="0"/>
    <n v="1"/>
    <b v="0"/>
    <s v="theater/plays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33.75"/>
    <n v="1490358834"/>
    <n v="1487770434"/>
    <b v="0"/>
    <n v="16"/>
    <b v="0"/>
    <s v="theater/plays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8.75"/>
    <n v="1490631419"/>
    <n v="1488820619"/>
    <b v="0"/>
    <n v="12"/>
    <b v="0"/>
    <s v="theater/plays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23.142857142857142"/>
    <n v="1491277121"/>
    <n v="1489376321"/>
    <b v="0"/>
    <n v="7"/>
    <b v="0"/>
    <s v="theater/plays"/>
    <x v="1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29.045454545454547"/>
    <n v="1491001140"/>
    <n v="1487847954"/>
    <b v="0"/>
    <n v="22"/>
    <b v="0"/>
    <s v="theater/plays"/>
    <x v="1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50"/>
    <n v="1493838720"/>
    <n v="1489439669"/>
    <b v="0"/>
    <n v="1"/>
    <b v="0"/>
    <s v="theater/plays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e v="#DIV/0!"/>
    <n v="1491233407"/>
    <n v="1489591807"/>
    <b v="0"/>
    <n v="0"/>
    <b v="0"/>
    <s v="theater/plays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450"/>
    <n v="1490416380"/>
    <n v="1487485760"/>
    <b v="0"/>
    <n v="6"/>
    <b v="0"/>
    <s v="theater/plays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24"/>
    <n v="1491581703"/>
    <n v="1488993303"/>
    <b v="0"/>
    <n v="4"/>
    <b v="0"/>
    <s v="theater/plays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32.25"/>
    <n v="1492372800"/>
    <n v="1488823488"/>
    <b v="0"/>
    <n v="8"/>
    <b v="0"/>
    <s v="theater/plays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5"/>
    <n v="1489922339"/>
    <n v="1487333939"/>
    <b v="0"/>
    <n v="3"/>
    <b v="0"/>
    <s v="theater/plays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e v="#DIV/0!"/>
    <n v="1491726956"/>
    <n v="1489480556"/>
    <b v="0"/>
    <n v="0"/>
    <b v="0"/>
    <s v="theater/plays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251.33333333333334"/>
    <n v="1489903200"/>
    <n v="1488459307"/>
    <b v="0"/>
    <n v="30"/>
    <b v="0"/>
    <s v="theater/plays"/>
    <x v="1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e v="#DIV/0!"/>
    <n v="1490659134"/>
    <n v="1485478734"/>
    <b v="0"/>
    <n v="0"/>
    <b v="0"/>
    <s v="theater/plays"/>
    <x v="1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437.5"/>
    <n v="1492356166"/>
    <n v="1488471766"/>
    <b v="0"/>
    <n v="12"/>
    <b v="0"/>
    <s v="theater/plays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10.35211267605634"/>
    <n v="1415319355"/>
    <n v="1411859755"/>
    <b v="1"/>
    <n v="213"/>
    <b v="1"/>
    <s v="theater/plays"/>
    <x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41.421052631578945"/>
    <n v="1412136000"/>
    <n v="1410278284"/>
    <b v="1"/>
    <n v="57"/>
    <b v="1"/>
    <s v="theater/plays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52"/>
    <n v="1354845600"/>
    <n v="1352766300"/>
    <b v="1"/>
    <n v="25"/>
    <b v="1"/>
    <s v="theater/plays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33.990384615384613"/>
    <n v="1295928000"/>
    <n v="1288160403"/>
    <b v="1"/>
    <n v="104"/>
    <b v="1"/>
    <s v="theater/plays"/>
    <x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03.35294117647059"/>
    <n v="1410379774"/>
    <n v="1407787774"/>
    <b v="1"/>
    <n v="34"/>
    <b v="1"/>
    <s v="theater/plays"/>
    <x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34.791044776119406"/>
    <n v="1383425367"/>
    <n v="1380833367"/>
    <b v="1"/>
    <n v="67"/>
    <b v="1"/>
    <s v="theater/plays"/>
    <x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41.773858921161825"/>
    <n v="1304225940"/>
    <n v="1301542937"/>
    <b v="1"/>
    <n v="241"/>
    <b v="1"/>
    <s v="theater/plays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64.268292682926827"/>
    <n v="1333310458"/>
    <n v="1330722058"/>
    <b v="1"/>
    <n v="123"/>
    <b v="1"/>
    <s v="theater/plays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31.209370860927152"/>
    <n v="1356004725"/>
    <n v="1353412725"/>
    <b v="1"/>
    <n v="302"/>
    <b v="1"/>
    <s v="theater/plays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62.921348314606739"/>
    <n v="1338591144"/>
    <n v="1335567144"/>
    <b v="1"/>
    <n v="89"/>
    <b v="1"/>
    <s v="theater/plays"/>
    <x v="1"/>
    <x v="6"/>
    <x v="3156"/>
    <x v="5"/>
  </r>
  <r>
    <n v="3157"/>
    <s v="Summer FourPlay"/>
    <s v="Four Directors.  Four One Acts.  Four Genres.  For You."/>
    <n v="4000"/>
    <n v="4040"/>
    <x v="0"/>
    <s v="US"/>
    <s v="USD"/>
    <n v="98.536585365853654"/>
    <n v="1405746000"/>
    <n v="1404932105"/>
    <b v="1"/>
    <n v="41"/>
    <b v="1"/>
    <s v="theater/plays"/>
    <x v="1"/>
    <x v="6"/>
    <x v="3157"/>
    <x v="3"/>
  </r>
  <r>
    <n v="3158"/>
    <s v="Nursery Crimes"/>
    <s v="A 40s crime-noir play using nursery rhyme characters."/>
    <n v="5000"/>
    <n v="5700"/>
    <x v="0"/>
    <s v="US"/>
    <s v="USD"/>
    <n v="82.608695652173907"/>
    <n v="1374523752"/>
    <n v="1371931752"/>
    <b v="1"/>
    <n v="69"/>
    <b v="1"/>
    <s v="theater/plays"/>
    <x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38.504230769230773"/>
    <n v="1326927600"/>
    <n v="1323221761"/>
    <b v="1"/>
    <n v="52"/>
    <b v="1"/>
    <s v="theater/plays"/>
    <x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80.15789473684211"/>
    <n v="1407905940"/>
    <n v="1405923687"/>
    <b v="1"/>
    <n v="57"/>
    <b v="1"/>
    <s v="theater/plays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28.405405405405407"/>
    <n v="1413377522"/>
    <n v="1410785522"/>
    <b v="1"/>
    <n v="74"/>
    <b v="1"/>
    <s v="theater/plays"/>
    <x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80.730158730158735"/>
    <n v="1404698400"/>
    <n v="1402331262"/>
    <b v="1"/>
    <n v="63"/>
    <b v="1"/>
    <s v="theater/plays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200.69444444444446"/>
    <n v="1402855525"/>
    <n v="1400263525"/>
    <b v="1"/>
    <n v="72"/>
    <b v="1"/>
    <s v="theater/plays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37.591549295774648"/>
    <n v="1402341615"/>
    <n v="1399490415"/>
    <b v="1"/>
    <n v="71"/>
    <b v="1"/>
    <s v="theater/plays"/>
    <x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58.095238095238095"/>
    <n v="1304395140"/>
    <n v="1302493760"/>
    <b v="1"/>
    <n v="21"/>
    <b v="1"/>
    <s v="theater/plays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60.300892473118282"/>
    <n v="1416988740"/>
    <n v="1414514153"/>
    <b v="1"/>
    <n v="930"/>
    <b v="1"/>
    <s v="theater/plays"/>
    <x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63.363636363636367"/>
    <n v="1406952781"/>
    <n v="1405743181"/>
    <b v="1"/>
    <n v="55"/>
    <b v="1"/>
    <s v="theater/plays"/>
    <x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50.901639344262293"/>
    <n v="1402696800"/>
    <n v="1399948353"/>
    <b v="1"/>
    <n v="61"/>
    <b v="1"/>
    <s v="theater/plays"/>
    <x v="1"/>
    <x v="6"/>
    <x v="3168"/>
    <x v="3"/>
  </r>
  <r>
    <n v="3169"/>
    <s v="The Window"/>
    <s v="We're bringing The Window to the Cherry Lane Theater in January 2014."/>
    <n v="8000"/>
    <n v="8241"/>
    <x v="0"/>
    <s v="US"/>
    <s v="USD"/>
    <n v="100.5"/>
    <n v="1386910740"/>
    <n v="1384364561"/>
    <b v="1"/>
    <n v="82"/>
    <b v="1"/>
    <s v="theater/plays"/>
    <x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31.619718309859156"/>
    <n v="1404273600"/>
    <n v="1401414944"/>
    <b v="1"/>
    <n v="71"/>
    <b v="1"/>
    <s v="theater/plays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65.102564102564102"/>
    <n v="1462545358"/>
    <n v="1459953358"/>
    <b v="1"/>
    <n v="117"/>
    <b v="1"/>
    <s v="theater/plays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79.310344827586206"/>
    <n v="1329240668"/>
    <n v="1326648668"/>
    <b v="1"/>
    <n v="29"/>
    <b v="1"/>
    <s v="theater/plays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39.18918918918919"/>
    <n v="1411765492"/>
    <n v="1409173492"/>
    <b v="1"/>
    <n v="74"/>
    <b v="1"/>
    <s v="theater/plays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31.91304347826087"/>
    <n v="1408999508"/>
    <n v="1407789908"/>
    <b v="1"/>
    <n v="23"/>
    <b v="1"/>
    <s v="theater/plays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91.3"/>
    <n v="1297977427"/>
    <n v="1292793427"/>
    <b v="1"/>
    <n v="60"/>
    <b v="1"/>
    <s v="theater/plays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39.672727272727272"/>
    <n v="1376838000"/>
    <n v="1374531631"/>
    <b v="1"/>
    <n v="55"/>
    <b v="1"/>
    <s v="theater/plays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57.549019607843135"/>
    <n v="1403366409"/>
    <n v="1400774409"/>
    <b v="1"/>
    <n v="51"/>
    <b v="1"/>
    <s v="theater/plays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33.025641025641029"/>
    <n v="1405521075"/>
    <n v="1402929075"/>
    <b v="1"/>
    <n v="78"/>
    <b v="1"/>
    <s v="theater/plays"/>
    <x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77.335806451612896"/>
    <n v="1367859071"/>
    <n v="1365699071"/>
    <b v="1"/>
    <n v="62"/>
    <b v="1"/>
    <s v="theater/plays"/>
    <x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31.933333333333334"/>
    <n v="1403258049"/>
    <n v="1400666049"/>
    <b v="1"/>
    <n v="45"/>
    <b v="1"/>
    <s v="theater/plays"/>
    <x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36.333333333333336"/>
    <n v="1402848000"/>
    <n v="1400570787"/>
    <b v="1"/>
    <n v="15"/>
    <b v="1"/>
    <s v="theater/plays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46.768211920529801"/>
    <n v="1328029200"/>
    <n v="1323211621"/>
    <b v="1"/>
    <n v="151"/>
    <b v="1"/>
    <s v="theater/plays"/>
    <x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40.073529411764703"/>
    <n v="1377284669"/>
    <n v="1375729469"/>
    <b v="1"/>
    <n v="68"/>
    <b v="1"/>
    <s v="theater/plays"/>
    <x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00.21739130434783"/>
    <n v="1404258631"/>
    <n v="1401666631"/>
    <b v="1"/>
    <n v="46"/>
    <b v="1"/>
    <s v="theater/plays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41.666666666666664"/>
    <n v="1405553241"/>
    <n v="1404948441"/>
    <b v="1"/>
    <n v="24"/>
    <b v="1"/>
    <s v="theater/plays"/>
    <x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46.714285714285715"/>
    <n v="1410901200"/>
    <n v="1408313438"/>
    <b v="1"/>
    <n v="70"/>
    <b v="1"/>
    <s v="theater/plays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71.491803278688522"/>
    <n v="1407167973"/>
    <n v="1405439973"/>
    <b v="1"/>
    <n v="244"/>
    <b v="1"/>
    <s v="theater/plays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.444444444444445"/>
    <n v="1433930302"/>
    <n v="1432115902"/>
    <b v="0"/>
    <n v="9"/>
    <b v="0"/>
    <s v="theater/musical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356.84210526315792"/>
    <n v="1432455532"/>
    <n v="1429863532"/>
    <b v="0"/>
    <n v="19"/>
    <b v="0"/>
    <s v="theater/musical"/>
    <x v="1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e v="#DIV/0!"/>
    <n v="1481258275"/>
    <n v="1478662675"/>
    <b v="0"/>
    <n v="0"/>
    <b v="0"/>
    <s v="theater/musical"/>
    <x v="1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37.75"/>
    <n v="1471370869"/>
    <n v="1466186869"/>
    <b v="0"/>
    <n v="4"/>
    <b v="0"/>
    <s v="theater/musical"/>
    <x v="1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2.75"/>
    <n v="1425160800"/>
    <n v="1421274859"/>
    <b v="0"/>
    <n v="8"/>
    <b v="0"/>
    <s v="theater/musical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24.458333333333332"/>
    <n v="1424474056"/>
    <n v="1420586056"/>
    <b v="0"/>
    <n v="24"/>
    <b v="0"/>
    <s v="theater/musical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e v="#DIV/0!"/>
    <n v="1437960598"/>
    <n v="1435368598"/>
    <b v="0"/>
    <n v="0"/>
    <b v="0"/>
    <s v="theater/musical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53.07692307692308"/>
    <n v="1423750542"/>
    <n v="1421158542"/>
    <b v="0"/>
    <n v="39"/>
    <b v="0"/>
    <s v="theater/musical"/>
    <x v="1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300"/>
    <n v="1438437600"/>
    <n v="1433254875"/>
    <b v="0"/>
    <n v="6"/>
    <b v="0"/>
    <s v="theater/musical"/>
    <x v="1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286.25"/>
    <n v="1423050618"/>
    <n v="1420458618"/>
    <b v="0"/>
    <n v="4"/>
    <b v="0"/>
    <s v="theater/musical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36.666666666666664"/>
    <n v="1424081477"/>
    <n v="1420798277"/>
    <b v="0"/>
    <n v="3"/>
    <b v="0"/>
    <s v="theater/musical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49.20754716981132"/>
    <n v="1410037200"/>
    <n v="1407435418"/>
    <b v="0"/>
    <n v="53"/>
    <b v="0"/>
    <s v="theater/musical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"/>
    <n v="1461994440"/>
    <n v="1459410101"/>
    <b v="0"/>
    <n v="1"/>
    <b v="0"/>
    <s v="theater/musical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2.5"/>
    <n v="1409509477"/>
    <n v="1407695077"/>
    <b v="0"/>
    <n v="2"/>
    <b v="0"/>
    <s v="theater/musical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09.04"/>
    <n v="1450072740"/>
    <n v="1445027346"/>
    <b v="0"/>
    <n v="25"/>
    <b v="0"/>
    <s v="theater/musical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41.666666666666664"/>
    <n v="1443224622"/>
    <n v="1440632622"/>
    <b v="0"/>
    <n v="6"/>
    <b v="0"/>
    <s v="theater/musical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e v="#DIV/0!"/>
    <n v="1437149640"/>
    <n v="1434558479"/>
    <b v="0"/>
    <n v="0"/>
    <b v="0"/>
    <s v="theater/musical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22.75"/>
    <n v="1430470772"/>
    <n v="1427878772"/>
    <b v="0"/>
    <n v="12"/>
    <b v="0"/>
    <s v="theater/musical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e v="#DIV/0!"/>
    <n v="1442644651"/>
    <n v="1440052651"/>
    <b v="0"/>
    <n v="0"/>
    <b v="0"/>
    <s v="theater/musical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70.833333333333329"/>
    <n v="1429767607"/>
    <n v="1424587207"/>
    <b v="0"/>
    <n v="36"/>
    <b v="0"/>
    <s v="theater/musical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63.109756097560975"/>
    <n v="1406557877"/>
    <n v="1404743477"/>
    <b v="1"/>
    <n v="82"/>
    <b v="1"/>
    <s v="theater/plays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50.157964601769912"/>
    <n v="1403305200"/>
    <n v="1400512658"/>
    <b v="1"/>
    <n v="226"/>
    <b v="1"/>
    <s v="theater/plays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62.883333333333333"/>
    <n v="1338523140"/>
    <n v="1334442519"/>
    <b v="1"/>
    <n v="60"/>
    <b v="1"/>
    <s v="theater/plays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85.531055900621112"/>
    <n v="1408068000"/>
    <n v="1405346680"/>
    <b v="1"/>
    <n v="322"/>
    <b v="1"/>
    <s v="theater/plays"/>
    <x v="1"/>
    <x v="6"/>
    <x v="3211"/>
    <x v="3"/>
  </r>
  <r>
    <n v="3212"/>
    <s v="Campo Maldito"/>
    <s v="Help us bring our production of Campo Maldito to New York AND San Francisco!"/>
    <n v="4000"/>
    <n v="5050"/>
    <x v="0"/>
    <s v="US"/>
    <s v="USD"/>
    <n v="53.723404255319146"/>
    <n v="1407524751"/>
    <n v="1404932751"/>
    <b v="1"/>
    <n v="94"/>
    <b v="1"/>
    <s v="theater/plays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27.80851063829788"/>
    <n v="1437934759"/>
    <n v="1434478759"/>
    <b v="1"/>
    <n v="47"/>
    <b v="1"/>
    <s v="theater/plays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06.57391304347826"/>
    <n v="1452038100"/>
    <n v="1448823673"/>
    <b v="1"/>
    <n v="115"/>
    <b v="1"/>
    <s v="theater/plays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262.11194029850748"/>
    <n v="1441857540"/>
    <n v="1438617471"/>
    <b v="1"/>
    <n v="134"/>
    <b v="1"/>
    <s v="theater/plays"/>
    <x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57.171428571428571"/>
    <n v="1436625000"/>
    <n v="1433934371"/>
    <b v="1"/>
    <n v="35"/>
    <b v="1"/>
    <s v="theater/plays"/>
    <x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50.20192307692308"/>
    <n v="1478264784"/>
    <n v="1475672784"/>
    <b v="1"/>
    <n v="104"/>
    <b v="1"/>
    <s v="theater/plays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66.586956521739125"/>
    <n v="1419984000"/>
    <n v="1417132986"/>
    <b v="1"/>
    <n v="184"/>
    <b v="1"/>
    <s v="theater/plays"/>
    <x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68.25210084033614"/>
    <n v="1427063747"/>
    <n v="1424043347"/>
    <b v="1"/>
    <n v="119"/>
    <b v="1"/>
    <s v="theater/plays"/>
    <x v="1"/>
    <x v="6"/>
    <x v="3219"/>
    <x v="0"/>
  </r>
  <r>
    <n v="3220"/>
    <s v="Burners"/>
    <s v="A sci-fi thriller for the stage opening March 10 in Los Angeles."/>
    <n v="15000"/>
    <n v="15126"/>
    <x v="0"/>
    <s v="US"/>
    <s v="USD"/>
    <n v="256.37288135593218"/>
    <n v="1489352400"/>
    <n v="1486411204"/>
    <b v="1"/>
    <n v="59"/>
    <b v="1"/>
    <s v="theater/plays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36.610619469026545"/>
    <n v="1436114603"/>
    <n v="1433090603"/>
    <b v="1"/>
    <n v="113"/>
    <b v="1"/>
    <s v="theater/plays"/>
    <x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37.142857142857146"/>
    <n v="1445722140"/>
    <n v="1443016697"/>
    <b v="1"/>
    <n v="84"/>
    <b v="1"/>
    <s v="theater/plays"/>
    <x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45.878378378378379"/>
    <n v="1440100976"/>
    <n v="1437508976"/>
    <b v="1"/>
    <n v="74"/>
    <b v="1"/>
    <s v="theater/plays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1.71296296296296"/>
    <n v="1484024400"/>
    <n v="1479932713"/>
    <b v="1"/>
    <n v="216"/>
    <b v="1"/>
    <s v="theater/plays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52.487179487179489"/>
    <n v="1464987600"/>
    <n v="1463145938"/>
    <b v="1"/>
    <n v="39"/>
    <b v="1"/>
    <s v="theater/plays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59.523809523809526"/>
    <n v="1446213612"/>
    <n v="1443621612"/>
    <b v="1"/>
    <n v="21"/>
    <b v="1"/>
    <s v="theater/plays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50"/>
    <n v="1484687436"/>
    <n v="1482095436"/>
    <b v="0"/>
    <n v="30"/>
    <b v="1"/>
    <s v="theater/plays"/>
    <x v="1"/>
    <x v="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93.62162162162161"/>
    <n v="1450328340"/>
    <n v="1447606884"/>
    <b v="1"/>
    <n v="37"/>
    <b v="1"/>
    <s v="theater/plays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06.79702970297029"/>
    <n v="1416470398"/>
    <n v="1413874798"/>
    <b v="1"/>
    <n v="202"/>
    <b v="1"/>
    <s v="theater/plays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77.21621621621621"/>
    <n v="1412135940"/>
    <n v="1410840126"/>
    <b v="1"/>
    <n v="37"/>
    <b v="1"/>
    <s v="theater/plays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57.5"/>
    <n v="1460846347"/>
    <n v="1458254347"/>
    <b v="0"/>
    <n v="28"/>
    <b v="1"/>
    <s v="theater/plays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50.46153846153846"/>
    <n v="1462334340"/>
    <n v="1459711917"/>
    <b v="1"/>
    <n v="26"/>
    <b v="1"/>
    <s v="theater/plays"/>
    <x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97.377049180327873"/>
    <n v="1488482355"/>
    <n v="1485890355"/>
    <b v="0"/>
    <n v="61"/>
    <b v="1"/>
    <s v="theater/plays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34.91921739130435"/>
    <n v="1485991860"/>
    <n v="1483124208"/>
    <b v="0"/>
    <n v="115"/>
    <b v="1"/>
    <s v="theater/plays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85.530386740331494"/>
    <n v="1467361251"/>
    <n v="1464769251"/>
    <b v="1"/>
    <n v="181"/>
    <b v="1"/>
    <s v="theater/plays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82.90909090909091"/>
    <n v="1482962433"/>
    <n v="1480370433"/>
    <b v="0"/>
    <n v="110"/>
    <b v="1"/>
    <s v="theater/plays"/>
    <x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31.13620817843866"/>
    <n v="1443499140"/>
    <n v="1441452184"/>
    <b v="1"/>
    <n v="269"/>
    <b v="1"/>
    <s v="theater/plays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39.810126582278478"/>
    <n v="1435752898"/>
    <n v="1433160898"/>
    <b v="1"/>
    <n v="79"/>
    <b v="1"/>
    <s v="theater/plays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59.701730769230764"/>
    <n v="1445817540"/>
    <n v="1443665293"/>
    <b v="1"/>
    <n v="104"/>
    <b v="1"/>
    <s v="theater/plays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88.735294117647058"/>
    <n v="1487286000"/>
    <n v="1484843948"/>
    <b v="0"/>
    <n v="34"/>
    <b v="1"/>
    <s v="theater/plays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58.688622754491021"/>
    <n v="1413269940"/>
    <n v="1410421670"/>
    <b v="1"/>
    <n v="167"/>
    <b v="1"/>
    <s v="theater/plays"/>
    <x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69.56513661202186"/>
    <n v="1411150092"/>
    <n v="1408558092"/>
    <b v="1"/>
    <n v="183"/>
    <b v="1"/>
    <s v="theater/plays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15.87323943661971"/>
    <n v="1444348800"/>
    <n v="1442283562"/>
    <b v="1"/>
    <n v="71"/>
    <b v="1"/>
    <s v="theater/plays"/>
    <x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23.869565217391305"/>
    <n v="1480613982"/>
    <n v="1478018382"/>
    <b v="0"/>
    <n v="69"/>
    <b v="1"/>
    <s v="theater/plays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81.125925925925927"/>
    <n v="1434074400"/>
    <n v="1431354258"/>
    <b v="0"/>
    <n v="270"/>
    <b v="1"/>
    <s v="theater/plays"/>
    <x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57.626943005181346"/>
    <n v="1442030340"/>
    <n v="1439551200"/>
    <b v="1"/>
    <n v="193"/>
    <b v="1"/>
    <s v="theater/plays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46.429824561403507"/>
    <n v="1436696712"/>
    <n v="1434104712"/>
    <b v="1"/>
    <n v="57"/>
    <b v="1"/>
    <s v="theater/plays"/>
    <x v="1"/>
    <x v="6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60.475000000000001"/>
    <n v="1428178757"/>
    <n v="1425590357"/>
    <b v="1"/>
    <n v="200"/>
    <b v="1"/>
    <s v="theater/plays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65.579545454545453"/>
    <n v="1434822914"/>
    <n v="1432230914"/>
    <b v="1"/>
    <n v="88"/>
    <b v="1"/>
    <s v="theater/plays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19.1924882629108"/>
    <n v="1415213324"/>
    <n v="1412617724"/>
    <b v="1"/>
    <n v="213"/>
    <b v="1"/>
    <s v="theater/plays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83.05"/>
    <n v="1434907966"/>
    <n v="1432315966"/>
    <b v="1"/>
    <n v="20"/>
    <b v="1"/>
    <s v="theater/plays"/>
    <x v="1"/>
    <x v="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57.52"/>
    <n v="1473247240"/>
    <n v="1470655240"/>
    <b v="1"/>
    <n v="50"/>
    <b v="1"/>
    <s v="theater/plays"/>
    <x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77.08695652173913"/>
    <n v="1473306300"/>
    <n v="1471701028"/>
    <b v="1"/>
    <n v="115"/>
    <b v="1"/>
    <s v="theater/plays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70.771505376344081"/>
    <n v="1427331809"/>
    <n v="1424743409"/>
    <b v="1"/>
    <n v="186"/>
    <b v="1"/>
    <s v="theater/plays"/>
    <x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29.166666666666668"/>
    <n v="1412706375"/>
    <n v="1410114375"/>
    <b v="1"/>
    <n v="18"/>
    <b v="1"/>
    <s v="theater/plays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72.76136363636364"/>
    <n v="1433995140"/>
    <n v="1432129577"/>
    <b v="1"/>
    <n v="176"/>
    <b v="1"/>
    <s v="theater/plays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51.853414634146333"/>
    <n v="1487769952"/>
    <n v="1485177952"/>
    <b v="0"/>
    <n v="41"/>
    <b v="1"/>
    <s v="theater/plays"/>
    <x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98.2"/>
    <n v="1420751861"/>
    <n v="1418159861"/>
    <b v="1"/>
    <n v="75"/>
    <b v="1"/>
    <s v="theater/plays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251.7381443298969"/>
    <n v="1475294340"/>
    <n v="1472753745"/>
    <b v="1"/>
    <n v="97"/>
    <b v="1"/>
    <s v="theater/plays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74.821917808219183"/>
    <n v="1448903318"/>
    <n v="1445875718"/>
    <b v="1"/>
    <n v="73"/>
    <b v="1"/>
    <s v="theater/plays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67.65306122448979"/>
    <n v="1437067476"/>
    <n v="1434475476"/>
    <b v="1"/>
    <n v="49"/>
    <b v="1"/>
    <s v="theater/plays"/>
    <x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93.81343283582089"/>
    <n v="1419220800"/>
    <n v="1416555262"/>
    <b v="1"/>
    <n v="134"/>
    <b v="1"/>
    <s v="theater/plays"/>
    <x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41.237647058823526"/>
    <n v="1446238800"/>
    <n v="1444220588"/>
    <b v="1"/>
    <n v="68"/>
    <b v="1"/>
    <s v="theater/plays"/>
    <x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52.551020408163268"/>
    <n v="1422482400"/>
    <n v="1421089938"/>
    <b v="1"/>
    <n v="49"/>
    <b v="1"/>
    <s v="theater/plays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70.285714285714292"/>
    <n v="1449162000"/>
    <n v="1446570315"/>
    <b v="1"/>
    <n v="63"/>
    <b v="1"/>
    <s v="theater/plays"/>
    <x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48.325153374233132"/>
    <n v="1434142800"/>
    <n v="1431435122"/>
    <b v="1"/>
    <n v="163"/>
    <b v="1"/>
    <s v="theater/plays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53.177083333333336"/>
    <n v="1437156660"/>
    <n v="1434564660"/>
    <b v="1"/>
    <n v="288"/>
    <b v="1"/>
    <s v="theater/plays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60.952380952380949"/>
    <n v="1472074928"/>
    <n v="1470692528"/>
    <b v="1"/>
    <n v="42"/>
    <b v="1"/>
    <s v="theater/plays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16"/>
    <n v="1434452400"/>
    <n v="1431509397"/>
    <b v="1"/>
    <n v="70"/>
    <b v="1"/>
    <s v="theater/plays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61"/>
    <n v="1436705265"/>
    <n v="1434113265"/>
    <b v="1"/>
    <n v="30"/>
    <b v="1"/>
    <s v="theater/plays"/>
    <x v="1"/>
    <x v="6"/>
    <x v="3270"/>
    <x v="0"/>
  </r>
  <r>
    <n v="3271"/>
    <s v="Saxon Court at Southwark Playhouse"/>
    <s v="A razor sharp satire to darken your Christmas."/>
    <n v="1500"/>
    <n v="1950"/>
    <x v="0"/>
    <s v="GB"/>
    <s v="GBP"/>
    <n v="38.235294117647058"/>
    <n v="1414927775"/>
    <n v="1412332175"/>
    <b v="1"/>
    <n v="51"/>
    <b v="1"/>
    <s v="theater/plays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06.50344827586207"/>
    <n v="1446814809"/>
    <n v="1444219209"/>
    <b v="1"/>
    <n v="145"/>
    <b v="1"/>
    <s v="theater/plays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204.57142857142858"/>
    <n v="1473879600"/>
    <n v="1472498042"/>
    <b v="1"/>
    <n v="21"/>
    <b v="1"/>
    <s v="theater/plays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54.912587412587413"/>
    <n v="1458075600"/>
    <n v="1454259272"/>
    <b v="1"/>
    <n v="286"/>
    <b v="1"/>
    <s v="theater/plays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50.41666666666666"/>
    <n v="1423456200"/>
    <n v="1421183271"/>
    <b v="1"/>
    <n v="12"/>
    <b v="1"/>
    <s v="theater/plays"/>
    <x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52.58"/>
    <n v="1459483140"/>
    <n v="1456526879"/>
    <b v="1"/>
    <n v="100"/>
    <b v="1"/>
    <s v="theater/plays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54.3"/>
    <n v="1416331406"/>
    <n v="1413735806"/>
    <b v="1"/>
    <n v="100"/>
    <b v="1"/>
    <s v="theater/plays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76.029411764705884"/>
    <n v="1433017303"/>
    <n v="1430425303"/>
    <b v="1"/>
    <n v="34"/>
    <b v="1"/>
    <s v="theater/plays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05.2063492063492"/>
    <n v="1459474059"/>
    <n v="1456885659"/>
    <b v="0"/>
    <n v="63"/>
    <b v="1"/>
    <s v="theater/plays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68.666666666666671"/>
    <n v="1433134800"/>
    <n v="1430158198"/>
    <b v="0"/>
    <n v="30"/>
    <b v="1"/>
    <s v="theater/plays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29.36170212765958"/>
    <n v="1441153705"/>
    <n v="1438561705"/>
    <b v="0"/>
    <n v="47"/>
    <b v="1"/>
    <s v="theater/plays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34.26371308016877"/>
    <n v="1461904788"/>
    <n v="1458103188"/>
    <b v="0"/>
    <n v="237"/>
    <b v="1"/>
    <s v="theater/plays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7.829787234042552"/>
    <n v="1455138000"/>
    <n v="1452448298"/>
    <b v="0"/>
    <n v="47"/>
    <b v="1"/>
    <s v="theater/plays"/>
    <x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203.2"/>
    <n v="1454047140"/>
    <n v="1452546853"/>
    <b v="0"/>
    <n v="15"/>
    <b v="1"/>
    <s v="theater/plays"/>
    <x v="1"/>
    <x v="6"/>
    <x v="3284"/>
    <x v="2"/>
  </r>
  <r>
    <n v="3285"/>
    <s v="By Morning"/>
    <s v="A new play by Matthew Gasda"/>
    <n v="4999"/>
    <n v="5604"/>
    <x v="0"/>
    <s v="US"/>
    <s v="USD"/>
    <n v="69.18518518518519"/>
    <n v="1488258000"/>
    <n v="1485556626"/>
    <b v="0"/>
    <n v="81"/>
    <b v="1"/>
    <s v="theater/plays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25.12295081967213"/>
    <n v="1471291782"/>
    <n v="1468699782"/>
    <b v="0"/>
    <n v="122"/>
    <b v="1"/>
    <s v="theater/plays"/>
    <x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73.529411764705884"/>
    <n v="1448733628"/>
    <n v="1446573628"/>
    <b v="0"/>
    <n v="34"/>
    <b v="1"/>
    <s v="theater/plays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48.437149758454105"/>
    <n v="1466463600"/>
    <n v="1463337315"/>
    <b v="0"/>
    <n v="207"/>
    <b v="1"/>
    <s v="theater/plays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26.608400000000003"/>
    <n v="1487580602"/>
    <n v="1485161402"/>
    <b v="0"/>
    <n v="25"/>
    <b v="1"/>
    <s v="theater/plays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33.666666666666664"/>
    <n v="1489234891"/>
    <n v="1486642891"/>
    <b v="0"/>
    <n v="72"/>
    <b v="1"/>
    <s v="theater/plays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40.714285714285715"/>
    <n v="1442462340"/>
    <n v="1439743900"/>
    <b v="0"/>
    <n v="14"/>
    <b v="1"/>
    <s v="theater/plays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9.266666666666666"/>
    <n v="1449257348"/>
    <n v="1444069748"/>
    <b v="0"/>
    <n v="15"/>
    <b v="1"/>
    <s v="theater/plays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84.285714285714292"/>
    <n v="1488622352"/>
    <n v="1486030352"/>
    <b v="0"/>
    <n v="91"/>
    <b v="1"/>
    <s v="theater/plays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29.583333333333332"/>
    <n v="1434459554"/>
    <n v="1431867554"/>
    <b v="0"/>
    <n v="24"/>
    <b v="1"/>
    <s v="theater/plays"/>
    <x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26.667037037037037"/>
    <n v="1474886229"/>
    <n v="1472294229"/>
    <b v="0"/>
    <n v="27"/>
    <b v="1"/>
    <s v="theater/plays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45.978723404255319"/>
    <n v="1448229600"/>
    <n v="1446401372"/>
    <b v="0"/>
    <n v="47"/>
    <b v="1"/>
    <s v="theater/plays"/>
    <x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25.09090909090909"/>
    <n v="1438037940"/>
    <n v="1436380256"/>
    <b v="0"/>
    <n v="44"/>
    <b v="1"/>
    <s v="theater/plays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1.29166666666666"/>
    <n v="1442102400"/>
    <n v="1440370768"/>
    <b v="0"/>
    <n v="72"/>
    <b v="1"/>
    <s v="theater/plays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55.333333333333336"/>
    <n v="1444860063"/>
    <n v="1442268063"/>
    <b v="0"/>
    <n v="63"/>
    <b v="1"/>
    <s v="theater/plays"/>
    <x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46.420454545454547"/>
    <n v="1430329862"/>
    <n v="1428515462"/>
    <b v="0"/>
    <n v="88"/>
    <b v="1"/>
    <s v="theater/plays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57.2"/>
    <n v="1470034740"/>
    <n v="1466185176"/>
    <b v="0"/>
    <n v="70"/>
    <b v="1"/>
    <s v="theater/plays"/>
    <x v="1"/>
    <x v="6"/>
    <x v="3301"/>
    <x v="2"/>
  </r>
  <r>
    <n v="3302"/>
    <s v="El muro de BorÃ­s KiÃ©n"/>
    <s v="FilosofÃ­a de los anÃ³nimos"/>
    <n v="8400"/>
    <n v="8685"/>
    <x v="0"/>
    <s v="ES"/>
    <s v="EUR"/>
    <n v="173.7"/>
    <n v="1481099176"/>
    <n v="1478507176"/>
    <b v="0"/>
    <n v="50"/>
    <b v="1"/>
    <s v="theater/plays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59.6"/>
    <n v="1427553484"/>
    <n v="1424533084"/>
    <b v="0"/>
    <n v="35"/>
    <b v="1"/>
    <s v="theater/plays"/>
    <x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89.585714285714289"/>
    <n v="1482418752"/>
    <n v="1479826752"/>
    <b v="0"/>
    <n v="175"/>
    <b v="1"/>
    <s v="theater/plays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204.05"/>
    <n v="1438374748"/>
    <n v="1435782748"/>
    <b v="0"/>
    <n v="20"/>
    <b v="1"/>
    <s v="theater/plays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48.703703703703702"/>
    <n v="1465527600"/>
    <n v="1462252542"/>
    <b v="0"/>
    <n v="54"/>
    <b v="1"/>
    <s v="theater/plays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53.339999999999996"/>
    <n v="1463275339"/>
    <n v="1460683339"/>
    <b v="0"/>
    <n v="20"/>
    <b v="1"/>
    <s v="theater/plays"/>
    <x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75.087719298245617"/>
    <n v="1460581365"/>
    <n v="1458766965"/>
    <b v="0"/>
    <n v="57"/>
    <b v="1"/>
    <s v="theater/plays"/>
    <x v="1"/>
    <x v="6"/>
    <x v="3308"/>
    <x v="2"/>
  </r>
  <r>
    <n v="3309"/>
    <s v="Collision Course"/>
    <s v="Two unlikely friends, a garage, tinned beans &amp; the end of the world."/>
    <n v="350"/>
    <n v="558"/>
    <x v="0"/>
    <s v="GB"/>
    <s v="GBP"/>
    <n v="18"/>
    <n v="1476632178"/>
    <n v="1473953778"/>
    <b v="0"/>
    <n v="31"/>
    <b v="1"/>
    <s v="theater/plays"/>
    <x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209.83870967741936"/>
    <n v="1444169825"/>
    <n v="1441577825"/>
    <b v="0"/>
    <n v="31"/>
    <b v="1"/>
    <s v="theater/plays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61.022222222222226"/>
    <n v="1445065210"/>
    <n v="1442473210"/>
    <b v="0"/>
    <n v="45"/>
    <b v="1"/>
    <s v="theater/plays"/>
    <x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61"/>
    <n v="1478901600"/>
    <n v="1477077946"/>
    <b v="0"/>
    <n v="41"/>
    <b v="1"/>
    <s v="theater/plays"/>
    <x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80.034482758620683"/>
    <n v="1453856400"/>
    <n v="1452664317"/>
    <b v="0"/>
    <n v="29"/>
    <b v="1"/>
    <s v="theater/plays"/>
    <x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29.068965517241381"/>
    <n v="1431115500"/>
    <n v="1428733511"/>
    <b v="0"/>
    <n v="58"/>
    <b v="1"/>
    <s v="theater/plays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49.438202247191015"/>
    <n v="1462519041"/>
    <n v="1459927041"/>
    <b v="0"/>
    <n v="89"/>
    <b v="1"/>
    <s v="theater/plays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93.977440000000001"/>
    <n v="1407506040"/>
    <n v="1404680075"/>
    <b v="0"/>
    <n v="125"/>
    <b v="1"/>
    <s v="theater/plays"/>
    <x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61.944444444444443"/>
    <n v="1465347424"/>
    <n v="1462755424"/>
    <b v="0"/>
    <n v="18"/>
    <b v="1"/>
    <s v="theater/plays"/>
    <x v="1"/>
    <x v="6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78.5"/>
    <n v="1460341800"/>
    <n v="1456902893"/>
    <b v="0"/>
    <n v="32"/>
    <b v="1"/>
    <s v="theater/plays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33.75"/>
    <n v="1422712986"/>
    <n v="1418824986"/>
    <b v="0"/>
    <n v="16"/>
    <b v="1"/>
    <s v="theater/plays"/>
    <x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66.44736842105263"/>
    <n v="1466557557"/>
    <n v="1463965557"/>
    <b v="0"/>
    <n v="38"/>
    <b v="1"/>
    <s v="theater/plays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35.799999999999997"/>
    <n v="1413431940"/>
    <n v="1412216665"/>
    <b v="0"/>
    <n v="15"/>
    <b v="1"/>
    <s v="theater/plays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5.65217391304347"/>
    <n v="1466567700"/>
    <n v="1464653696"/>
    <b v="0"/>
    <n v="23"/>
    <b v="1"/>
    <s v="theater/plays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25.693877551020407"/>
    <n v="1474793208"/>
    <n v="1472201208"/>
    <b v="0"/>
    <n v="49"/>
    <b v="1"/>
    <s v="theater/plays"/>
    <x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52.5"/>
    <n v="1465135190"/>
    <n v="1463925590"/>
    <b v="0"/>
    <n v="10"/>
    <b v="1"/>
    <s v="theater/plays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30"/>
    <n v="1428256277"/>
    <n v="1425235877"/>
    <b v="0"/>
    <n v="15"/>
    <b v="1"/>
    <s v="theater/plays"/>
    <x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.28070175438597"/>
    <n v="1425830905"/>
    <n v="1423242505"/>
    <b v="0"/>
    <n v="57"/>
    <b v="1"/>
    <s v="theater/plays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24.545454545454547"/>
    <n v="1462697966"/>
    <n v="1460105966"/>
    <b v="0"/>
    <n v="33"/>
    <b v="1"/>
    <s v="theater/plays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292.77777777777777"/>
    <n v="1404522000"/>
    <n v="1404308883"/>
    <b v="0"/>
    <n v="9"/>
    <b v="1"/>
    <s v="theater/plays"/>
    <x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44.92307692307692"/>
    <n v="1406502000"/>
    <n v="1405583108"/>
    <b v="0"/>
    <n v="26"/>
    <b v="1"/>
    <s v="theater/plays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23.10144927536232"/>
    <n v="1427919468"/>
    <n v="1425331068"/>
    <b v="0"/>
    <n v="69"/>
    <b v="1"/>
    <s v="theater/plays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80.400000000000006"/>
    <n v="1444149886"/>
    <n v="1441125886"/>
    <b v="0"/>
    <n v="65"/>
    <b v="1"/>
    <s v="theater/plays"/>
    <x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72.289156626506028"/>
    <n v="1405802330"/>
    <n v="1403210330"/>
    <b v="0"/>
    <n v="83"/>
    <b v="1"/>
    <s v="theater/plays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32.972972972972975"/>
    <n v="1434384880"/>
    <n v="1432484080"/>
    <b v="0"/>
    <n v="111"/>
    <b v="1"/>
    <s v="theater/plays"/>
    <x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16.65217391304348"/>
    <n v="1438259422"/>
    <n v="1435667422"/>
    <b v="0"/>
    <n v="46"/>
    <b v="1"/>
    <s v="theater/plays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79.61904761904762"/>
    <n v="1407106800"/>
    <n v="1404749446"/>
    <b v="0"/>
    <n v="63"/>
    <b v="1"/>
    <s v="theater/plays"/>
    <x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27.777777777777779"/>
    <n v="1459845246"/>
    <n v="1457429646"/>
    <b v="0"/>
    <n v="9"/>
    <b v="1"/>
    <s v="theater/plays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81.029411764705884"/>
    <n v="1412974800"/>
    <n v="1411109167"/>
    <b v="0"/>
    <n v="34"/>
    <b v="1"/>
    <s v="theater/plays"/>
    <x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36.84821428571428"/>
    <n v="1487944080"/>
    <n v="1486129680"/>
    <b v="0"/>
    <n v="112"/>
    <b v="1"/>
    <s v="theater/plays"/>
    <x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77.61702127659575"/>
    <n v="1469721518"/>
    <n v="1467129518"/>
    <b v="0"/>
    <n v="47"/>
    <b v="1"/>
    <s v="theater/plays"/>
    <x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09.07894736842105"/>
    <n v="1481066554"/>
    <n v="1478906554"/>
    <b v="0"/>
    <n v="38"/>
    <b v="1"/>
    <s v="theater/plays"/>
    <x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19.64285714285714"/>
    <n v="1465750800"/>
    <n v="1463771421"/>
    <b v="0"/>
    <n v="28"/>
    <b v="1"/>
    <s v="theater/plays"/>
    <x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78.205128205128204"/>
    <n v="1427864340"/>
    <n v="1425020810"/>
    <b v="0"/>
    <n v="78"/>
    <b v="1"/>
    <s v="theater/plays"/>
    <x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52.173913043478258"/>
    <n v="1460553480"/>
    <n v="1458770384"/>
    <b v="0"/>
    <n v="23"/>
    <b v="1"/>
    <s v="theater/plays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14.125"/>
    <n v="1409374093"/>
    <n v="1406782093"/>
    <b v="0"/>
    <n v="40"/>
    <b v="1"/>
    <s v="theater/plays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50"/>
    <n v="1429317420"/>
    <n v="1424226768"/>
    <b v="0"/>
    <n v="13"/>
    <b v="1"/>
    <s v="theater/plays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91.666666666666671"/>
    <n v="1424910910"/>
    <n v="1424306110"/>
    <b v="0"/>
    <n v="18"/>
    <b v="1"/>
    <s v="theater/plays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08.59090909090909"/>
    <n v="1462741200"/>
    <n v="1461503654"/>
    <b v="0"/>
    <n v="22"/>
    <b v="1"/>
    <s v="theater/plays"/>
    <x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69.822784810126578"/>
    <n v="1461988740"/>
    <n v="1459949080"/>
    <b v="0"/>
    <n v="79"/>
    <b v="1"/>
    <s v="theater/plays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09.57142857142857"/>
    <n v="1465837200"/>
    <n v="1463971172"/>
    <b v="0"/>
    <n v="14"/>
    <b v="1"/>
    <s v="theater/plays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71.666666666666671"/>
    <n v="1448838000"/>
    <n v="1445791811"/>
    <b v="0"/>
    <n v="51"/>
    <b v="1"/>
    <s v="theater/plays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93.611111111111114"/>
    <n v="1406113200"/>
    <n v="1402910965"/>
    <b v="0"/>
    <n v="54"/>
    <b v="1"/>
    <s v="theater/plays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76.8"/>
    <n v="1467414000"/>
    <n v="1462492178"/>
    <b v="0"/>
    <n v="70"/>
    <b v="1"/>
    <s v="theater/plays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35.795454545454547"/>
    <n v="1462230000"/>
    <n v="1461061350"/>
    <b v="0"/>
    <n v="44"/>
    <b v="1"/>
    <s v="theater/plays"/>
    <x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55.6"/>
    <n v="1446091260"/>
    <n v="1443029206"/>
    <b v="0"/>
    <n v="55"/>
    <b v="1"/>
    <s v="theater/plays"/>
    <x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7.33333333333334"/>
    <n v="1462879020"/>
    <n v="1461941527"/>
    <b v="0"/>
    <n v="15"/>
    <b v="1"/>
    <s v="theater/plays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56.333333333333336"/>
    <n v="1468611272"/>
    <n v="1466019272"/>
    <b v="0"/>
    <n v="27"/>
    <b v="1"/>
    <s v="theater/plays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96.19047619047619"/>
    <n v="1406887310"/>
    <n v="1404295310"/>
    <b v="0"/>
    <n v="21"/>
    <b v="1"/>
    <s v="theater/plays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63.574074074074076"/>
    <n v="1416385679"/>
    <n v="1413790079"/>
    <b v="0"/>
    <n v="162"/>
    <b v="1"/>
    <s v="theater/plays"/>
    <x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84.78260869565219"/>
    <n v="1487985734"/>
    <n v="1484097734"/>
    <b v="0"/>
    <n v="23"/>
    <b v="1"/>
    <s v="theater/plays"/>
    <x v="1"/>
    <x v="6"/>
    <x v="3359"/>
    <x v="1"/>
  </r>
  <r>
    <n v="3360"/>
    <s v="Pretty Butch"/>
    <s v="World Premiere, an M1 Singapore Fringe Festival 2017 commission."/>
    <n v="9000"/>
    <n v="9124"/>
    <x v="0"/>
    <s v="SG"/>
    <s v="SGD"/>
    <n v="126.72222222222223"/>
    <n v="1481731140"/>
    <n v="1479866343"/>
    <b v="0"/>
    <n v="72"/>
    <b v="1"/>
    <s v="theater/plays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83.42647058823529"/>
    <n v="1409587140"/>
    <n v="1408062990"/>
    <b v="0"/>
    <n v="68"/>
    <b v="1"/>
    <s v="theater/plays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54.5"/>
    <n v="1425704100"/>
    <n v="1424484717"/>
    <b v="0"/>
    <n v="20"/>
    <b v="1"/>
    <s v="theater/plays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302.30769230769232"/>
    <n v="1408464000"/>
    <n v="1406831445"/>
    <b v="0"/>
    <n v="26"/>
    <b v="1"/>
    <s v="theater/plays"/>
    <x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44.138888888888886"/>
    <n v="1458075600"/>
    <n v="1456183649"/>
    <b v="0"/>
    <n v="72"/>
    <b v="1"/>
    <s v="theater/plays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866.66666666666663"/>
    <n v="1449973592"/>
    <n v="1447381592"/>
    <b v="0"/>
    <n v="3"/>
    <b v="1"/>
    <s v="theater/plays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61.388888888888886"/>
    <n v="1431481037"/>
    <n v="1428889037"/>
    <b v="0"/>
    <n v="18"/>
    <b v="1"/>
    <s v="theater/plays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29.666666666666668"/>
    <n v="1438467894"/>
    <n v="1436307894"/>
    <b v="0"/>
    <n v="30"/>
    <b v="1"/>
    <s v="theater/plays"/>
    <x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45.478260869565219"/>
    <n v="1420088400"/>
    <n v="1416977259"/>
    <b v="0"/>
    <n v="23"/>
    <b v="1"/>
    <s v="theater/plays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96.203703703703709"/>
    <n v="1484441980"/>
    <n v="1479257980"/>
    <b v="0"/>
    <n v="54"/>
    <b v="1"/>
    <s v="theater/plays"/>
    <x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67.92307692307692"/>
    <n v="1481961600"/>
    <n v="1479283285"/>
    <b v="0"/>
    <n v="26"/>
    <b v="1"/>
    <s v="theater/plays"/>
    <x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30.777777777777779"/>
    <n v="1449089965"/>
    <n v="1446670765"/>
    <b v="0"/>
    <n v="9"/>
    <b v="1"/>
    <s v="theater/plays"/>
    <x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38.333333333333336"/>
    <n v="1408942740"/>
    <n v="1407157756"/>
    <b v="0"/>
    <n v="27"/>
    <b v="1"/>
    <s v="theater/plays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66.833333333333329"/>
    <n v="1437235200"/>
    <n v="1435177840"/>
    <b v="0"/>
    <n v="30"/>
    <b v="1"/>
    <s v="theater/plays"/>
    <x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71.730769230769226"/>
    <n v="1446053616"/>
    <n v="1443461616"/>
    <b v="0"/>
    <n v="52"/>
    <b v="1"/>
    <s v="theater/plays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76.47058823529412"/>
    <n v="1400423973"/>
    <n v="1399387173"/>
    <b v="0"/>
    <n v="17"/>
    <b v="1"/>
    <s v="theater/plays"/>
    <x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421.10526315789474"/>
    <n v="1429976994"/>
    <n v="1424796594"/>
    <b v="0"/>
    <n v="19"/>
    <b v="1"/>
    <s v="theater/plays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04.98701298701299"/>
    <n v="1426870560"/>
    <n v="1424280899"/>
    <b v="0"/>
    <n v="77"/>
    <b v="1"/>
    <s v="theater/plays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28.19047619047619"/>
    <n v="1409490480"/>
    <n v="1407400306"/>
    <b v="0"/>
    <n v="21"/>
    <b v="1"/>
    <s v="theater/plays"/>
    <x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54.55263157894737"/>
    <n v="1440630000"/>
    <n v="1439122800"/>
    <b v="0"/>
    <n v="38"/>
    <b v="1"/>
    <s v="theater/plays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11.89285714285714"/>
    <n v="1417305178"/>
    <n v="1414277578"/>
    <b v="0"/>
    <n v="28"/>
    <b v="1"/>
    <s v="theater/plays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85.208333333333329"/>
    <n v="1426044383"/>
    <n v="1423455983"/>
    <b v="0"/>
    <n v="48"/>
    <b v="1"/>
    <s v="theater/plays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76.652173913043484"/>
    <n v="1470092340"/>
    <n v="1467973256"/>
    <b v="0"/>
    <n v="46"/>
    <b v="1"/>
    <s v="theater/plays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65.166666666666671"/>
    <n v="1466707620"/>
    <n v="1464979620"/>
    <b v="0"/>
    <n v="30"/>
    <b v="1"/>
    <s v="theater/plays"/>
    <x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93.760312499999998"/>
    <n v="1448074800"/>
    <n v="1444874768"/>
    <b v="0"/>
    <n v="64"/>
    <b v="1"/>
    <s v="theater/plays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33.33333333333334"/>
    <n v="1418244552"/>
    <n v="1415652552"/>
    <b v="0"/>
    <n v="15"/>
    <b v="1"/>
    <s v="theater/plays"/>
    <x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51.219512195121951"/>
    <n v="1417620506"/>
    <n v="1415028506"/>
    <b v="0"/>
    <n v="41"/>
    <b v="1"/>
    <s v="theater/plays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00.17142857142858"/>
    <n v="1418581088"/>
    <n v="1415125088"/>
    <b v="0"/>
    <n v="35"/>
    <b v="1"/>
    <s v="theater/plays"/>
    <x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34.6"/>
    <n v="1434625441"/>
    <n v="1432033441"/>
    <b v="0"/>
    <n v="45"/>
    <b v="1"/>
    <s v="theater/plays"/>
    <x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84.67741935483872"/>
    <n v="1464960682"/>
    <n v="1462368682"/>
    <b v="0"/>
    <n v="62"/>
    <b v="1"/>
    <s v="theater/plays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69.818181818181813"/>
    <n v="1405017345"/>
    <n v="1403721345"/>
    <b v="0"/>
    <n v="22"/>
    <b v="1"/>
    <s v="theater/plays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61.944444444444443"/>
    <n v="1407536880"/>
    <n v="1404997548"/>
    <b v="0"/>
    <n v="18"/>
    <b v="1"/>
    <s v="theater/plays"/>
    <x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41.666666666666664"/>
    <n v="1462565855"/>
    <n v="1458245855"/>
    <b v="0"/>
    <n v="12"/>
    <b v="1"/>
    <s v="theater/plays"/>
    <x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36.06818181818182"/>
    <n v="1415234760"/>
    <n v="1413065230"/>
    <b v="0"/>
    <n v="44"/>
    <b v="1"/>
    <s v="theater/plays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29"/>
    <n v="1406470645"/>
    <n v="1403878645"/>
    <b v="0"/>
    <n v="27"/>
    <b v="1"/>
    <s v="theater/plays"/>
    <x v="1"/>
    <x v="6"/>
    <x v="3394"/>
    <x v="3"/>
  </r>
  <r>
    <n v="3395"/>
    <s v="MIRAMAR"/>
    <s v="Miramar is a a darkly funny play exploring what it is we call â€˜homeâ€™."/>
    <n v="500"/>
    <n v="920"/>
    <x v="0"/>
    <s v="GB"/>
    <s v="GBP"/>
    <n v="24.210526315789473"/>
    <n v="1433009400"/>
    <n v="1431795944"/>
    <b v="0"/>
    <n v="38"/>
    <b v="1"/>
    <s v="theater/plays"/>
    <x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55.892857142857146"/>
    <n v="1401595140"/>
    <n v="1399286589"/>
    <b v="0"/>
    <n v="28"/>
    <b v="1"/>
    <s v="theater/plays"/>
    <x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1.666666666666666"/>
    <n v="1455832800"/>
    <n v="1452338929"/>
    <b v="0"/>
    <n v="24"/>
    <b v="1"/>
    <s v="theater/plays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68.353846153846149"/>
    <n v="1416589200"/>
    <n v="1414605776"/>
    <b v="0"/>
    <n v="65"/>
    <b v="1"/>
    <s v="theater/plays"/>
    <x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27.065217391304348"/>
    <n v="1424556325"/>
    <n v="1421964325"/>
    <b v="0"/>
    <n v="46"/>
    <b v="1"/>
    <s v="theater/plays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18.12941176470588"/>
    <n v="1409266414"/>
    <n v="1405378414"/>
    <b v="0"/>
    <n v="85"/>
    <b v="1"/>
    <s v="theater/plays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44.757575757575758"/>
    <n v="1438968146"/>
    <n v="1436376146"/>
    <b v="0"/>
    <n v="66"/>
    <b v="1"/>
    <s v="theater/plays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99.787878787878782"/>
    <n v="1447295460"/>
    <n v="1444747843"/>
    <b v="0"/>
    <n v="165"/>
    <b v="1"/>
    <s v="theater/plays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17.64705882352941"/>
    <n v="1435230324"/>
    <n v="1432638324"/>
    <b v="0"/>
    <n v="17"/>
    <b v="1"/>
    <s v="theater/plays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203.33333333333334"/>
    <n v="1434542702"/>
    <n v="1432814702"/>
    <b v="0"/>
    <n v="3"/>
    <b v="1"/>
    <s v="theater/plays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28.323529411764707"/>
    <n v="1456876740"/>
    <n v="1455063886"/>
    <b v="0"/>
    <n v="17"/>
    <b v="1"/>
    <s v="theater/plays"/>
    <x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10.23076923076923"/>
    <n v="1405511376"/>
    <n v="1401623376"/>
    <b v="0"/>
    <n v="91"/>
    <b v="1"/>
    <s v="theater/plays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31.970149253731343"/>
    <n v="1404641289"/>
    <n v="1402049289"/>
    <b v="0"/>
    <n v="67"/>
    <b v="1"/>
    <s v="theater/plays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58.611111111111114"/>
    <n v="1405727304"/>
    <n v="1403135304"/>
    <b v="0"/>
    <n v="18"/>
    <b v="1"/>
    <s v="theater/plays"/>
    <x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29.428571428571427"/>
    <n v="1469998680"/>
    <n v="1466710358"/>
    <b v="0"/>
    <n v="21"/>
    <b v="1"/>
    <s v="theater/plays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81.375"/>
    <n v="1465196400"/>
    <n v="1462841990"/>
    <b v="0"/>
    <n v="40"/>
    <b v="1"/>
    <s v="theater/plays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99.16666666666666"/>
    <n v="1444264372"/>
    <n v="1442536372"/>
    <b v="0"/>
    <n v="78"/>
    <b v="1"/>
    <s v="theater/plays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15.38461538461539"/>
    <n v="1411858862"/>
    <n v="1409266862"/>
    <b v="0"/>
    <n v="26"/>
    <b v="1"/>
    <s v="theater/plays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46.428571428571431"/>
    <n v="1425099540"/>
    <n v="1424280938"/>
    <b v="0"/>
    <n v="14"/>
    <b v="1"/>
    <s v="theater/plays"/>
    <x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70.568181818181813"/>
    <n v="1480579140"/>
    <n v="1478030325"/>
    <b v="0"/>
    <n v="44"/>
    <b v="1"/>
    <s v="theater/plays"/>
    <x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22.222222222222221"/>
    <n v="1460935800"/>
    <n v="1459999656"/>
    <b v="0"/>
    <n v="9"/>
    <b v="1"/>
    <s v="theater/plays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59.46666666666667"/>
    <n v="1429813800"/>
    <n v="1427363645"/>
    <b v="0"/>
    <n v="30"/>
    <b v="1"/>
    <s v="theater/plays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37.777999999999999"/>
    <n v="1414284180"/>
    <n v="1410558948"/>
    <b v="0"/>
    <n v="45"/>
    <b v="1"/>
    <s v="theater/plays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72.053571428571431"/>
    <n v="1400875307"/>
    <n v="1398283307"/>
    <b v="0"/>
    <n v="56"/>
    <b v="1"/>
    <s v="theater/plays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63.695652173913047"/>
    <n v="1459978200"/>
    <n v="1458416585"/>
    <b v="0"/>
    <n v="46"/>
    <b v="1"/>
    <s v="theater/plays"/>
    <x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28.411764705882351"/>
    <n v="1455408000"/>
    <n v="1454638202"/>
    <b v="0"/>
    <n v="34"/>
    <b v="1"/>
    <s v="theater/plays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03.21428571428571"/>
    <n v="1425495563"/>
    <n v="1422903563"/>
    <b v="0"/>
    <n v="98"/>
    <b v="1"/>
    <s v="theater/plays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71.152173913043484"/>
    <n v="1450051200"/>
    <n v="1447594176"/>
    <b v="0"/>
    <n v="46"/>
    <b v="1"/>
    <s v="theater/plays"/>
    <x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35"/>
    <n v="1429912341"/>
    <n v="1427320341"/>
    <b v="0"/>
    <n v="10"/>
    <b v="1"/>
    <s v="theater/plays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81.776315789473685"/>
    <n v="1423119540"/>
    <n v="1421252084"/>
    <b v="0"/>
    <n v="76"/>
    <b v="1"/>
    <s v="theater/plays"/>
    <x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297.02980769230766"/>
    <n v="1412434136"/>
    <n v="1409669336"/>
    <b v="0"/>
    <n v="104"/>
    <b v="1"/>
    <s v="theater/plays"/>
    <x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46.609195402298852"/>
    <n v="1411264800"/>
    <n v="1409620903"/>
    <b v="0"/>
    <n v="87"/>
    <b v="1"/>
    <s v="theater/plays"/>
    <x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51.724137931034484"/>
    <n v="1404314952"/>
    <n v="1401722952"/>
    <b v="0"/>
    <n v="29"/>
    <b v="1"/>
    <s v="theater/plays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40.294117647058826"/>
    <n v="1425142800"/>
    <n v="1422983847"/>
    <b v="0"/>
    <n v="51"/>
    <b v="1"/>
    <s v="theater/plays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6.25"/>
    <n v="1478046661"/>
    <n v="1476837061"/>
    <b v="0"/>
    <n v="12"/>
    <b v="1"/>
    <s v="theater/plays"/>
    <x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30.152638888888887"/>
    <n v="1406760101"/>
    <n v="1404168101"/>
    <b v="0"/>
    <n v="72"/>
    <b v="1"/>
    <s v="theater/plays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95.238095238095241"/>
    <n v="1408383153"/>
    <n v="1405791153"/>
    <b v="0"/>
    <n v="21"/>
    <b v="1"/>
    <s v="theater/plays"/>
    <x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52.214285714285715"/>
    <n v="1454709600"/>
    <n v="1452520614"/>
    <b v="0"/>
    <n v="42"/>
    <b v="1"/>
    <s v="theater/plays"/>
    <x v="1"/>
    <x v="6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34.1549295774648"/>
    <n v="1402974000"/>
    <n v="1400290255"/>
    <b v="0"/>
    <n v="71"/>
    <b v="1"/>
    <s v="theater/plays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62.827380952380949"/>
    <n v="1404983269"/>
    <n v="1402391269"/>
    <b v="0"/>
    <n v="168"/>
    <b v="1"/>
    <s v="theater/plays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58.94736842105263"/>
    <n v="1470538800"/>
    <n v="1469112493"/>
    <b v="0"/>
    <n v="19"/>
    <b v="1"/>
    <s v="theater/plays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3.1081081081081"/>
    <n v="1408638480"/>
    <n v="1406811593"/>
    <b v="0"/>
    <n v="37"/>
    <b v="1"/>
    <s v="theater/plays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84.166666666666671"/>
    <n v="1440003820"/>
    <n v="1437411820"/>
    <b v="0"/>
    <n v="36"/>
    <b v="1"/>
    <s v="theater/plays"/>
    <x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86.07142857142858"/>
    <n v="1430600400"/>
    <n v="1428358567"/>
    <b v="0"/>
    <n v="14"/>
    <b v="1"/>
    <s v="theater/plays"/>
    <x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89.785555555555561"/>
    <n v="1453179540"/>
    <n v="1452030730"/>
    <b v="0"/>
    <n v="18"/>
    <b v="1"/>
    <s v="theater/plays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64.157560975609755"/>
    <n v="1405095300"/>
    <n v="1403146628"/>
    <b v="0"/>
    <n v="82"/>
    <b v="1"/>
    <s v="theater/plays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59.651162790697676"/>
    <n v="1447445820"/>
    <n v="1445077121"/>
    <b v="0"/>
    <n v="43"/>
    <b v="1"/>
    <s v="theater/plays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31.25"/>
    <n v="1433016672"/>
    <n v="1430424672"/>
    <b v="0"/>
    <n v="8"/>
    <b v="1"/>
    <s v="theater/plays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41.222222222222221"/>
    <n v="1410266146"/>
    <n v="1407674146"/>
    <b v="0"/>
    <n v="45"/>
    <b v="1"/>
    <s v="theater/plays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43.35"/>
    <n v="1465394340"/>
    <n v="1464677986"/>
    <b v="0"/>
    <n v="20"/>
    <b v="1"/>
    <s v="theater/plays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64.516129032258064"/>
    <n v="1445604236"/>
    <n v="1443185036"/>
    <b v="0"/>
    <n v="31"/>
    <b v="1"/>
    <s v="theater/plays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43.28"/>
    <n v="1423138800"/>
    <n v="1421092725"/>
    <b v="0"/>
    <n v="25"/>
    <b v="1"/>
    <s v="theater/plays"/>
    <x v="1"/>
    <x v="6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77"/>
    <n v="1458332412"/>
    <n v="1454448012"/>
    <b v="0"/>
    <n v="14"/>
    <b v="1"/>
    <s v="theater/plays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51.222222222222221"/>
    <n v="1418784689"/>
    <n v="1416192689"/>
    <b v="0"/>
    <n v="45"/>
    <b v="1"/>
    <s v="theater/plays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68.25"/>
    <n v="1468036800"/>
    <n v="1465607738"/>
    <b v="0"/>
    <n v="20"/>
    <b v="1"/>
    <s v="theater/plays"/>
    <x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9.487179487179485"/>
    <n v="1427990071"/>
    <n v="1422809671"/>
    <b v="0"/>
    <n v="39"/>
    <b v="1"/>
    <s v="theater/plays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41.125"/>
    <n v="1429636927"/>
    <n v="1427304127"/>
    <b v="0"/>
    <n v="16"/>
    <b v="1"/>
    <s v="theater/plays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41.405405405405403"/>
    <n v="1406087940"/>
    <n v="1404141626"/>
    <b v="0"/>
    <n v="37"/>
    <b v="1"/>
    <s v="theater/plays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27.5"/>
    <n v="1471130956"/>
    <n v="1465946956"/>
    <b v="0"/>
    <n v="14"/>
    <b v="1"/>
    <s v="theater/plays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33.571428571428569"/>
    <n v="1406825159"/>
    <n v="1404233159"/>
    <b v="0"/>
    <n v="21"/>
    <b v="1"/>
    <s v="theater/plays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5.86956521739131"/>
    <n v="1476381627"/>
    <n v="1473789627"/>
    <b v="0"/>
    <n v="69"/>
    <b v="1"/>
    <s v="theater/plays"/>
    <x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358.6875"/>
    <n v="1406876340"/>
    <n v="1404190567"/>
    <b v="0"/>
    <n v="16"/>
    <b v="1"/>
    <s v="theater/plays"/>
    <x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50.981818181818184"/>
    <n v="1423720740"/>
    <n v="1421081857"/>
    <b v="0"/>
    <n v="55"/>
    <b v="1"/>
    <s v="theater/plays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45.037037037037038"/>
    <n v="1422937620"/>
    <n v="1420606303"/>
    <b v="0"/>
    <n v="27"/>
    <b v="1"/>
    <s v="theater/plays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7.527777777777779"/>
    <n v="1463743860"/>
    <n v="1461151860"/>
    <b v="0"/>
    <n v="36"/>
    <b v="1"/>
    <s v="theater/plays"/>
    <x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50"/>
    <n v="1408106352"/>
    <n v="1406896752"/>
    <b v="0"/>
    <n v="19"/>
    <b v="1"/>
    <s v="theater/plays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57.916666666666664"/>
    <n v="1477710000"/>
    <n v="1475248279"/>
    <b v="0"/>
    <n v="12"/>
    <b v="1"/>
    <s v="theater/plays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29.705882352941178"/>
    <n v="1436551200"/>
    <n v="1435181628"/>
    <b v="0"/>
    <n v="17"/>
    <b v="1"/>
    <s v="theater/plays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90.684210526315795"/>
    <n v="1476158340"/>
    <n v="1472594585"/>
    <b v="0"/>
    <n v="114"/>
    <b v="1"/>
    <s v="theater/plays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55.012688172043013"/>
    <n v="1471921637"/>
    <n v="1469329637"/>
    <b v="0"/>
    <n v="93"/>
    <b v="1"/>
    <s v="theater/plays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57.222222222222221"/>
    <n v="1439136000"/>
    <n v="1436972472"/>
    <b v="0"/>
    <n v="36"/>
    <b v="1"/>
    <s v="theater/plays"/>
    <x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72.950819672131146"/>
    <n v="1461108450"/>
    <n v="1455928050"/>
    <b v="0"/>
    <n v="61"/>
    <b v="1"/>
    <s v="theater/plays"/>
    <x v="1"/>
    <x v="6"/>
    <x v="3466"/>
    <x v="2"/>
  </r>
  <r>
    <n v="3467"/>
    <s v="Venus in Fur, Los Angeles."/>
    <s v="Venus in Fur, By David Ives."/>
    <n v="3000"/>
    <n v="3030"/>
    <x v="0"/>
    <s v="US"/>
    <s v="USD"/>
    <n v="64.468085106382972"/>
    <n v="1426864032"/>
    <n v="1424275632"/>
    <b v="0"/>
    <n v="47"/>
    <b v="1"/>
    <s v="theater/plays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716.35294117647061"/>
    <n v="1474426800"/>
    <n v="1471976529"/>
    <b v="0"/>
    <n v="17"/>
    <b v="1"/>
    <s v="theater/plays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50.396825396825399"/>
    <n v="1461857045"/>
    <n v="1459265045"/>
    <b v="0"/>
    <n v="63"/>
    <b v="1"/>
    <s v="theater/plays"/>
    <x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41.666666666666664"/>
    <n v="1468618680"/>
    <n v="1465345902"/>
    <b v="0"/>
    <n v="9"/>
    <b v="1"/>
    <s v="theater/plays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35.766666666666666"/>
    <n v="1409515200"/>
    <n v="1405971690"/>
    <b v="0"/>
    <n v="30"/>
    <b v="1"/>
    <s v="theater/plays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88.739130434782609"/>
    <n v="1415253540"/>
    <n v="1413432331"/>
    <b v="0"/>
    <n v="23"/>
    <b v="1"/>
    <s v="theater/plays"/>
    <x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8.4848484848485"/>
    <n v="1426883220"/>
    <n v="1425067296"/>
    <b v="0"/>
    <n v="33"/>
    <b v="1"/>
    <s v="theater/plays"/>
    <x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51.794871794871796"/>
    <n v="1469016131"/>
    <n v="1466424131"/>
    <b v="0"/>
    <n v="39"/>
    <b v="1"/>
    <s v="theater/plays"/>
    <x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20"/>
    <n v="1414972800"/>
    <n v="1412629704"/>
    <b v="0"/>
    <n v="17"/>
    <b v="1"/>
    <s v="theater/plays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52"/>
    <n v="1414378800"/>
    <n v="1412836990"/>
    <b v="0"/>
    <n v="6"/>
    <b v="1"/>
    <s v="theater/plays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53.230769230769234"/>
    <n v="1431831600"/>
    <n v="1430761243"/>
    <b v="0"/>
    <n v="39"/>
    <b v="1"/>
    <s v="theater/plays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39.596491228070178"/>
    <n v="1426539600"/>
    <n v="1424296822"/>
    <b v="0"/>
    <n v="57"/>
    <b v="1"/>
    <s v="theater/plays"/>
    <x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34.25"/>
    <n v="1403382680"/>
    <n v="1400790680"/>
    <b v="0"/>
    <n v="56"/>
    <b v="1"/>
    <s v="theater/plays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64.61538461538461"/>
    <n v="1436562000"/>
    <n v="1434440227"/>
    <b v="0"/>
    <n v="13"/>
    <b v="1"/>
    <s v="theater/plays"/>
    <x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25.05263157894737"/>
    <n v="1420178188"/>
    <n v="1418709388"/>
    <b v="0"/>
    <n v="95"/>
    <b v="1"/>
    <s v="theater/plays"/>
    <x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51.875"/>
    <n v="1404671466"/>
    <n v="1402079466"/>
    <b v="0"/>
    <n v="80"/>
    <b v="1"/>
    <s v="theater/plays"/>
    <x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40.285714285714285"/>
    <n v="1404403381"/>
    <n v="1401811381"/>
    <b v="0"/>
    <n v="133"/>
    <b v="1"/>
    <s v="theater/plays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64.909090909090907"/>
    <n v="1466014499"/>
    <n v="1463422499"/>
    <b v="0"/>
    <n v="44"/>
    <b v="1"/>
    <s v="theater/plays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55.333333333333336"/>
    <n v="1454431080"/>
    <n v="1451839080"/>
    <b v="0"/>
    <n v="30"/>
    <b v="1"/>
    <s v="theater/plays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83.142857142857139"/>
    <n v="1433314740"/>
    <n v="1430600401"/>
    <b v="0"/>
    <n v="56"/>
    <b v="1"/>
    <s v="theater/plays"/>
    <x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38.712121212121211"/>
    <n v="1435185252"/>
    <n v="1432593252"/>
    <b v="0"/>
    <n v="66"/>
    <b v="1"/>
    <s v="theater/plays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25.37931034482759"/>
    <n v="1429286400"/>
    <n v="1427221560"/>
    <b v="0"/>
    <n v="29"/>
    <b v="1"/>
    <s v="theater/plays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78.263888888888886"/>
    <n v="1400965200"/>
    <n v="1398352531"/>
    <b v="0"/>
    <n v="72"/>
    <b v="1"/>
    <s v="theater/plays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47.222222222222221"/>
    <n v="1460574924"/>
    <n v="1457982924"/>
    <b v="0"/>
    <n v="27"/>
    <b v="1"/>
    <s v="theater/plays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79.099999999999994"/>
    <n v="1431928784"/>
    <n v="1430114384"/>
    <b v="0"/>
    <n v="10"/>
    <b v="1"/>
    <s v="theater/plays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14.29199999999999"/>
    <n v="1445818397"/>
    <n v="1442794397"/>
    <b v="0"/>
    <n v="35"/>
    <b v="1"/>
    <s v="theater/plays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51.724137931034484"/>
    <n v="1408252260"/>
    <n v="1406580436"/>
    <b v="0"/>
    <n v="29"/>
    <b v="1"/>
    <s v="theater/plays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30.76923076923077"/>
    <n v="1480140000"/>
    <n v="1479186575"/>
    <b v="0"/>
    <n v="13"/>
    <b v="1"/>
    <s v="theater/plays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74.208333333333329"/>
    <n v="1414862280"/>
    <n v="1412360309"/>
    <b v="0"/>
    <n v="72"/>
    <b v="1"/>
    <s v="theater/plays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47.846153846153847"/>
    <n v="1473625166"/>
    <n v="1470169166"/>
    <b v="0"/>
    <n v="78"/>
    <b v="1"/>
    <s v="theater/plays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34.408163265306122"/>
    <n v="1464904800"/>
    <n v="1463852904"/>
    <b v="0"/>
    <n v="49"/>
    <b v="1"/>
    <s v="theater/plays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40.238095238095241"/>
    <n v="1464471840"/>
    <n v="1459309704"/>
    <b v="0"/>
    <n v="42"/>
    <b v="1"/>
    <s v="theater/plays"/>
    <x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60.285714285714285"/>
    <n v="1435733940"/>
    <n v="1431046325"/>
    <b v="0"/>
    <n v="35"/>
    <b v="1"/>
    <s v="theater/plays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25.30952380952381"/>
    <n v="1457326740"/>
    <n v="1455919438"/>
    <b v="0"/>
    <n v="42"/>
    <b v="1"/>
    <s v="theater/plays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35.952380952380949"/>
    <n v="1441995595"/>
    <n v="1439835595"/>
    <b v="0"/>
    <n v="42"/>
    <b v="1"/>
    <s v="theater/plays"/>
    <x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36"/>
    <n v="1458100740"/>
    <n v="1456862924"/>
    <b v="0"/>
    <n v="31"/>
    <b v="1"/>
    <s v="theater/plays"/>
    <x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70.763157894736835"/>
    <n v="1469359728"/>
    <n v="1466767728"/>
    <b v="0"/>
    <n v="38"/>
    <b v="1"/>
    <s v="theater/plays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25"/>
    <n v="1447959491"/>
    <n v="1445363891"/>
    <b v="0"/>
    <n v="8"/>
    <b v="1"/>
    <s v="theater/plays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66.512820512820511"/>
    <n v="1399953600"/>
    <n v="1398983245"/>
    <b v="0"/>
    <n v="39"/>
    <b v="1"/>
    <s v="theater/plays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05"/>
    <n v="1408815440"/>
    <n v="1404927440"/>
    <b v="0"/>
    <n v="29"/>
    <b v="1"/>
    <s v="theater/plays"/>
    <x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5"/>
    <n v="1464732537"/>
    <n v="1462140537"/>
    <b v="0"/>
    <n v="72"/>
    <b v="1"/>
    <s v="theater/plays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2"/>
    <n v="1462914000"/>
    <n v="1460914253"/>
    <b v="0"/>
    <n v="15"/>
    <b v="1"/>
    <s v="theater/plays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96.666666666666671"/>
    <n v="1416545700"/>
    <n v="1415392666"/>
    <b v="0"/>
    <n v="33"/>
    <b v="1"/>
    <s v="theater/plays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60.333333333333336"/>
    <n v="1404312846"/>
    <n v="1402584846"/>
    <b v="0"/>
    <n v="15"/>
    <b v="1"/>
    <s v="theater/plays"/>
    <x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79.89473684210526"/>
    <n v="1415385000"/>
    <n v="1413406695"/>
    <b v="0"/>
    <n v="19"/>
    <b v="1"/>
    <s v="theater/plays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58.823529411764703"/>
    <n v="1429789992"/>
    <n v="1424609592"/>
    <b v="0"/>
    <n v="17"/>
    <b v="1"/>
    <s v="theater/plays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75.340909090909093"/>
    <n v="1401857940"/>
    <n v="1400725112"/>
    <b v="0"/>
    <n v="44"/>
    <b v="1"/>
    <s v="theater/plays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55"/>
    <n v="1422853140"/>
    <n v="1421439552"/>
    <b v="0"/>
    <n v="10"/>
    <b v="1"/>
    <s v="theater/plays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66.956521739130437"/>
    <n v="1433097171"/>
    <n v="1430505171"/>
    <b v="0"/>
    <n v="46"/>
    <b v="1"/>
    <s v="theater/plays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227.27272727272728"/>
    <n v="1410145200"/>
    <n v="1407197670"/>
    <b v="0"/>
    <n v="11"/>
    <b v="1"/>
    <s v="theater/plays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307.69230769230768"/>
    <n v="1404471600"/>
    <n v="1401910634"/>
    <b v="0"/>
    <n v="13"/>
    <b v="1"/>
    <s v="theater/plays"/>
    <x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50.020909090909093"/>
    <n v="1412259660"/>
    <n v="1410461299"/>
    <b v="0"/>
    <n v="33"/>
    <b v="1"/>
    <s v="theater/plays"/>
    <x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72.392857142857139"/>
    <n v="1425478950"/>
    <n v="1422886950"/>
    <b v="0"/>
    <n v="28"/>
    <b v="1"/>
    <s v="theater/plays"/>
    <x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95.952380952380949"/>
    <n v="1441547220"/>
    <n v="1439322412"/>
    <b v="0"/>
    <n v="21"/>
    <b v="1"/>
    <s v="theater/plays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45.615384615384613"/>
    <n v="1411980020"/>
    <n v="1409388020"/>
    <b v="0"/>
    <n v="13"/>
    <b v="1"/>
    <s v="theater/plays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41.029411764705884"/>
    <n v="1442311560"/>
    <n v="1439924246"/>
    <b v="0"/>
    <n v="34"/>
    <b v="1"/>
    <s v="theater/plays"/>
    <x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56.825000000000003"/>
    <n v="1474844400"/>
    <n v="1469871148"/>
    <b v="0"/>
    <n v="80"/>
    <b v="1"/>
    <s v="theater/plays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37.24324324324326"/>
    <n v="1410580800"/>
    <n v="1409336373"/>
    <b v="0"/>
    <n v="74"/>
    <b v="1"/>
    <s v="theater/plays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75.714285714285708"/>
    <n v="1439136000"/>
    <n v="1438188106"/>
    <b v="0"/>
    <n v="7"/>
    <b v="1"/>
    <s v="theater/plays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99"/>
    <n v="1461823140"/>
    <n v="1459411371"/>
    <b v="0"/>
    <n v="34"/>
    <b v="1"/>
    <s v="theater/plays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81.569767441860463"/>
    <n v="1436587140"/>
    <n v="1434069205"/>
    <b v="0"/>
    <n v="86"/>
    <b v="1"/>
    <s v="theater/plays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45.108108108108105"/>
    <n v="1484740918"/>
    <n v="1483012918"/>
    <b v="0"/>
    <n v="37"/>
    <b v="1"/>
    <s v="theater/plays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36.666666666666664"/>
    <n v="1436749200"/>
    <n v="1434997018"/>
    <b v="0"/>
    <n v="18"/>
    <b v="1"/>
    <s v="theater/plays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25"/>
    <n v="1460318400"/>
    <n v="1457881057"/>
    <b v="0"/>
    <n v="22"/>
    <b v="1"/>
    <s v="theater/plays"/>
    <x v="1"/>
    <x v="6"/>
    <x v="3530"/>
    <x v="2"/>
  </r>
  <r>
    <n v="3531"/>
    <s v="The Reinvention of Lily Johnson"/>
    <s v="A political comedy for a crazy election year"/>
    <n v="1000"/>
    <n v="1280"/>
    <x v="0"/>
    <s v="US"/>
    <s v="USD"/>
    <n v="49.230769230769234"/>
    <n v="1467301334"/>
    <n v="1464709334"/>
    <b v="0"/>
    <n v="26"/>
    <b v="1"/>
    <s v="theater/plays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42.296296296296298"/>
    <n v="1411012740"/>
    <n v="1409667827"/>
    <b v="0"/>
    <n v="27"/>
    <b v="1"/>
    <s v="theater/plays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78.875"/>
    <n v="1447269367"/>
    <n v="1444673767"/>
    <b v="0"/>
    <n v="8"/>
    <b v="1"/>
    <s v="theater/plays"/>
    <x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38.284313725490193"/>
    <n v="1443711623"/>
    <n v="1440687623"/>
    <b v="0"/>
    <n v="204"/>
    <b v="1"/>
    <s v="theater/plays"/>
    <x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44.847826086956523"/>
    <n v="1443808800"/>
    <n v="1441120910"/>
    <b v="0"/>
    <n v="46"/>
    <b v="1"/>
    <s v="theater/plays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3.529411764705882"/>
    <n v="1450612740"/>
    <n v="1448040425"/>
    <b v="0"/>
    <n v="17"/>
    <b v="1"/>
    <s v="theater/plays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43.5"/>
    <n v="1416211140"/>
    <n v="1413016216"/>
    <b v="0"/>
    <n v="28"/>
    <b v="1"/>
    <s v="theater/plays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30.951807228915662"/>
    <n v="1471428340"/>
    <n v="1469009140"/>
    <b v="0"/>
    <n v="83"/>
    <b v="1"/>
    <s v="theater/plays"/>
    <x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55.230769230769234"/>
    <n v="1473358122"/>
    <n v="1471543722"/>
    <b v="0"/>
    <n v="13"/>
    <b v="1"/>
    <s v="theater/plays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46.125"/>
    <n v="1466899491"/>
    <n v="1464307491"/>
    <b v="0"/>
    <n v="8"/>
    <b v="1"/>
    <s v="theater/plays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39.375"/>
    <n v="1441042275"/>
    <n v="1438882275"/>
    <b v="0"/>
    <n v="32"/>
    <b v="1"/>
    <s v="theater/plays"/>
    <x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66.152941176470591"/>
    <n v="1410099822"/>
    <n v="1404915822"/>
    <b v="0"/>
    <n v="85"/>
    <b v="1"/>
    <s v="theater/plays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54.137931034482762"/>
    <n v="1435255659"/>
    <n v="1432663659"/>
    <b v="0"/>
    <n v="29"/>
    <b v="1"/>
    <s v="theater/plays"/>
    <x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04.16666666666667"/>
    <n v="1425758257"/>
    <n v="1423166257"/>
    <b v="0"/>
    <n v="24"/>
    <b v="1"/>
    <s v="theater/plays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31.375"/>
    <n v="1428780159"/>
    <n v="1426188159"/>
    <b v="0"/>
    <n v="8"/>
    <b v="1"/>
    <s v="theater/plays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59.210526315789473"/>
    <n v="1427860740"/>
    <n v="1426002684"/>
    <b v="0"/>
    <n v="19"/>
    <b v="1"/>
    <s v="theater/plays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19.17633928571429"/>
    <n v="1463198340"/>
    <n v="1461117201"/>
    <b v="0"/>
    <n v="336"/>
    <b v="1"/>
    <s v="theater/plays"/>
    <x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64.61538461538461"/>
    <n v="1457139600"/>
    <n v="1455230214"/>
    <b v="0"/>
    <n v="13"/>
    <b v="1"/>
    <s v="theater/plays"/>
    <x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24.285714285714285"/>
    <n v="1441358873"/>
    <n v="1438939673"/>
    <b v="0"/>
    <n v="42"/>
    <b v="1"/>
    <s v="theater/plays"/>
    <x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40.9375"/>
    <n v="1462224398"/>
    <n v="1459632398"/>
    <b v="0"/>
    <n v="64"/>
    <b v="1"/>
    <s v="theater/plays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61.1"/>
    <n v="1400796420"/>
    <n v="1398342170"/>
    <b v="0"/>
    <n v="25"/>
    <b v="1"/>
    <s v="theater/plays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38.65"/>
    <n v="1403964324"/>
    <n v="1401372324"/>
    <b v="0"/>
    <n v="20"/>
    <b v="1"/>
    <s v="theater/plays"/>
    <x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56.20192307692308"/>
    <n v="1439337600"/>
    <n v="1436575280"/>
    <b v="0"/>
    <n v="104"/>
    <b v="1"/>
    <s v="theater/plays"/>
    <x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07.00207547169811"/>
    <n v="1423674000"/>
    <n v="1421025159"/>
    <b v="0"/>
    <n v="53"/>
    <b v="1"/>
    <s v="theater/plays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71.42857142857142"/>
    <n v="1479382594"/>
    <n v="1476786994"/>
    <b v="0"/>
    <n v="14"/>
    <b v="1"/>
    <s v="theater/plays"/>
    <x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10.5"/>
    <n v="1408289724"/>
    <n v="1403105724"/>
    <b v="0"/>
    <n v="20"/>
    <b v="1"/>
    <s v="theater/plays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79.27598566308242"/>
    <n v="1399271911"/>
    <n v="1396334311"/>
    <b v="0"/>
    <n v="558"/>
    <b v="1"/>
    <s v="theater/plays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22.90909090909091"/>
    <n v="1435352400"/>
    <n v="1431718575"/>
    <b v="0"/>
    <n v="22"/>
    <b v="1"/>
    <s v="theater/plays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43.125"/>
    <n v="1438333080"/>
    <n v="1436408308"/>
    <b v="0"/>
    <n v="24"/>
    <b v="1"/>
    <s v="theater/plays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46.891891891891895"/>
    <n v="1432694700"/>
    <n v="1429651266"/>
    <b v="0"/>
    <n v="74"/>
    <b v="1"/>
    <s v="theater/plays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47.407407407407405"/>
    <n v="1438799760"/>
    <n v="1437236378"/>
    <b v="0"/>
    <n v="54"/>
    <b v="1"/>
    <s v="theater/plays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5.129032258064516"/>
    <n v="1457906400"/>
    <n v="1457115427"/>
    <b v="0"/>
    <n v="31"/>
    <b v="1"/>
    <s v="theater/plays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21.098000000000003"/>
    <n v="1470078000"/>
    <n v="1467648456"/>
    <b v="0"/>
    <n v="25"/>
    <b v="1"/>
    <s v="theater/plays"/>
    <x v="1"/>
    <x v="6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59.117647058823529"/>
    <n v="1444060800"/>
    <n v="1440082649"/>
    <b v="0"/>
    <n v="17"/>
    <b v="1"/>
    <s v="theater/plays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97.916666666666671"/>
    <n v="1420048208"/>
    <n v="1417456208"/>
    <b v="0"/>
    <n v="12"/>
    <b v="1"/>
    <s v="theater/plays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55.131578947368418"/>
    <n v="1422015083"/>
    <n v="1419423083"/>
    <b v="0"/>
    <n v="38"/>
    <b v="1"/>
    <s v="theater/plays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26.536585365853657"/>
    <n v="1433964444"/>
    <n v="1431372444"/>
    <b v="0"/>
    <n v="41"/>
    <b v="1"/>
    <s v="theater/plays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58.421052631578945"/>
    <n v="1410975994"/>
    <n v="1408383994"/>
    <b v="0"/>
    <n v="19"/>
    <b v="1"/>
    <s v="theater/plays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22.53658536585365"/>
    <n v="1420734696"/>
    <n v="1418142696"/>
    <b v="0"/>
    <n v="41"/>
    <b v="1"/>
    <s v="theater/plays"/>
    <x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87.961538461538467"/>
    <n v="1420009200"/>
    <n v="1417593483"/>
    <b v="0"/>
    <n v="26"/>
    <b v="1"/>
    <s v="theater/plays"/>
    <x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73.239999999999995"/>
    <n v="1414701413"/>
    <n v="1412109413"/>
    <b v="0"/>
    <n v="25"/>
    <b v="1"/>
    <s v="theater/plays"/>
    <x v="1"/>
    <x v="6"/>
    <x v="3571"/>
    <x v="3"/>
  </r>
  <r>
    <n v="3572"/>
    <s v="Monster"/>
    <s v="A darkly comic one woman show by Abram Rooney as part of The Camden Fringe 2015."/>
    <n v="500"/>
    <n v="500"/>
    <x v="0"/>
    <s v="GB"/>
    <s v="GBP"/>
    <n v="55.555555555555557"/>
    <n v="1434894082"/>
    <n v="1432302082"/>
    <b v="0"/>
    <n v="9"/>
    <b v="1"/>
    <s v="theater/plays"/>
    <x v="1"/>
    <x v="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39.53846153846154"/>
    <n v="1415440846"/>
    <n v="1412845246"/>
    <b v="0"/>
    <n v="78"/>
    <b v="1"/>
    <s v="theater/plays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36.77777777777777"/>
    <n v="1415921848"/>
    <n v="1413326248"/>
    <b v="0"/>
    <n v="45"/>
    <b v="1"/>
    <s v="theater/plays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99.343137254901961"/>
    <n v="1470887940"/>
    <n v="1468176527"/>
    <b v="0"/>
    <n v="102"/>
    <b v="1"/>
    <s v="theater/plays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20"/>
    <n v="1480947054"/>
    <n v="1475759454"/>
    <b v="0"/>
    <n v="5"/>
    <b v="1"/>
    <s v="theater/plays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28.888888888888889"/>
    <n v="1430029680"/>
    <n v="1427741583"/>
    <b v="0"/>
    <n v="27"/>
    <b v="1"/>
    <s v="theater/plays"/>
    <x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40.545945945945945"/>
    <n v="1462037777"/>
    <n v="1459445777"/>
    <b v="0"/>
    <n v="37"/>
    <b v="1"/>
    <s v="theater/plays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35.714285714285715"/>
    <n v="1459444656"/>
    <n v="1456856256"/>
    <b v="0"/>
    <n v="14"/>
    <b v="1"/>
    <s v="theater/plays"/>
    <x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37.962962962962962"/>
    <n v="1425185940"/>
    <n v="1421900022"/>
    <b v="0"/>
    <n v="27"/>
    <b v="1"/>
    <s v="theater/plays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33.333333333333336"/>
    <n v="1406719110"/>
    <n v="1405509510"/>
    <b v="0"/>
    <n v="45"/>
    <b v="1"/>
    <s v="theater/plays"/>
    <x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58.571428571428569"/>
    <n v="1459822682"/>
    <n v="1458613082"/>
    <b v="0"/>
    <n v="49"/>
    <b v="1"/>
    <s v="theater/plays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35.625"/>
    <n v="1460970805"/>
    <n v="1455790405"/>
    <b v="0"/>
    <n v="24"/>
    <b v="1"/>
    <s v="theater/plays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30.9375"/>
    <n v="1436772944"/>
    <n v="1434180944"/>
    <b v="0"/>
    <n v="112"/>
    <b v="1"/>
    <s v="theater/plays"/>
    <x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76.08695652173913"/>
    <n v="1419181890"/>
    <n v="1416589890"/>
    <b v="0"/>
    <n v="23"/>
    <b v="1"/>
    <s v="theater/plays"/>
    <x v="1"/>
    <x v="6"/>
    <x v="3585"/>
    <x v="3"/>
  </r>
  <r>
    <n v="3586"/>
    <s v="Actors &amp; Musicians who are Blind or Autistic"/>
    <s v="See Theatre In A New Light"/>
    <n v="7500"/>
    <n v="8207"/>
    <x v="0"/>
    <s v="US"/>
    <s v="USD"/>
    <n v="151.9814814814815"/>
    <n v="1474649070"/>
    <n v="1469465070"/>
    <b v="0"/>
    <n v="54"/>
    <b v="1"/>
    <s v="theater/plays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22.607142857142858"/>
    <n v="1467054000"/>
    <n v="1463144254"/>
    <b v="0"/>
    <n v="28"/>
    <b v="1"/>
    <s v="theater/plays"/>
    <x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8.272727272727273"/>
    <n v="1430348400"/>
    <n v="1428436410"/>
    <b v="0"/>
    <n v="11"/>
    <b v="1"/>
    <s v="theater/plays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82.258064516129039"/>
    <n v="1432654347"/>
    <n v="1430494347"/>
    <b v="0"/>
    <n v="62"/>
    <b v="1"/>
    <s v="theater/plays"/>
    <x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68.534246575342465"/>
    <n v="1413792034"/>
    <n v="1411200034"/>
    <b v="0"/>
    <n v="73"/>
    <b v="1"/>
    <s v="theater/plays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68.055555555555557"/>
    <n v="1422075540"/>
    <n v="1419979544"/>
    <b v="0"/>
    <n v="18"/>
    <b v="1"/>
    <s v="theater/plays"/>
    <x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72.714285714285708"/>
    <n v="1423630740"/>
    <n v="1418673307"/>
    <b v="0"/>
    <n v="35"/>
    <b v="1"/>
    <s v="theater/plays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77.186046511627907"/>
    <n v="1420489560"/>
    <n v="1417469639"/>
    <b v="0"/>
    <n v="43"/>
    <b v="1"/>
    <s v="theater/plays"/>
    <x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55.972222222222221"/>
    <n v="1472952982"/>
    <n v="1470792982"/>
    <b v="0"/>
    <n v="36"/>
    <b v="1"/>
    <s v="theater/plays"/>
    <x v="1"/>
    <x v="6"/>
    <x v="3594"/>
    <x v="2"/>
  </r>
  <r>
    <n v="3595"/>
    <s v="The Flu Season"/>
    <s v="A new theatre company staging Will Eno's The Flu Season in Seattle"/>
    <n v="2600"/>
    <n v="3081"/>
    <x v="0"/>
    <s v="US"/>
    <s v="USD"/>
    <n v="49.693548387096776"/>
    <n v="1426229940"/>
    <n v="1423959123"/>
    <b v="0"/>
    <n v="62"/>
    <b v="1"/>
    <s v="theater/plays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79"/>
    <n v="1409072982"/>
    <n v="1407258582"/>
    <b v="0"/>
    <n v="15"/>
    <b v="1"/>
    <s v="theater/plays"/>
    <x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77.727272727272734"/>
    <n v="1456984740"/>
    <n v="1455717790"/>
    <b v="0"/>
    <n v="33"/>
    <b v="1"/>
    <s v="theater/plays"/>
    <x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40.777777777777779"/>
    <n v="1409720340"/>
    <n v="1408129822"/>
    <b v="0"/>
    <n v="27"/>
    <b v="1"/>
    <s v="theater/plays"/>
    <x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59.411764705882355"/>
    <n v="1440892800"/>
    <n v="1438715077"/>
    <b v="0"/>
    <n v="17"/>
    <b v="1"/>
    <s v="theater/plays"/>
    <x v="1"/>
    <x v="6"/>
    <x v="3599"/>
    <x v="0"/>
  </r>
  <r>
    <n v="3600"/>
    <s v="Pariah"/>
    <s v="The First Play From The Man Who Brought You The Black James Bond!"/>
    <n v="10"/>
    <n v="13"/>
    <x v="0"/>
    <s v="US"/>
    <s v="USD"/>
    <n v="3.25"/>
    <n v="1476390164"/>
    <n v="1473970964"/>
    <b v="0"/>
    <n v="4"/>
    <b v="1"/>
    <s v="theater/plays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39.377358490566039"/>
    <n v="1421452682"/>
    <n v="1418860682"/>
    <b v="0"/>
    <n v="53"/>
    <b v="1"/>
    <s v="theater/plays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81.673469387755105"/>
    <n v="1463520479"/>
    <n v="1458336479"/>
    <b v="0"/>
    <n v="49"/>
    <b v="1"/>
    <s v="theater/plays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44.912280701754383"/>
    <n v="1446759880"/>
    <n v="1444164280"/>
    <b v="0"/>
    <n v="57"/>
    <b v="1"/>
    <s v="theater/plays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49.05797101449275"/>
    <n v="1461913140"/>
    <n v="1461370956"/>
    <b v="0"/>
    <n v="69"/>
    <b v="1"/>
    <s v="theater/plays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30.666666666666668"/>
    <n v="1455390126"/>
    <n v="1452798126"/>
    <b v="0"/>
    <n v="15"/>
    <b v="1"/>
    <s v="theater/plays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61.0625"/>
    <n v="1471185057"/>
    <n v="1468593057"/>
    <b v="0"/>
    <n v="64"/>
    <b v="1"/>
    <s v="theater/plays"/>
    <x v="1"/>
    <x v="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29"/>
    <n v="1450137600"/>
    <n v="1448924882"/>
    <b v="0"/>
    <n v="20"/>
    <b v="1"/>
    <s v="theater/plays"/>
    <x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29.62962962962963"/>
    <n v="1466172000"/>
    <n v="1463418090"/>
    <b v="0"/>
    <n v="27"/>
    <b v="1"/>
    <s v="theater/plays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3.0952380952381"/>
    <n v="1459378085"/>
    <n v="1456789685"/>
    <b v="0"/>
    <n v="21"/>
    <b v="1"/>
    <s v="theater/plays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52.354838709677416"/>
    <n v="1439806936"/>
    <n v="1437214936"/>
    <b v="0"/>
    <n v="31"/>
    <b v="1"/>
    <s v="theater/plays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66.666666666666671"/>
    <n v="1428483201"/>
    <n v="1425891201"/>
    <b v="0"/>
    <n v="51"/>
    <b v="1"/>
    <s v="theater/plays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26.66666666666667"/>
    <n v="1402334811"/>
    <n v="1401470811"/>
    <b v="0"/>
    <n v="57"/>
    <b v="1"/>
    <s v="theater/plays"/>
    <x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62.5"/>
    <n v="1403964574"/>
    <n v="1401372574"/>
    <b v="0"/>
    <n v="20"/>
    <b v="1"/>
    <s v="theater/plays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35.492957746478872"/>
    <n v="1434675616"/>
    <n v="1432083616"/>
    <b v="0"/>
    <n v="71"/>
    <b v="1"/>
    <s v="theater/plays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37.083333333333336"/>
    <n v="1449756896"/>
    <n v="1447164896"/>
    <b v="0"/>
    <n v="72"/>
    <b v="1"/>
    <s v="theater/plays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69.333333333333329"/>
    <n v="1426801664"/>
    <n v="1424213264"/>
    <b v="0"/>
    <n v="45"/>
    <b v="1"/>
    <s v="theater/plays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7.254901960784313"/>
    <n v="1488240000"/>
    <n v="1486996729"/>
    <b v="0"/>
    <n v="51"/>
    <b v="1"/>
    <s v="theater/plays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36.071428571428569"/>
    <n v="1433343850"/>
    <n v="1430751850"/>
    <b v="0"/>
    <n v="56"/>
    <b v="1"/>
    <s v="theater/plays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66.470588235294116"/>
    <n v="1479592800"/>
    <n v="1476760226"/>
    <b v="0"/>
    <n v="17"/>
    <b v="1"/>
    <s v="theater/plays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56.065989847715734"/>
    <n v="1425528000"/>
    <n v="1422916261"/>
    <b v="0"/>
    <n v="197"/>
    <b v="1"/>
    <s v="theater/plays"/>
    <x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47.028571428571432"/>
    <n v="1475269200"/>
    <n v="1473200844"/>
    <b v="0"/>
    <n v="70"/>
    <b v="1"/>
    <s v="theater/plays"/>
    <x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47.666190476190479"/>
    <n v="1411874580"/>
    <n v="1409030371"/>
    <b v="0"/>
    <n v="21"/>
    <b v="1"/>
    <s v="theater/plays"/>
    <x v="1"/>
    <x v="6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88.235294117647058"/>
    <n v="1406358000"/>
    <n v="1404841270"/>
    <b v="0"/>
    <n v="34"/>
    <b v="1"/>
    <s v="theater/plays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80.717948717948715"/>
    <n v="1471977290"/>
    <n v="1466793290"/>
    <b v="0"/>
    <n v="39"/>
    <b v="1"/>
    <s v="theater/plays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39.487179487179489"/>
    <n v="1435851577"/>
    <n v="1433259577"/>
    <b v="0"/>
    <n v="78"/>
    <b v="1"/>
    <s v="theater/plays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84.854166666666671"/>
    <n v="1408204857"/>
    <n v="1406390457"/>
    <b v="0"/>
    <n v="48"/>
    <b v="1"/>
    <s v="theater/plays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68.965517241379317"/>
    <n v="1463803140"/>
    <n v="1459446487"/>
    <b v="0"/>
    <n v="29"/>
    <b v="1"/>
    <s v="theater/plays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e v="#DIV/0!"/>
    <n v="1450040396"/>
    <n v="1444852796"/>
    <b v="0"/>
    <n v="0"/>
    <b v="0"/>
    <s v="theater/musical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"/>
    <n v="1462467600"/>
    <n v="1457403364"/>
    <b v="0"/>
    <n v="2"/>
    <b v="0"/>
    <s v="theater/musical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"/>
    <n v="1417295990"/>
    <n v="1414700390"/>
    <b v="0"/>
    <n v="1"/>
    <b v="0"/>
    <s v="theater/musical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7.88135593220338"/>
    <n v="1411444740"/>
    <n v="1409335497"/>
    <b v="0"/>
    <n v="59"/>
    <b v="0"/>
    <s v="theater/musical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00"/>
    <n v="1416781749"/>
    <n v="1415053749"/>
    <b v="0"/>
    <n v="1"/>
    <b v="0"/>
    <s v="theater/musical"/>
    <x v="1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56.838709677419352"/>
    <n v="1479517200"/>
    <n v="1475765867"/>
    <b v="0"/>
    <n v="31"/>
    <b v="0"/>
    <s v="theater/musical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76.94444444444446"/>
    <n v="1484366340"/>
    <n v="1480219174"/>
    <b v="0"/>
    <n v="18"/>
    <b v="0"/>
    <s v="theater/musical"/>
    <x v="1"/>
    <x v="40"/>
    <x v="3634"/>
    <x v="2"/>
  </r>
  <r>
    <n v="3635"/>
    <s v="Mary's Son"/>
    <s v="Mary's Son is a pop opera about Jesus and the hope he brings to all people."/>
    <n v="3500"/>
    <n v="1276"/>
    <x v="2"/>
    <s v="US"/>
    <s v="USD"/>
    <n v="127.6"/>
    <n v="1461186676"/>
    <n v="1458594676"/>
    <b v="0"/>
    <n v="10"/>
    <b v="0"/>
    <s v="theater/musical"/>
    <x v="1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e v="#DIV/0!"/>
    <n v="1442248829"/>
    <n v="1439224829"/>
    <b v="0"/>
    <n v="0"/>
    <b v="0"/>
    <s v="theater/musical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66.142857142857139"/>
    <n v="1420130935"/>
    <n v="1417538935"/>
    <b v="0"/>
    <n v="14"/>
    <b v="0"/>
    <s v="theater/musical"/>
    <x v="1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08"/>
    <n v="1429456132"/>
    <n v="1424275732"/>
    <b v="0"/>
    <n v="2"/>
    <b v="0"/>
    <s v="theater/musical"/>
    <x v="1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"/>
    <n v="1475853060"/>
    <n v="1470672906"/>
    <b v="0"/>
    <n v="1"/>
    <b v="0"/>
    <s v="theater/musical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8.333333333333332"/>
    <n v="1431283530"/>
    <n v="1428691530"/>
    <b v="0"/>
    <n v="3"/>
    <b v="0"/>
    <s v="theater/musical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e v="#DIV/0!"/>
    <n v="1412485200"/>
    <n v="1410966179"/>
    <b v="0"/>
    <n v="0"/>
    <b v="0"/>
    <s v="theater/musical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7.5"/>
    <n v="1448902800"/>
    <n v="1445369727"/>
    <b v="0"/>
    <n v="2"/>
    <b v="0"/>
    <s v="theater/musical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e v="#DIV/0!"/>
    <n v="1447734439"/>
    <n v="1444274839"/>
    <b v="0"/>
    <n v="0"/>
    <b v="0"/>
    <s v="theater/musical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68.416666666666671"/>
    <n v="1457413140"/>
    <n v="1454996887"/>
    <b v="0"/>
    <n v="12"/>
    <b v="0"/>
    <s v="theater/musical"/>
    <x v="1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"/>
    <n v="1479773838"/>
    <n v="1477178238"/>
    <b v="0"/>
    <n v="1"/>
    <b v="0"/>
    <s v="theater/musical"/>
    <x v="1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60.125"/>
    <n v="1434497400"/>
    <n v="1431770802"/>
    <b v="0"/>
    <n v="8"/>
    <b v="0"/>
    <s v="theater/musical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5"/>
    <n v="1475258327"/>
    <n v="1471370327"/>
    <b v="0"/>
    <n v="2"/>
    <b v="0"/>
    <s v="theater/musical"/>
    <x v="1"/>
    <x v="40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550.04109589041093"/>
    <n v="1412492445"/>
    <n v="1409900445"/>
    <b v="0"/>
    <n v="73"/>
    <b v="1"/>
    <s v="theater/plays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97.5"/>
    <n v="1402938394"/>
    <n v="1400691994"/>
    <b v="0"/>
    <n v="8"/>
    <b v="1"/>
    <s v="theater/plays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29.411764705882351"/>
    <n v="1454412584"/>
    <n v="1452598184"/>
    <b v="0"/>
    <n v="17"/>
    <b v="1"/>
    <s v="theater/plays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57.777777777777779"/>
    <n v="1407686340"/>
    <n v="1404833442"/>
    <b v="0"/>
    <n v="9"/>
    <b v="1"/>
    <s v="theater/plays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44.235294117647058"/>
    <n v="1472097540"/>
    <n v="1471188502"/>
    <b v="0"/>
    <n v="17"/>
    <b v="1"/>
    <s v="theater/plays"/>
    <x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60.909090909090907"/>
    <n v="1438764207"/>
    <n v="1436172207"/>
    <b v="0"/>
    <n v="33"/>
    <b v="1"/>
    <s v="theater/plays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68.84210526315789"/>
    <n v="1459702800"/>
    <n v="1457690386"/>
    <b v="0"/>
    <n v="38"/>
    <b v="1"/>
    <s v="theater/plays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73.582278481012665"/>
    <n v="1437202740"/>
    <n v="1434654998"/>
    <b v="0"/>
    <n v="79"/>
    <b v="1"/>
    <s v="theater/plays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15.02173913043478"/>
    <n v="1485989940"/>
    <n v="1483393836"/>
    <b v="0"/>
    <n v="46"/>
    <b v="1"/>
    <s v="theater/plays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10.75"/>
    <n v="1464817320"/>
    <n v="1462806419"/>
    <b v="0"/>
    <n v="20"/>
    <b v="1"/>
    <s v="theater/plays"/>
    <x v="1"/>
    <x v="6"/>
    <x v="3657"/>
    <x v="2"/>
  </r>
  <r>
    <n v="3658"/>
    <s v="Mr. Marmalade"/>
    <s v="Life is hard when your own imaginary friend can't make time for you."/>
    <n v="1500"/>
    <n v="1510"/>
    <x v="0"/>
    <s v="US"/>
    <s v="USD"/>
    <n v="75.5"/>
    <n v="1404273540"/>
    <n v="1400272580"/>
    <b v="0"/>
    <n v="20"/>
    <b v="1"/>
    <s v="theater/plays"/>
    <x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235.46153846153845"/>
    <n v="1426775940"/>
    <n v="1424414350"/>
    <b v="0"/>
    <n v="13"/>
    <b v="1"/>
    <s v="theater/plays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1.363636363636363"/>
    <n v="1419368925"/>
    <n v="1417208925"/>
    <b v="0"/>
    <n v="22"/>
    <b v="1"/>
    <s v="theater/plays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92.5"/>
    <n v="1460260800"/>
    <n v="1458336672"/>
    <b v="0"/>
    <n v="36"/>
    <b v="1"/>
    <s v="theater/plays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202.85"/>
    <n v="1427775414"/>
    <n v="1425187014"/>
    <b v="0"/>
    <n v="40"/>
    <b v="1"/>
    <s v="theater/plays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26"/>
    <n v="1482321030"/>
    <n v="1477133430"/>
    <b v="0"/>
    <n v="9"/>
    <b v="1"/>
    <s v="theater/plays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46.05263157894737"/>
    <n v="1466056689"/>
    <n v="1464847089"/>
    <b v="0"/>
    <n v="19"/>
    <b v="1"/>
    <s v="theater/plays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51"/>
    <n v="1446062040"/>
    <n v="1445109822"/>
    <b v="0"/>
    <n v="14"/>
    <b v="1"/>
    <s v="theater/plays"/>
    <x v="1"/>
    <x v="6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31.578947368421051"/>
    <n v="1406185200"/>
    <n v="1404337382"/>
    <b v="0"/>
    <n v="38"/>
    <b v="1"/>
    <s v="theater/plays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53.363965517241382"/>
    <n v="1437261419"/>
    <n v="1434669419"/>
    <b v="0"/>
    <n v="58"/>
    <b v="1"/>
    <s v="theater/plays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36.964285714285715"/>
    <n v="1437676380"/>
    <n v="1435670452"/>
    <b v="0"/>
    <n v="28"/>
    <b v="1"/>
    <s v="theater/plays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81.294117647058826"/>
    <n v="1434039137"/>
    <n v="1431447137"/>
    <b v="0"/>
    <n v="17"/>
    <b v="1"/>
    <s v="theater/plays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20.083333333333332"/>
    <n v="1433113200"/>
    <n v="1431951611"/>
    <b v="0"/>
    <n v="12"/>
    <b v="1"/>
    <s v="theater/plays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88.25"/>
    <n v="1405915140"/>
    <n v="1404140667"/>
    <b v="0"/>
    <n v="40"/>
    <b v="1"/>
    <s v="theater/plays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53.438596491228068"/>
    <n v="1411771384"/>
    <n v="1409179384"/>
    <b v="0"/>
    <n v="57"/>
    <b v="1"/>
    <s v="theater/plays"/>
    <x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39.868421052631582"/>
    <n v="1415191920"/>
    <n v="1412233497"/>
    <b v="0"/>
    <n v="114"/>
    <b v="1"/>
    <s v="theater/plays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5.16129032258064"/>
    <n v="1472936229"/>
    <n v="1467752229"/>
    <b v="0"/>
    <n v="31"/>
    <b v="1"/>
    <s v="theater/plays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23.333333333333332"/>
    <n v="1463353200"/>
    <n v="1462285182"/>
    <b v="0"/>
    <n v="3"/>
    <b v="1"/>
    <s v="theater/plays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64.375"/>
    <n v="1410550484"/>
    <n v="1408995284"/>
    <b v="0"/>
    <n v="16"/>
    <b v="1"/>
    <s v="theater/plays"/>
    <x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62.052763819095475"/>
    <n v="1404359940"/>
    <n v="1402580818"/>
    <b v="0"/>
    <n v="199"/>
    <b v="1"/>
    <s v="theater/plays"/>
    <x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66.129032258064512"/>
    <n v="1433076298"/>
    <n v="1430052298"/>
    <b v="0"/>
    <n v="31"/>
    <b v="1"/>
    <s v="theater/plays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73.400000000000006"/>
    <n v="1404190740"/>
    <n v="1401214581"/>
    <b v="0"/>
    <n v="30"/>
    <b v="1"/>
    <s v="theater/plays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99.5"/>
    <n v="1475664834"/>
    <n v="1473850434"/>
    <b v="0"/>
    <n v="34"/>
    <b v="1"/>
    <s v="theater/plays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62.166666666666664"/>
    <n v="1452872290"/>
    <n v="1452008290"/>
    <b v="0"/>
    <n v="18"/>
    <b v="1"/>
    <s v="theater/plays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62.328358208955223"/>
    <n v="1402901940"/>
    <n v="1399998418"/>
    <b v="0"/>
    <n v="67"/>
    <b v="1"/>
    <s v="theater/plays"/>
    <x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58.787878787878789"/>
    <n v="1476931696"/>
    <n v="1474339696"/>
    <b v="0"/>
    <n v="66"/>
    <b v="1"/>
    <s v="theater/plays"/>
    <x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45.347826086956523"/>
    <n v="1441167586"/>
    <n v="1438575586"/>
    <b v="0"/>
    <n v="23"/>
    <b v="1"/>
    <s v="theater/plays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41.944444444444443"/>
    <n v="1400533200"/>
    <n v="1398348859"/>
    <b v="0"/>
    <n v="126"/>
    <b v="1"/>
    <s v="theater/plays"/>
    <x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59.166666666666664"/>
    <n v="1440820740"/>
    <n v="1439567660"/>
    <b v="0"/>
    <n v="6"/>
    <b v="1"/>
    <s v="theater/plays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200.49"/>
    <n v="1403846055"/>
    <n v="1401254055"/>
    <b v="0"/>
    <n v="25"/>
    <b v="1"/>
    <s v="theater/plays"/>
    <x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83.974358974358978"/>
    <n v="1407524004"/>
    <n v="1404932004"/>
    <b v="0"/>
    <n v="39"/>
    <b v="1"/>
    <s v="theater/plays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57.258064516129032"/>
    <n v="1434925500"/>
    <n v="1432410639"/>
    <b v="0"/>
    <n v="62"/>
    <b v="1"/>
    <s v="theater/plays"/>
    <x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58.064516129032256"/>
    <n v="1417101683"/>
    <n v="1414506083"/>
    <b v="0"/>
    <n v="31"/>
    <b v="1"/>
    <s v="theater/plays"/>
    <x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86.80291970802921"/>
    <n v="1425272340"/>
    <n v="1421426929"/>
    <b v="0"/>
    <n v="274"/>
    <b v="1"/>
    <s v="theater/plays"/>
    <x v="1"/>
    <x v="6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74.117647058823536"/>
    <n v="1411084800"/>
    <n v="1410304179"/>
    <b v="0"/>
    <n v="17"/>
    <b v="1"/>
    <s v="theater/plays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30.714285714285715"/>
    <n v="1448922600"/>
    <n v="1446352529"/>
    <b v="0"/>
    <n v="14"/>
    <b v="1"/>
    <s v="theater/plays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62.666666666666664"/>
    <n v="1465178400"/>
    <n v="1461985967"/>
    <b v="0"/>
    <n v="60"/>
    <b v="1"/>
    <s v="theater/plays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21.36363636363636"/>
    <n v="1421009610"/>
    <n v="1419281610"/>
    <b v="0"/>
    <n v="33"/>
    <b v="1"/>
    <s v="theater/plays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39.743589743589745"/>
    <n v="1423838916"/>
    <n v="1418654916"/>
    <b v="0"/>
    <n v="78"/>
    <b v="1"/>
    <s v="theater/plays"/>
    <x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72"/>
    <n v="1462878648"/>
    <n v="1461064248"/>
    <b v="0"/>
    <n v="30"/>
    <b v="1"/>
    <s v="theater/plays"/>
    <x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40.632352941176471"/>
    <n v="1456946487"/>
    <n v="1454354487"/>
    <b v="0"/>
    <n v="136"/>
    <b v="1"/>
    <s v="theater/plays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63"/>
    <n v="1413383216"/>
    <n v="1410791216"/>
    <b v="0"/>
    <n v="40"/>
    <b v="1"/>
    <s v="theater/plays"/>
    <x v="1"/>
    <x v="6"/>
    <x v="3699"/>
    <x v="3"/>
  </r>
  <r>
    <n v="3700"/>
    <s v="Generations (Senior Project)"/>
    <s v="Help me produce the play I have written for my senior project!"/>
    <n v="500"/>
    <n v="606"/>
    <x v="0"/>
    <s v="US"/>
    <s v="USD"/>
    <n v="33.666666666666664"/>
    <n v="1412092800"/>
    <n v="1409493800"/>
    <b v="0"/>
    <n v="18"/>
    <b v="1"/>
    <s v="theater/plays"/>
    <x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38.589743589743591"/>
    <n v="1433422793"/>
    <n v="1430830793"/>
    <b v="0"/>
    <n v="39"/>
    <b v="1"/>
    <s v="theater/plays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55.95238095238096"/>
    <n v="1468191540"/>
    <n v="1464958484"/>
    <b v="0"/>
    <n v="21"/>
    <b v="1"/>
    <s v="theater/plays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43.2"/>
    <n v="1471071540"/>
    <n v="1467720388"/>
    <b v="0"/>
    <n v="30"/>
    <b v="1"/>
    <s v="theater/plays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5.148518518518518"/>
    <n v="1464712394"/>
    <n v="1459528394"/>
    <b v="0"/>
    <n v="27"/>
    <b v="1"/>
    <s v="theater/plays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83.571428571428569"/>
    <n v="1403546400"/>
    <n v="1401714114"/>
    <b v="0"/>
    <n v="35"/>
    <b v="1"/>
    <s v="theater/plays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0"/>
    <n v="1410558949"/>
    <n v="1409262949"/>
    <b v="0"/>
    <n v="13"/>
    <b v="1"/>
    <s v="theater/plays"/>
    <x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80.869565217391298"/>
    <n v="1469165160"/>
    <n v="1467335378"/>
    <b v="0"/>
    <n v="23"/>
    <b v="1"/>
    <s v="theater/plays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53.846153846153847"/>
    <n v="1404444286"/>
    <n v="1403234686"/>
    <b v="0"/>
    <n v="39"/>
    <b v="1"/>
    <s v="theater/plays"/>
    <x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30.928571428571427"/>
    <n v="1403715546"/>
    <n v="1401123546"/>
    <b v="0"/>
    <n v="35"/>
    <b v="1"/>
    <s v="theater/plays"/>
    <x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67.962962962962962"/>
    <n v="1428068988"/>
    <n v="1425908988"/>
    <b v="0"/>
    <n v="27"/>
    <b v="1"/>
    <s v="theater/plays"/>
    <x v="1"/>
    <x v="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27.142857142857142"/>
    <n v="1402848000"/>
    <n v="1400606573"/>
    <b v="0"/>
    <n v="21"/>
    <b v="1"/>
    <s v="theater/plays"/>
    <x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10.86538461538461"/>
    <n v="1433055540"/>
    <n v="1431230867"/>
    <b v="0"/>
    <n v="104"/>
    <b v="1"/>
    <s v="theater/plays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06.84210526315789"/>
    <n v="1465062166"/>
    <n v="1463334166"/>
    <b v="0"/>
    <n v="19"/>
    <b v="1"/>
    <s v="theater/plays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05.51546391752578"/>
    <n v="1432612740"/>
    <n v="1429881667"/>
    <b v="0"/>
    <n v="97"/>
    <b v="1"/>
    <s v="theater/plays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32.96296296296296"/>
    <n v="1427806320"/>
    <n v="1422834819"/>
    <b v="0"/>
    <n v="27"/>
    <b v="1"/>
    <s v="theater/plays"/>
    <x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51.916666666666664"/>
    <n v="1453411109"/>
    <n v="1450819109"/>
    <b v="0"/>
    <n v="24"/>
    <b v="1"/>
    <s v="theater/plays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310"/>
    <n v="1431204449"/>
    <n v="1428526049"/>
    <b v="0"/>
    <n v="13"/>
    <b v="1"/>
    <s v="theater/plays"/>
    <x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26.021739130434781"/>
    <n v="1425057075"/>
    <n v="1422465075"/>
    <b v="0"/>
    <n v="46"/>
    <b v="1"/>
    <s v="theater/plays"/>
    <x v="1"/>
    <x v="6"/>
    <x v="3718"/>
    <x v="0"/>
  </r>
  <r>
    <n v="3719"/>
    <s v="Corium"/>
    <s v="A new piece of physical theatre about love, regret and longing."/>
    <n v="200"/>
    <n v="420"/>
    <x v="0"/>
    <s v="GB"/>
    <s v="GBP"/>
    <n v="105"/>
    <n v="1434994266"/>
    <n v="1432402266"/>
    <b v="0"/>
    <n v="4"/>
    <b v="1"/>
    <s v="theater/plays"/>
    <x v="1"/>
    <x v="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86.224999999999994"/>
    <n v="1435881006"/>
    <n v="1433980206"/>
    <b v="0"/>
    <n v="40"/>
    <b v="1"/>
    <s v="theater/plays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14.54545454545455"/>
    <n v="1415230084"/>
    <n v="1413412084"/>
    <b v="0"/>
    <n v="44"/>
    <b v="1"/>
    <s v="theater/plays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47.657142857142858"/>
    <n v="1455231540"/>
    <n v="1452614847"/>
    <b v="0"/>
    <n v="35"/>
    <b v="1"/>
    <s v="theater/plays"/>
    <x v="1"/>
    <x v="6"/>
    <x v="3722"/>
    <x v="2"/>
  </r>
  <r>
    <n v="3723"/>
    <s v="Beauty and the Beast"/>
    <s v="Saltmine Theatre Company present Beauty and the Beast:"/>
    <n v="4500"/>
    <n v="4592"/>
    <x v="0"/>
    <s v="GB"/>
    <s v="GBP"/>
    <n v="72.888888888888886"/>
    <n v="1417374262"/>
    <n v="1414778662"/>
    <b v="0"/>
    <n v="63"/>
    <b v="1"/>
    <s v="theater/plays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49.545505617977533"/>
    <n v="1462402800"/>
    <n v="1459856860"/>
    <b v="0"/>
    <n v="89"/>
    <b v="1"/>
    <s v="theater/plays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25.4"/>
    <n v="1455831000"/>
    <n v="1454366467"/>
    <b v="0"/>
    <n v="15"/>
    <b v="1"/>
    <s v="theater/plays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62.586956521739133"/>
    <n v="1461963600"/>
    <n v="1459567371"/>
    <b v="0"/>
    <n v="46"/>
    <b v="1"/>
    <s v="theater/plays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61.060606060606062"/>
    <n v="1476939300"/>
    <n v="1474273294"/>
    <b v="0"/>
    <n v="33"/>
    <b v="1"/>
    <s v="theater/plays"/>
    <x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60.064516129032256"/>
    <n v="1439957176"/>
    <n v="1437365176"/>
    <b v="0"/>
    <n v="31"/>
    <b v="0"/>
    <s v="theater/plays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72.400000000000006"/>
    <n v="1427082912"/>
    <n v="1423198512"/>
    <b v="0"/>
    <n v="5"/>
    <b v="0"/>
    <s v="theater/plays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00"/>
    <n v="1439828159"/>
    <n v="1437236159"/>
    <b v="0"/>
    <n v="1"/>
    <b v="0"/>
    <s v="theater/plays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51.666666666666664"/>
    <n v="1420860180"/>
    <n v="1418234646"/>
    <b v="0"/>
    <n v="12"/>
    <b v="0"/>
    <s v="theater/plays"/>
    <x v="1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32.75"/>
    <n v="1422100800"/>
    <n v="1416932133"/>
    <b v="0"/>
    <n v="4"/>
    <b v="0"/>
    <s v="theater/plays"/>
    <x v="1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e v="#DIV/0!"/>
    <n v="1429396200"/>
    <n v="1428539708"/>
    <b v="0"/>
    <n v="0"/>
    <b v="0"/>
    <s v="theater/plays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61"/>
    <n v="1432589896"/>
    <n v="1427405896"/>
    <b v="0"/>
    <n v="7"/>
    <b v="0"/>
    <s v="theater/plays"/>
    <x v="1"/>
    <x v="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0"/>
    <n v="1432831089"/>
    <n v="1430239089"/>
    <b v="0"/>
    <n v="2"/>
    <b v="0"/>
    <s v="theater/plays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0"/>
    <n v="1427133600"/>
    <n v="1423847093"/>
    <b v="0"/>
    <n v="1"/>
    <b v="0"/>
    <s v="theater/plays"/>
    <x v="1"/>
    <x v="6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37.5"/>
    <n v="1447311540"/>
    <n v="1445358903"/>
    <b v="0"/>
    <n v="4"/>
    <b v="0"/>
    <s v="theater/plays"/>
    <x v="1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45"/>
    <n v="1405461600"/>
    <n v="1403562705"/>
    <b v="0"/>
    <n v="6"/>
    <b v="0"/>
    <s v="theater/plays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00.625"/>
    <n v="1468752468"/>
    <n v="1467024468"/>
    <b v="0"/>
    <n v="8"/>
    <b v="0"/>
    <s v="theater/plays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25.571428571428573"/>
    <n v="1407808438"/>
    <n v="1405217355"/>
    <b v="0"/>
    <n v="14"/>
    <b v="0"/>
    <s v="theater/plays"/>
    <x v="1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e v="#DIV/0!"/>
    <n v="1450389950"/>
    <n v="1447797950"/>
    <b v="0"/>
    <n v="0"/>
    <b v="0"/>
    <s v="theater/plays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25"/>
    <n v="1409980144"/>
    <n v="1407388144"/>
    <b v="0"/>
    <n v="4"/>
    <b v="0"/>
    <s v="theater/plays"/>
    <x v="1"/>
    <x v="6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e v="#DIV/0!"/>
    <n v="1404406964"/>
    <n v="1401814964"/>
    <b v="0"/>
    <n v="0"/>
    <b v="0"/>
    <s v="theater/plays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e v="#DIV/0!"/>
    <n v="1404532740"/>
    <n v="1401823952"/>
    <b v="0"/>
    <n v="0"/>
    <b v="0"/>
    <s v="theater/plays"/>
    <x v="1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0"/>
    <n v="1407689102"/>
    <n v="1405097102"/>
    <b v="0"/>
    <n v="1"/>
    <b v="0"/>
    <s v="theater/plays"/>
    <x v="1"/>
    <x v="6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202"/>
    <n v="1475918439"/>
    <n v="1473326439"/>
    <b v="0"/>
    <n v="1"/>
    <b v="0"/>
    <s v="theater/plays"/>
    <x v="1"/>
    <x v="6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25"/>
    <n v="1436137140"/>
    <n v="1433833896"/>
    <b v="0"/>
    <n v="1"/>
    <b v="0"/>
    <s v="theater/plays"/>
    <x v="1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99.538461538461533"/>
    <n v="1455602340"/>
    <n v="1453827436"/>
    <b v="0"/>
    <n v="52"/>
    <b v="1"/>
    <s v="theater/musical"/>
    <x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75"/>
    <n v="1461902340"/>
    <n v="1459220588"/>
    <b v="0"/>
    <n v="7"/>
    <b v="1"/>
    <s v="theater/musical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215.25"/>
    <n v="1423555140"/>
    <n v="1421105608"/>
    <b v="0"/>
    <n v="28"/>
    <b v="1"/>
    <s v="theater/musical"/>
    <x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20.54545454545455"/>
    <n v="1459641073"/>
    <n v="1454460673"/>
    <b v="0"/>
    <n v="11"/>
    <b v="1"/>
    <s v="theater/musical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37.666666666666664"/>
    <n v="1476651600"/>
    <n v="1473189335"/>
    <b v="0"/>
    <n v="15"/>
    <b v="1"/>
    <s v="theater/musical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72.23333333333332"/>
    <n v="1433289600"/>
    <n v="1430768800"/>
    <b v="0"/>
    <n v="30"/>
    <b v="1"/>
    <s v="theater/musical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11.11111111111111"/>
    <n v="1406350740"/>
    <n v="1403125737"/>
    <b v="0"/>
    <n v="27"/>
    <b v="1"/>
    <s v="theater/musical"/>
    <x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25.464285714285715"/>
    <n v="1460753307"/>
    <n v="1458161307"/>
    <b v="0"/>
    <n v="28"/>
    <b v="1"/>
    <s v="theater/musical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267.64705882352939"/>
    <n v="1402515198"/>
    <n v="1399923198"/>
    <b v="0"/>
    <n v="17"/>
    <b v="1"/>
    <s v="theater/musical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75.959999999999994"/>
    <n v="1417465515"/>
    <n v="1415737515"/>
    <b v="0"/>
    <n v="50"/>
    <b v="1"/>
    <s v="theater/musical"/>
    <x v="1"/>
    <x v="40"/>
    <x v="3757"/>
    <x v="3"/>
  </r>
  <r>
    <n v="3758"/>
    <s v="Luigi's Ladies"/>
    <s v="LUIGI'S LADIES: an original one-woman musical comedy"/>
    <n v="1500"/>
    <n v="1535"/>
    <x v="0"/>
    <s v="US"/>
    <s v="USD"/>
    <n v="59.03846153846154"/>
    <n v="1400475600"/>
    <n v="1397819938"/>
    <b v="0"/>
    <n v="26"/>
    <b v="1"/>
    <s v="theater/musical"/>
    <x v="1"/>
    <x v="4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50.111022727272733"/>
    <n v="1440556553"/>
    <n v="1435372553"/>
    <b v="0"/>
    <n v="88"/>
    <b v="1"/>
    <s v="theater/musical"/>
    <x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55.502967032967035"/>
    <n v="1399293386"/>
    <n v="1397133386"/>
    <b v="0"/>
    <n v="91"/>
    <b v="1"/>
    <s v="theater/musical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66.66666666666666"/>
    <n v="1439247600"/>
    <n v="1434625937"/>
    <b v="0"/>
    <n v="3"/>
    <b v="1"/>
    <s v="theater/musical"/>
    <x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47.428571428571431"/>
    <n v="1438543889"/>
    <n v="1436383889"/>
    <b v="0"/>
    <n v="28"/>
    <b v="1"/>
    <s v="theater/musical"/>
    <x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64.935064935064929"/>
    <n v="1427907626"/>
    <n v="1425319226"/>
    <b v="0"/>
    <n v="77"/>
    <b v="1"/>
    <s v="theater/musical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55.555555555555557"/>
    <n v="1464482160"/>
    <n v="1462824832"/>
    <b v="0"/>
    <n v="27"/>
    <b v="1"/>
    <s v="theater/musical"/>
    <x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74.224299065420567"/>
    <n v="1406745482"/>
    <n v="1404153482"/>
    <b v="0"/>
    <n v="107"/>
    <b v="1"/>
    <s v="theater/musical"/>
    <x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06.9271875"/>
    <n v="1404360045"/>
    <n v="1401336045"/>
    <b v="0"/>
    <n v="96"/>
    <b v="1"/>
    <s v="theater/musical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41.696428571428569"/>
    <n v="1425185940"/>
    <n v="1423960097"/>
    <b v="0"/>
    <n v="56"/>
    <b v="1"/>
    <s v="theater/musical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74.243275862068955"/>
    <n v="1402594090"/>
    <n v="1400002090"/>
    <b v="0"/>
    <n v="58"/>
    <b v="1"/>
    <s v="theater/musical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73.333333333333329"/>
    <n v="1460730079"/>
    <n v="1458138079"/>
    <b v="0"/>
    <n v="15"/>
    <b v="1"/>
    <s v="theater/musical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00"/>
    <n v="1434234010"/>
    <n v="1431642010"/>
    <b v="0"/>
    <n v="20"/>
    <b v="1"/>
    <s v="theater/musical"/>
    <x v="1"/>
    <x v="4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38.421052631578945"/>
    <n v="1463529600"/>
    <n v="1462307652"/>
    <b v="0"/>
    <n v="38"/>
    <b v="1"/>
    <s v="theater/musical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66.96969696969697"/>
    <n v="1480399200"/>
    <n v="1478616506"/>
    <b v="0"/>
    <n v="33"/>
    <b v="1"/>
    <s v="theater/musical"/>
    <x v="1"/>
    <x v="4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94.912280701754383"/>
    <n v="1479175680"/>
    <n v="1476317247"/>
    <b v="0"/>
    <n v="57"/>
    <b v="1"/>
    <s v="theater/musical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00"/>
    <n v="1428606055"/>
    <n v="1427223655"/>
    <b v="0"/>
    <n v="25"/>
    <b v="1"/>
    <s v="theater/musical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3.21428571428572"/>
    <n v="1428552000"/>
    <n v="1426199843"/>
    <b v="0"/>
    <n v="14"/>
    <b v="1"/>
    <s v="theater/musical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90.819148936170208"/>
    <n v="1406854800"/>
    <n v="1403599778"/>
    <b v="0"/>
    <n v="94"/>
    <b v="1"/>
    <s v="theater/musical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48.542372881355931"/>
    <n v="1411790400"/>
    <n v="1409884821"/>
    <b v="0"/>
    <n v="59"/>
    <b v="1"/>
    <s v="theater/musical"/>
    <x v="1"/>
    <x v="4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70.027777777777771"/>
    <n v="1423942780"/>
    <n v="1418758780"/>
    <b v="0"/>
    <n v="36"/>
    <b v="1"/>
    <s v="theater/musical"/>
    <x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35.62608695652173"/>
    <n v="1459010340"/>
    <n v="1456421940"/>
    <b v="0"/>
    <n v="115"/>
    <b v="1"/>
    <s v="theater/musical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00"/>
    <n v="1436817960"/>
    <n v="1433999785"/>
    <b v="0"/>
    <n v="30"/>
    <b v="1"/>
    <s v="theater/musical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94.90384615384616"/>
    <n v="1410210685"/>
    <n v="1408050685"/>
    <b v="0"/>
    <n v="52"/>
    <b v="1"/>
    <s v="theater/musical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75.370370370370367"/>
    <n v="1469401200"/>
    <n v="1466887297"/>
    <b v="0"/>
    <n v="27"/>
    <b v="1"/>
    <s v="theater/musical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64.458333333333329"/>
    <n v="1458057600"/>
    <n v="1455938520"/>
    <b v="0"/>
    <n v="24"/>
    <b v="1"/>
    <s v="theater/musical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15"/>
    <n v="1468193532"/>
    <n v="1465601532"/>
    <b v="0"/>
    <n v="10"/>
    <b v="1"/>
    <s v="theater/musical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00.5"/>
    <n v="1470132180"/>
    <n v="1467040769"/>
    <b v="0"/>
    <n v="30"/>
    <b v="1"/>
    <s v="theater/musical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93.774647887323937"/>
    <n v="1464310475"/>
    <n v="1461718475"/>
    <b v="0"/>
    <n v="71"/>
    <b v="1"/>
    <s v="theater/musical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35.1"/>
    <n v="1436587140"/>
    <n v="1434113406"/>
    <b v="0"/>
    <n v="10"/>
    <b v="1"/>
    <s v="theater/musical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500"/>
    <n v="1450887480"/>
    <n v="1448469719"/>
    <b v="0"/>
    <n v="1"/>
    <b v="0"/>
    <s v="theater/musical"/>
    <x v="1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29"/>
    <n v="1434395418"/>
    <n v="1431630618"/>
    <b v="0"/>
    <n v="4"/>
    <b v="0"/>
    <s v="theater/musical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e v="#DIV/0!"/>
    <n v="1479834023"/>
    <n v="1477238423"/>
    <b v="0"/>
    <n v="0"/>
    <b v="0"/>
    <s v="theater/musical"/>
    <x v="1"/>
    <x v="4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e v="#DIV/0!"/>
    <n v="1404664592"/>
    <n v="1399480592"/>
    <b v="0"/>
    <n v="0"/>
    <b v="0"/>
    <s v="theater/musical"/>
    <x v="1"/>
    <x v="4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7.5"/>
    <n v="1436957022"/>
    <n v="1434365022"/>
    <b v="0"/>
    <n v="2"/>
    <b v="0"/>
    <s v="theater/musical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74"/>
    <n v="1418769129"/>
    <n v="1416954729"/>
    <b v="0"/>
    <n v="24"/>
    <b v="0"/>
    <s v="theater/musical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50"/>
    <n v="1433685354"/>
    <n v="1431093354"/>
    <b v="0"/>
    <n v="1"/>
    <b v="0"/>
    <s v="theater/musical"/>
    <x v="1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5"/>
    <n v="1440801000"/>
    <n v="1437042490"/>
    <b v="0"/>
    <n v="2"/>
    <b v="0"/>
    <s v="theater/musical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"/>
    <n v="1484354556"/>
    <n v="1479170556"/>
    <b v="0"/>
    <n v="1"/>
    <b v="0"/>
    <s v="theater/musical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5.40540540540542"/>
    <n v="1429564165"/>
    <n v="1426972165"/>
    <b v="0"/>
    <n v="37"/>
    <b v="0"/>
    <s v="theater/musical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205"/>
    <n v="1407691248"/>
    <n v="1405099248"/>
    <b v="0"/>
    <n v="5"/>
    <b v="0"/>
    <s v="theater/musical"/>
    <x v="1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00.5"/>
    <n v="1457734843"/>
    <n v="1455142843"/>
    <b v="0"/>
    <n v="4"/>
    <b v="0"/>
    <s v="theater/musical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55.0625"/>
    <n v="1420952340"/>
    <n v="1418146883"/>
    <b v="0"/>
    <n v="16"/>
    <b v="0"/>
    <s v="theater/musical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47.333333333333336"/>
    <n v="1420215216"/>
    <n v="1417536816"/>
    <b v="0"/>
    <n v="9"/>
    <b v="0"/>
    <s v="theater/musical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e v="#DIV/0!"/>
    <n v="1445482906"/>
    <n v="1442890906"/>
    <b v="0"/>
    <n v="0"/>
    <b v="0"/>
    <s v="theater/musical"/>
    <x v="1"/>
    <x v="4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58.95"/>
    <n v="1457133568"/>
    <n v="1454541568"/>
    <b v="0"/>
    <n v="40"/>
    <b v="0"/>
    <s v="theater/musical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e v="#DIV/0!"/>
    <n v="1469948400"/>
    <n v="1465172024"/>
    <b v="0"/>
    <n v="0"/>
    <b v="0"/>
    <s v="theater/musical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.5"/>
    <n v="1411852640"/>
    <n v="1406668640"/>
    <b v="0"/>
    <n v="2"/>
    <b v="0"/>
    <s v="theater/musical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5"/>
    <n v="1404022381"/>
    <n v="1402294381"/>
    <b v="0"/>
    <n v="1"/>
    <b v="0"/>
    <s v="theater/musical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50.555555555555557"/>
    <n v="1428097739"/>
    <n v="1427492939"/>
    <b v="0"/>
    <n v="9"/>
    <b v="0"/>
    <s v="theater/musical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41.666666666666664"/>
    <n v="1429955619"/>
    <n v="1424775219"/>
    <b v="0"/>
    <n v="24"/>
    <b v="1"/>
    <s v="theater/plays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53.289473684210527"/>
    <n v="1406761200"/>
    <n v="1402403907"/>
    <b v="0"/>
    <n v="38"/>
    <b v="1"/>
    <s v="theater/plays"/>
    <x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70.230769230769226"/>
    <n v="1426965758"/>
    <n v="1424377358"/>
    <b v="0"/>
    <n v="26"/>
    <b v="1"/>
    <s v="theater/plays"/>
    <x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43.421052631578945"/>
    <n v="1464692400"/>
    <n v="1461769373"/>
    <b v="0"/>
    <n v="19"/>
    <b v="1"/>
    <s v="theater/plays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99.18181818181819"/>
    <n v="1433131140"/>
    <n v="1429120908"/>
    <b v="0"/>
    <n v="11"/>
    <b v="1"/>
    <s v="theater/plays"/>
    <x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78.518148148148143"/>
    <n v="1465940580"/>
    <n v="1462603021"/>
    <b v="0"/>
    <n v="27"/>
    <b v="1"/>
    <s v="theater/plays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61.823529411764703"/>
    <n v="1427860740"/>
    <n v="1424727712"/>
    <b v="0"/>
    <n v="34"/>
    <b v="1"/>
    <s v="theater/plays"/>
    <x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50.000500000000002"/>
    <n v="1440111600"/>
    <n v="1437545657"/>
    <b v="0"/>
    <n v="20"/>
    <b v="1"/>
    <s v="theater/plays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48.339729729729726"/>
    <n v="1405614823"/>
    <n v="1403022823"/>
    <b v="0"/>
    <n v="37"/>
    <b v="1"/>
    <s v="theater/plays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07.25"/>
    <n v="1445659140"/>
    <n v="1444236216"/>
    <b v="0"/>
    <n v="20"/>
    <b v="1"/>
    <s v="theater/plays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57"/>
    <n v="1426187582"/>
    <n v="1423599182"/>
    <b v="0"/>
    <n v="10"/>
    <b v="1"/>
    <s v="theater/plays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40.92307692307692"/>
    <n v="1437166920"/>
    <n v="1435554104"/>
    <b v="0"/>
    <n v="26"/>
    <b v="1"/>
    <s v="theater/plays"/>
    <x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21.5"/>
    <n v="1436110717"/>
    <n v="1433518717"/>
    <b v="0"/>
    <n v="20"/>
    <b v="1"/>
    <s v="theater/plays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79.543478260869563"/>
    <n v="1451881207"/>
    <n v="1449116407"/>
    <b v="0"/>
    <n v="46"/>
    <b v="1"/>
    <s v="theater/plays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72.381578947368425"/>
    <n v="1453244340"/>
    <n v="1448136417"/>
    <b v="0"/>
    <n v="76"/>
    <b v="1"/>
    <s v="theater/plays"/>
    <x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64.634146341463421"/>
    <n v="1437364740"/>
    <n v="1434405044"/>
    <b v="0"/>
    <n v="41"/>
    <b v="1"/>
    <s v="theater/plays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38.571428571428569"/>
    <n v="1470058860"/>
    <n v="1469026903"/>
    <b v="0"/>
    <n v="7"/>
    <b v="1"/>
    <s v="theater/plays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07.57142857142857"/>
    <n v="1434505214"/>
    <n v="1432690814"/>
    <b v="0"/>
    <n v="49"/>
    <b v="1"/>
    <s v="theater/plays"/>
    <x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27.5"/>
    <n v="1430993394"/>
    <n v="1428401394"/>
    <b v="0"/>
    <n v="26"/>
    <b v="1"/>
    <s v="theater/plays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70.461538461538467"/>
    <n v="1427414400"/>
    <n v="1422656201"/>
    <b v="0"/>
    <n v="65"/>
    <b v="1"/>
    <s v="theater/plays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78.57142857142858"/>
    <n v="1420033187"/>
    <n v="1414845587"/>
    <b v="0"/>
    <n v="28"/>
    <b v="1"/>
    <s v="theater/plays"/>
    <x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62.625"/>
    <n v="1472676371"/>
    <n v="1470948371"/>
    <b v="0"/>
    <n v="8"/>
    <b v="1"/>
    <s v="theater/plays"/>
    <x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75"/>
    <n v="1464371211"/>
    <n v="1463161611"/>
    <b v="0"/>
    <n v="3"/>
    <b v="1"/>
    <s v="theater/plays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58.901111111111113"/>
    <n v="1415222545"/>
    <n v="1413404545"/>
    <b v="0"/>
    <n v="9"/>
    <b v="1"/>
    <s v="theater/plays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39.55555555555554"/>
    <n v="1455936335"/>
    <n v="1452048335"/>
    <b v="0"/>
    <n v="9"/>
    <b v="1"/>
    <s v="theater/plays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70"/>
    <n v="1417460940"/>
    <n v="1416516972"/>
    <b v="0"/>
    <n v="20"/>
    <b v="1"/>
    <s v="theater/plays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57.385964912280699"/>
    <n v="1434624067"/>
    <n v="1432032067"/>
    <b v="0"/>
    <n v="57"/>
    <b v="1"/>
    <s v="theater/plays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40"/>
    <n v="1461278208"/>
    <n v="1459463808"/>
    <b v="0"/>
    <n v="8"/>
    <b v="1"/>
    <s v="theater/plays"/>
    <x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64.285714285714292"/>
    <n v="1470197340"/>
    <n v="1467497652"/>
    <b v="0"/>
    <n v="14"/>
    <b v="1"/>
    <s v="theater/plays"/>
    <x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20.11764705882354"/>
    <n v="1435947758"/>
    <n v="1432837358"/>
    <b v="0"/>
    <n v="17"/>
    <b v="1"/>
    <s v="theater/plays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008.24"/>
    <n v="1432314209"/>
    <n v="1429722209"/>
    <b v="0"/>
    <n v="100"/>
    <b v="1"/>
    <s v="theater/plays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63.28125"/>
    <n v="1438226724"/>
    <n v="1433042724"/>
    <b v="0"/>
    <n v="32"/>
    <b v="1"/>
    <s v="theater/plays"/>
    <x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21.666666666666668"/>
    <n v="1459180229"/>
    <n v="1457023829"/>
    <b v="0"/>
    <n v="3"/>
    <b v="1"/>
    <s v="theater/plays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25.647058823529413"/>
    <n v="1405882287"/>
    <n v="1400698287"/>
    <b v="1"/>
    <n v="34"/>
    <b v="0"/>
    <s v="theater/plays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47.695652173913047"/>
    <n v="1399809052"/>
    <n v="1397217052"/>
    <b v="1"/>
    <n v="23"/>
    <b v="0"/>
    <s v="theater/plays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56.05263157894737"/>
    <n v="1401587064"/>
    <n v="1399427064"/>
    <b v="1"/>
    <n v="19"/>
    <b v="0"/>
    <s v="theater/plays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81.319999999999993"/>
    <n v="1401778740"/>
    <n v="1399474134"/>
    <b v="1"/>
    <n v="50"/>
    <b v="0"/>
    <s v="theater/plays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70.166666666666671"/>
    <n v="1443711774"/>
    <n v="1441119774"/>
    <b v="1"/>
    <n v="12"/>
    <b v="0"/>
    <s v="theater/plays"/>
    <x v="1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23.625"/>
    <n v="1412405940"/>
    <n v="1409721542"/>
    <b v="1"/>
    <n v="8"/>
    <b v="0"/>
    <s v="theater/plays"/>
    <x v="1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88.55555555555554"/>
    <n v="1437283391"/>
    <n v="1433395391"/>
    <b v="1"/>
    <n v="9"/>
    <b v="0"/>
    <s v="theater/plays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49.511627906976742"/>
    <n v="1445196989"/>
    <n v="1442604989"/>
    <b v="1"/>
    <n v="43"/>
    <b v="0"/>
    <s v="theater/plays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75.464285714285708"/>
    <n v="1434047084"/>
    <n v="1431455084"/>
    <b v="1"/>
    <n v="28"/>
    <b v="0"/>
    <s v="theater/plays"/>
    <x v="1"/>
    <x v="6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9.5"/>
    <n v="1420081143"/>
    <n v="1417489143"/>
    <b v="1"/>
    <n v="4"/>
    <b v="0"/>
    <s v="theater/plays"/>
    <x v="1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35.5"/>
    <n v="1437129179"/>
    <n v="1434537179"/>
    <b v="1"/>
    <n v="24"/>
    <b v="0"/>
    <s v="theater/plays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0"/>
    <n v="1427427276"/>
    <n v="1425270876"/>
    <b v="0"/>
    <n v="2"/>
    <b v="0"/>
    <s v="theater/plays"/>
    <x v="1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3"/>
    <n v="1409602178"/>
    <n v="1406578178"/>
    <b v="0"/>
    <n v="2"/>
    <b v="0"/>
    <s v="theater/plays"/>
    <x v="1"/>
    <x v="6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89.4"/>
    <n v="1431206058"/>
    <n v="1428614058"/>
    <b v="0"/>
    <n v="20"/>
    <b v="0"/>
    <s v="theater/plays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25"/>
    <n v="1427408271"/>
    <n v="1424819871"/>
    <b v="0"/>
    <n v="1"/>
    <b v="0"/>
    <s v="theater/plays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"/>
    <n v="1425833403"/>
    <n v="1423245003"/>
    <b v="0"/>
    <n v="1"/>
    <b v="0"/>
    <s v="theater/plays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65"/>
    <n v="1406913120"/>
    <n v="1404927690"/>
    <b v="0"/>
    <n v="4"/>
    <b v="0"/>
    <s v="theater/plays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0"/>
    <n v="1432328400"/>
    <n v="1430734844"/>
    <b v="0"/>
    <n v="1"/>
    <b v="0"/>
    <s v="theater/plays"/>
    <x v="1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"/>
    <n v="1403730000"/>
    <n v="1401485207"/>
    <b v="0"/>
    <n v="1"/>
    <b v="0"/>
    <s v="theater/plays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81.538461538461533"/>
    <n v="1407858710"/>
    <n v="1405266710"/>
    <b v="0"/>
    <n v="13"/>
    <b v="0"/>
    <s v="theater/plays"/>
    <x v="1"/>
    <x v="6"/>
    <x v="3860"/>
    <x v="3"/>
  </r>
  <r>
    <n v="3861"/>
    <s v="READY OR NOT HERE I COME"/>
    <s v="THE COMING OF THE LORD!"/>
    <n v="2000"/>
    <n v="100"/>
    <x v="2"/>
    <s v="US"/>
    <s v="USD"/>
    <n v="100"/>
    <n v="1415828820"/>
    <n v="1412258977"/>
    <b v="0"/>
    <n v="1"/>
    <b v="0"/>
    <s v="theater/plays"/>
    <x v="1"/>
    <x v="6"/>
    <x v="3861"/>
    <x v="3"/>
  </r>
  <r>
    <n v="3862"/>
    <s v="The Container Play"/>
    <s v="The hit immersive theatre experience of England comes to Corpus Christi!"/>
    <n v="7500"/>
    <n v="1"/>
    <x v="2"/>
    <s v="US"/>
    <s v="USD"/>
    <n v="1"/>
    <n v="1473699540"/>
    <n v="1472451356"/>
    <b v="0"/>
    <n v="1"/>
    <b v="0"/>
    <s v="theater/plays"/>
    <x v="1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e v="#DIV/0!"/>
    <n v="1446739905"/>
    <n v="1441552305"/>
    <b v="0"/>
    <n v="0"/>
    <b v="0"/>
    <s v="theater/plays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20"/>
    <n v="1447799054"/>
    <n v="1445203454"/>
    <b v="0"/>
    <n v="3"/>
    <b v="0"/>
    <s v="theater/plays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46.428571428571431"/>
    <n v="1409376600"/>
    <n v="1405957098"/>
    <b v="0"/>
    <n v="14"/>
    <b v="0"/>
    <s v="theater/plays"/>
    <x v="1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5.5"/>
    <n v="1458703740"/>
    <n v="1454453021"/>
    <b v="0"/>
    <n v="2"/>
    <b v="0"/>
    <s v="theater/plays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50.2"/>
    <n v="1466278339"/>
    <n v="1463686339"/>
    <b v="0"/>
    <n v="5"/>
    <b v="0"/>
    <s v="theater/plays"/>
    <x v="1"/>
    <x v="6"/>
    <x v="3867"/>
    <x v="2"/>
  </r>
  <r>
    <n v="3868"/>
    <s v="1000 words (Canceled)"/>
    <s v="New collection of music by Scott Evan Davis!"/>
    <n v="5000"/>
    <n v="10"/>
    <x v="1"/>
    <s v="GB"/>
    <s v="GBP"/>
    <n v="10"/>
    <n v="1410191405"/>
    <n v="1408031405"/>
    <b v="0"/>
    <n v="1"/>
    <b v="0"/>
    <s v="theater/musical"/>
    <x v="1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30.133333333333333"/>
    <n v="1426302660"/>
    <n v="1423761792"/>
    <b v="0"/>
    <n v="15"/>
    <b v="0"/>
    <s v="theater/musical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50"/>
    <n v="1404360478"/>
    <n v="1401768478"/>
    <b v="0"/>
    <n v="10"/>
    <b v="0"/>
    <s v="theater/musical"/>
    <x v="1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3.333333333333334"/>
    <n v="1490809450"/>
    <n v="1485629050"/>
    <b v="0"/>
    <n v="3"/>
    <b v="0"/>
    <s v="theater/musical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e v="#DIV/0!"/>
    <n v="1439522996"/>
    <n v="1435202996"/>
    <b v="0"/>
    <n v="0"/>
    <b v="0"/>
    <s v="theater/musical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e v="#DIV/0!"/>
    <n v="1444322535"/>
    <n v="1441730535"/>
    <b v="0"/>
    <n v="0"/>
    <b v="0"/>
    <s v="theater/musical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e v="#DIV/0!"/>
    <n v="1422061200"/>
    <n v="1420244622"/>
    <b v="0"/>
    <n v="0"/>
    <b v="0"/>
    <s v="theater/musical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e v="#DIV/0!"/>
    <n v="1472896800"/>
    <n v="1472804365"/>
    <b v="0"/>
    <n v="0"/>
    <b v="0"/>
    <s v="theater/musical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44.760869565217391"/>
    <n v="1454425128"/>
    <n v="1451833128"/>
    <b v="0"/>
    <n v="46"/>
    <b v="0"/>
    <s v="theater/musical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88.642857142857139"/>
    <n v="1481213752"/>
    <n v="1478621752"/>
    <b v="0"/>
    <n v="14"/>
    <b v="0"/>
    <s v="theater/musical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0"/>
    <n v="1435636740"/>
    <n v="1433014746"/>
    <b v="0"/>
    <n v="1"/>
    <b v="0"/>
    <s v="theater/musical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e v="#DIV/0!"/>
    <n v="1422218396"/>
    <n v="1419626396"/>
    <b v="0"/>
    <n v="0"/>
    <b v="0"/>
    <s v="theater/musical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57.647058823529413"/>
    <n v="1406761200"/>
    <n v="1403724820"/>
    <b v="0"/>
    <n v="17"/>
    <b v="0"/>
    <s v="theater/musical"/>
    <x v="1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25"/>
    <n v="1487550399"/>
    <n v="1484958399"/>
    <b v="0"/>
    <n v="1"/>
    <b v="0"/>
    <s v="theater/musical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e v="#DIV/0!"/>
    <n v="1454281380"/>
    <n v="1451950570"/>
    <b v="0"/>
    <n v="0"/>
    <b v="0"/>
    <s v="theater/musical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e v="#DIV/0!"/>
    <n v="1409668069"/>
    <n v="1407076069"/>
    <b v="0"/>
    <n v="0"/>
    <b v="0"/>
    <s v="theater/musical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e v="#DIV/0!"/>
    <n v="1427479192"/>
    <n v="1425322792"/>
    <b v="0"/>
    <n v="0"/>
    <b v="0"/>
    <s v="theater/musical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e v="#DIV/0!"/>
    <n v="1462834191"/>
    <n v="1460242191"/>
    <b v="0"/>
    <n v="0"/>
    <b v="0"/>
    <s v="theater/musical"/>
    <x v="1"/>
    <x v="40"/>
    <x v="3885"/>
    <x v="2"/>
  </r>
  <r>
    <n v="3886"/>
    <s v="a (Canceled)"/>
    <n v="1"/>
    <n v="10000"/>
    <n v="0"/>
    <x v="1"/>
    <s v="AU"/>
    <s v="AUD"/>
    <e v="#DIV/0!"/>
    <n v="1418275702"/>
    <n v="1415683702"/>
    <b v="0"/>
    <n v="0"/>
    <b v="0"/>
    <s v="theater/musical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7.5"/>
    <n v="1430517600"/>
    <n v="1426538129"/>
    <b v="0"/>
    <n v="2"/>
    <b v="0"/>
    <s v="theater/musical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38.714285714285715"/>
    <n v="1488114358"/>
    <n v="1485522358"/>
    <b v="0"/>
    <n v="14"/>
    <b v="0"/>
    <s v="theater/plays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3.111111111111111"/>
    <n v="1420413960"/>
    <n v="1417651630"/>
    <b v="0"/>
    <n v="9"/>
    <b v="0"/>
    <s v="theater/plays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315.5"/>
    <n v="1439662344"/>
    <n v="1434478344"/>
    <b v="0"/>
    <n v="8"/>
    <b v="0"/>
    <s v="theater/plays"/>
    <x v="1"/>
    <x v="6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37.142857142857146"/>
    <n v="1427086740"/>
    <n v="1424488244"/>
    <b v="0"/>
    <n v="7"/>
    <b v="0"/>
    <s v="theater/plays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e v="#DIV/0!"/>
    <n v="1408863600"/>
    <n v="1408203557"/>
    <b v="0"/>
    <n v="0"/>
    <b v="0"/>
    <s v="theater/plays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28.27380952380952"/>
    <n v="1404194400"/>
    <n v="1400600840"/>
    <b v="0"/>
    <n v="84"/>
    <b v="0"/>
    <s v="theater/plays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47.272727272727273"/>
    <n v="1481000340"/>
    <n v="1478386812"/>
    <b v="0"/>
    <n v="11"/>
    <b v="0"/>
    <s v="theater/plays"/>
    <x v="1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50"/>
    <n v="1425103218"/>
    <n v="1422424818"/>
    <b v="0"/>
    <n v="1"/>
    <b v="0"/>
    <s v="theater/plays"/>
    <x v="1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42.5"/>
    <n v="1402979778"/>
    <n v="1401770178"/>
    <b v="0"/>
    <n v="4"/>
    <b v="0"/>
    <s v="theater/plays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44"/>
    <n v="1420750683"/>
    <n v="1418158683"/>
    <b v="0"/>
    <n v="10"/>
    <b v="0"/>
    <s v="theater/plays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50.875"/>
    <n v="1439827200"/>
    <n v="1436355270"/>
    <b v="0"/>
    <n v="16"/>
    <b v="0"/>
    <s v="theater/plays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62.5"/>
    <n v="1407868561"/>
    <n v="1406140561"/>
    <b v="0"/>
    <n v="2"/>
    <b v="0"/>
    <s v="theater/plays"/>
    <x v="1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27"/>
    <n v="1433988791"/>
    <n v="1431396791"/>
    <b v="0"/>
    <n v="5"/>
    <b v="0"/>
    <s v="theater/plays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25"/>
    <n v="1450554599"/>
    <n v="1447098599"/>
    <b v="0"/>
    <n v="1"/>
    <b v="0"/>
    <s v="theater/plays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47.258064516129032"/>
    <n v="1479125642"/>
    <n v="1476962042"/>
    <b v="0"/>
    <n v="31"/>
    <b v="0"/>
    <s v="theater/plays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e v="#DIV/0!"/>
    <n v="1439581080"/>
    <n v="1435709765"/>
    <b v="0"/>
    <n v="0"/>
    <b v="0"/>
    <s v="theater/plays"/>
    <x v="1"/>
    <x v="6"/>
    <x v="3903"/>
    <x v="0"/>
  </r>
  <r>
    <n v="3904"/>
    <s v="Black America from Prophets to Pimps"/>
    <s v="A play that will cover 4000 years of black history."/>
    <n v="10000"/>
    <n v="3"/>
    <x v="2"/>
    <s v="US"/>
    <s v="USD"/>
    <n v="1.5"/>
    <n v="1429074240"/>
    <n v="1427866200"/>
    <b v="0"/>
    <n v="2"/>
    <b v="0"/>
    <s v="theater/plays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24.714285714285715"/>
    <n v="1434063600"/>
    <n v="1430405903"/>
    <b v="0"/>
    <n v="7"/>
    <b v="0"/>
    <s v="theater/plays"/>
    <x v="1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63.125"/>
    <n v="1435325100"/>
    <n v="1432072893"/>
    <b v="0"/>
    <n v="16"/>
    <b v="0"/>
    <s v="theater/plays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38.25"/>
    <n v="1414354080"/>
    <n v="1411587606"/>
    <b v="0"/>
    <n v="4"/>
    <b v="0"/>
    <s v="theater/plays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6.25"/>
    <n v="1406603696"/>
    <n v="1405307696"/>
    <b v="0"/>
    <n v="4"/>
    <b v="0"/>
    <s v="theater/plays"/>
    <x v="1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33.75"/>
    <n v="1410424642"/>
    <n v="1407832642"/>
    <b v="0"/>
    <n v="4"/>
    <b v="0"/>
    <s v="theater/plays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61.666666666666664"/>
    <n v="1441649397"/>
    <n v="1439057397"/>
    <b v="0"/>
    <n v="3"/>
    <b v="0"/>
    <s v="theater/plays"/>
    <x v="1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83.138888888888886"/>
    <n v="1417033777"/>
    <n v="1414438177"/>
    <b v="0"/>
    <n v="36"/>
    <b v="0"/>
    <s v="theater/plays"/>
    <x v="1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"/>
    <n v="1429936500"/>
    <n v="1424759330"/>
    <b v="0"/>
    <n v="1"/>
    <b v="0"/>
    <s v="theater/plays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2.85714285714286"/>
    <n v="1448863449"/>
    <n v="1446267849"/>
    <b v="0"/>
    <n v="7"/>
    <b v="0"/>
    <s v="theater/plays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33.666666666666664"/>
    <n v="1431298740"/>
    <n v="1429558756"/>
    <b v="0"/>
    <n v="27"/>
    <b v="0"/>
    <s v="theater/plays"/>
    <x v="1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5"/>
    <n v="1464824309"/>
    <n v="1462232309"/>
    <b v="0"/>
    <n v="1"/>
    <b v="0"/>
    <s v="theater/plays"/>
    <x v="1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e v="#DIV/0!"/>
    <n v="1464952752"/>
    <n v="1462360752"/>
    <b v="0"/>
    <n v="0"/>
    <b v="0"/>
    <s v="theater/plays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0"/>
    <n v="1410439161"/>
    <n v="1407847161"/>
    <b v="0"/>
    <n v="1"/>
    <b v="0"/>
    <s v="theater/plays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40"/>
    <n v="1407168000"/>
    <n v="1406131023"/>
    <b v="0"/>
    <n v="3"/>
    <b v="0"/>
    <s v="theater/plays"/>
    <x v="1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30"/>
    <n v="1453075200"/>
    <n v="1450628773"/>
    <b v="0"/>
    <n v="3"/>
    <b v="0"/>
    <s v="theater/plays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45"/>
    <n v="1479032260"/>
    <n v="1476436660"/>
    <b v="0"/>
    <n v="3"/>
    <b v="0"/>
    <s v="theater/plays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e v="#DIV/0!"/>
    <n v="1414346400"/>
    <n v="1413291655"/>
    <b v="0"/>
    <n v="0"/>
    <b v="0"/>
    <s v="theater/plays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0.166666666666666"/>
    <n v="1425337200"/>
    <n v="1421432810"/>
    <b v="0"/>
    <n v="6"/>
    <b v="0"/>
    <s v="theater/plays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81.411764705882348"/>
    <n v="1428622271"/>
    <n v="1426203071"/>
    <b v="0"/>
    <n v="17"/>
    <b v="0"/>
    <s v="theater/plays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57.25"/>
    <n v="1403823722"/>
    <n v="1401231722"/>
    <b v="0"/>
    <n v="40"/>
    <b v="0"/>
    <s v="theater/plays"/>
    <x v="1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5"/>
    <n v="1406753639"/>
    <n v="1404161639"/>
    <b v="0"/>
    <n v="3"/>
    <b v="0"/>
    <s v="theater/plays"/>
    <x v="1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5"/>
    <n v="1419645748"/>
    <n v="1417053748"/>
    <b v="0"/>
    <n v="1"/>
    <b v="0"/>
    <s v="theater/plays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2.5"/>
    <n v="1407565504"/>
    <n v="1404973504"/>
    <b v="0"/>
    <n v="2"/>
    <b v="0"/>
    <s v="theater/plays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93"/>
    <n v="1444971540"/>
    <n v="1442593427"/>
    <b v="0"/>
    <n v="7"/>
    <b v="0"/>
    <s v="theater/plays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32.357142857142854"/>
    <n v="1474228265"/>
    <n v="1471636265"/>
    <b v="0"/>
    <n v="14"/>
    <b v="0"/>
    <s v="theater/plays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e v="#DIV/0!"/>
    <n v="1459490400"/>
    <n v="1457078868"/>
    <b v="0"/>
    <n v="0"/>
    <b v="0"/>
    <s v="theater/plays"/>
    <x v="1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e v="#DIV/0!"/>
    <n v="1441510707"/>
    <n v="1439350707"/>
    <b v="0"/>
    <n v="0"/>
    <b v="0"/>
    <s v="theater/plays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"/>
    <n v="1458097364"/>
    <n v="1455508964"/>
    <b v="0"/>
    <n v="1"/>
    <b v="0"/>
    <s v="theater/plays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91.833333333333329"/>
    <n v="1468716180"/>
    <n v="1466205262"/>
    <b v="0"/>
    <n v="12"/>
    <b v="0"/>
    <s v="theater/plays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45.833333333333336"/>
    <n v="1443704400"/>
    <n v="1439827639"/>
    <b v="0"/>
    <n v="12"/>
    <b v="0"/>
    <s v="theater/plays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57.173913043478258"/>
    <n v="1443973546"/>
    <n v="1438789546"/>
    <b v="0"/>
    <n v="23"/>
    <b v="0"/>
    <s v="theater/plays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e v="#DIV/0!"/>
    <n v="1480576720"/>
    <n v="1477981120"/>
    <b v="0"/>
    <n v="0"/>
    <b v="0"/>
    <s v="theater/plays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248.5"/>
    <n v="1468249760"/>
    <n v="1465830560"/>
    <b v="0"/>
    <n v="10"/>
    <b v="0"/>
    <s v="theater/plays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79.400000000000006"/>
    <n v="1435441454"/>
    <n v="1432763054"/>
    <b v="0"/>
    <n v="5"/>
    <b v="0"/>
    <s v="theater/plays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5"/>
    <n v="1412656200"/>
    <n v="1412328979"/>
    <b v="0"/>
    <n v="1"/>
    <b v="0"/>
    <s v="theater/plays"/>
    <x v="1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5.5"/>
    <n v="1420199351"/>
    <n v="1416311351"/>
    <b v="0"/>
    <n v="2"/>
    <b v="0"/>
    <s v="theater/plays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25"/>
    <n v="1416877200"/>
    <n v="1414505137"/>
    <b v="0"/>
    <n v="2"/>
    <b v="0"/>
    <s v="theater/plays"/>
    <x v="1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e v="#DIV/0!"/>
    <n v="1434490914"/>
    <n v="1429306914"/>
    <b v="0"/>
    <n v="0"/>
    <b v="0"/>
    <s v="theater/plays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37.07692307692307"/>
    <n v="1446483000"/>
    <n v="1443811268"/>
    <b v="0"/>
    <n v="13"/>
    <b v="0"/>
    <s v="theater/plays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e v="#DIV/0!"/>
    <n v="1440690875"/>
    <n v="1438098875"/>
    <b v="0"/>
    <n v="0"/>
    <b v="0"/>
    <s v="theater/plays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5"/>
    <n v="1431717268"/>
    <n v="1429125268"/>
    <b v="0"/>
    <n v="1"/>
    <b v="0"/>
    <s v="theater/plays"/>
    <x v="1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39"/>
    <n v="1425110400"/>
    <n v="1422388822"/>
    <b v="0"/>
    <n v="5"/>
    <b v="0"/>
    <s v="theater/plays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50.5"/>
    <n v="1475378744"/>
    <n v="1472786744"/>
    <b v="0"/>
    <n v="2"/>
    <b v="0"/>
    <s v="theater/plays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e v="#DIV/0!"/>
    <n v="1410076123"/>
    <n v="1404892123"/>
    <b v="0"/>
    <n v="0"/>
    <b v="0"/>
    <s v="theater/plays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49.28125"/>
    <n v="1423623221"/>
    <n v="1421031221"/>
    <b v="0"/>
    <n v="32"/>
    <b v="0"/>
    <s v="theater/plays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25"/>
    <n v="1460140500"/>
    <n v="1457628680"/>
    <b v="0"/>
    <n v="1"/>
    <b v="0"/>
    <s v="theater/plays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"/>
    <n v="1462301342"/>
    <n v="1457120942"/>
    <b v="0"/>
    <n v="1"/>
    <b v="0"/>
    <s v="theater/plays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25"/>
    <n v="1445885890"/>
    <n v="1440701890"/>
    <b v="0"/>
    <n v="1"/>
    <b v="0"/>
    <s v="theater/plays"/>
    <x v="1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e v="#DIV/0!"/>
    <n v="1469834940"/>
    <n v="1467162586"/>
    <b v="0"/>
    <n v="0"/>
    <b v="0"/>
    <s v="theater/plays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e v="#DIV/0!"/>
    <n v="1405352264"/>
    <n v="1400168264"/>
    <b v="0"/>
    <n v="0"/>
    <b v="0"/>
    <s v="theater/plays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53.125"/>
    <n v="1448745741"/>
    <n v="1446150141"/>
    <b v="0"/>
    <n v="8"/>
    <b v="0"/>
    <s v="theater/plays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e v="#DIV/0!"/>
    <n v="1461543600"/>
    <n v="1459203727"/>
    <b v="0"/>
    <n v="0"/>
    <b v="0"/>
    <s v="theater/plays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7"/>
    <n v="1468020354"/>
    <n v="1464045954"/>
    <b v="0"/>
    <n v="1"/>
    <b v="0"/>
    <s v="theater/plays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40.0625"/>
    <n v="1406988000"/>
    <n v="1403822912"/>
    <b v="0"/>
    <n v="16"/>
    <b v="0"/>
    <s v="theater/plays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24.333333333333332"/>
    <n v="1411930556"/>
    <n v="1409338556"/>
    <b v="0"/>
    <n v="12"/>
    <b v="0"/>
    <s v="theater/plays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1.25"/>
    <n v="1451852256"/>
    <n v="1449260256"/>
    <b v="0"/>
    <n v="4"/>
    <b v="0"/>
    <s v="theater/plays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0.5"/>
    <n v="1399584210"/>
    <n v="1397683410"/>
    <b v="0"/>
    <n v="2"/>
    <b v="0"/>
    <s v="theater/plays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5"/>
    <n v="1448722494"/>
    <n v="1446562494"/>
    <b v="0"/>
    <n v="3"/>
    <b v="0"/>
    <s v="theater/plays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e v="#DIV/0!"/>
    <n v="1447821717"/>
    <n v="1445226117"/>
    <b v="0"/>
    <n v="0"/>
    <b v="0"/>
    <s v="theater/plays"/>
    <x v="1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42"/>
    <n v="1429460386"/>
    <n v="1424279986"/>
    <b v="0"/>
    <n v="3"/>
    <b v="0"/>
    <s v="theater/plays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71.25"/>
    <n v="1460608780"/>
    <n v="1455428380"/>
    <b v="0"/>
    <n v="4"/>
    <b v="0"/>
    <s v="theater/plays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22.5"/>
    <n v="1406170740"/>
    <n v="1402506278"/>
    <b v="0"/>
    <n v="2"/>
    <b v="0"/>
    <s v="theater/plays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41"/>
    <n v="1488783507"/>
    <n v="1486191507"/>
    <b v="0"/>
    <n v="10"/>
    <b v="0"/>
    <s v="theater/plays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47.909090909090907"/>
    <n v="1463945673"/>
    <n v="1458761673"/>
    <b v="0"/>
    <n v="11"/>
    <b v="0"/>
    <s v="theater/plays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35.166666666666664"/>
    <n v="1472442900"/>
    <n v="1471638646"/>
    <b v="0"/>
    <n v="6"/>
    <b v="0"/>
    <s v="theater/plays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5.5"/>
    <n v="1460925811"/>
    <n v="1458333811"/>
    <b v="0"/>
    <n v="2"/>
    <b v="0"/>
    <s v="theater/plays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22.666666666666668"/>
    <n v="1405947126"/>
    <n v="1403355126"/>
    <b v="0"/>
    <n v="6"/>
    <b v="0"/>
    <s v="theater/plays"/>
    <x v="1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26.375"/>
    <n v="1423186634"/>
    <n v="1418002634"/>
    <b v="0"/>
    <n v="8"/>
    <b v="0"/>
    <s v="theater/plays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05.54054054054055"/>
    <n v="1462766400"/>
    <n v="1460219110"/>
    <b v="0"/>
    <n v="37"/>
    <b v="0"/>
    <s v="theater/plays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29.09090909090909"/>
    <n v="1464872848"/>
    <n v="1462280848"/>
    <b v="0"/>
    <n v="11"/>
    <b v="0"/>
    <s v="theater/plays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e v="#DIV/0!"/>
    <n v="1468442898"/>
    <n v="1465850898"/>
    <b v="0"/>
    <n v="0"/>
    <b v="0"/>
    <s v="theater/plays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62"/>
    <n v="1406876400"/>
    <n v="1405024561"/>
    <b v="0"/>
    <n v="10"/>
    <b v="0"/>
    <s v="theater/plays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217.5"/>
    <n v="1469213732"/>
    <n v="1466621732"/>
    <b v="0"/>
    <n v="6"/>
    <b v="0"/>
    <s v="theater/plays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26.75"/>
    <n v="1422717953"/>
    <n v="1417533953"/>
    <b v="0"/>
    <n v="8"/>
    <b v="0"/>
    <s v="theater/plays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8.333333333333332"/>
    <n v="1427659200"/>
    <n v="1425678057"/>
    <b v="0"/>
    <n v="6"/>
    <b v="0"/>
    <s v="theater/plays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64.285714285714292"/>
    <n v="1404570147"/>
    <n v="1401978147"/>
    <b v="0"/>
    <n v="7"/>
    <b v="0"/>
    <s v="theater/plays"/>
    <x v="1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75"/>
    <n v="1468729149"/>
    <n v="1463545149"/>
    <b v="0"/>
    <n v="7"/>
    <b v="0"/>
    <s v="theater/plays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34"/>
    <n v="1436297180"/>
    <n v="1431113180"/>
    <b v="0"/>
    <n v="5"/>
    <b v="0"/>
    <s v="theater/plays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84.282608695652172"/>
    <n v="1400569140"/>
    <n v="1397854356"/>
    <b v="0"/>
    <n v="46"/>
    <b v="0"/>
    <s v="theater/plays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9.5"/>
    <n v="1415404800"/>
    <n v="1412809644"/>
    <b v="0"/>
    <n v="10"/>
    <b v="0"/>
    <s v="theater/plays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33.736842105263158"/>
    <n v="1456002300"/>
    <n v="1454173120"/>
    <b v="0"/>
    <n v="19"/>
    <b v="0"/>
    <s v="theater/plays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37.53846153846154"/>
    <n v="1462539840"/>
    <n v="1460034594"/>
    <b v="0"/>
    <n v="13"/>
    <b v="0"/>
    <s v="theater/plays"/>
    <x v="1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1.615384615384615"/>
    <n v="1400278290"/>
    <n v="1399414290"/>
    <b v="0"/>
    <n v="13"/>
    <b v="0"/>
    <s v="theater/plays"/>
    <x v="1"/>
    <x v="6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8"/>
    <n v="1440813413"/>
    <n v="1439517413"/>
    <b v="0"/>
    <n v="4"/>
    <b v="0"/>
    <s v="theater/plays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e v="#DIV/0!"/>
    <n v="1447009181"/>
    <n v="1444413581"/>
    <b v="0"/>
    <n v="0"/>
    <b v="0"/>
    <s v="theater/plays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23"/>
    <n v="1456934893"/>
    <n v="1454342893"/>
    <b v="0"/>
    <n v="3"/>
    <b v="0"/>
    <s v="theater/plays"/>
    <x v="1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00"/>
    <n v="1433086082"/>
    <n v="1430494082"/>
    <b v="0"/>
    <n v="1"/>
    <b v="0"/>
    <s v="theater/plays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60.111111111111114"/>
    <n v="1449876859"/>
    <n v="1444689259"/>
    <b v="0"/>
    <n v="9"/>
    <b v="0"/>
    <s v="theater/plays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3"/>
    <n v="1431549912"/>
    <n v="1428957912"/>
    <b v="0"/>
    <n v="1"/>
    <b v="0"/>
    <s v="theater/plays"/>
    <x v="1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5"/>
    <n v="1405761690"/>
    <n v="1403169690"/>
    <b v="0"/>
    <n v="1"/>
    <b v="0"/>
    <s v="theater/plays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7.5"/>
    <n v="1423913220"/>
    <n v="1421339077"/>
    <b v="0"/>
    <n v="4"/>
    <b v="0"/>
    <s v="theater/plays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29.235294117647058"/>
    <n v="1416499440"/>
    <n v="1415341464"/>
    <b v="0"/>
    <n v="17"/>
    <b v="0"/>
    <s v="theater/plays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e v="#DIV/0!"/>
    <n v="1428222221"/>
    <n v="1425633821"/>
    <b v="0"/>
    <n v="0"/>
    <b v="0"/>
    <s v="theater/plays"/>
    <x v="1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59.583333333333336"/>
    <n v="1427580426"/>
    <n v="1424992026"/>
    <b v="0"/>
    <n v="12"/>
    <b v="0"/>
    <s v="theater/plays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82.571428571428569"/>
    <n v="1409514709"/>
    <n v="1406058798"/>
    <b v="0"/>
    <n v="14"/>
    <b v="0"/>
    <s v="theater/plays"/>
    <x v="1"/>
    <x v="6"/>
    <x v="3999"/>
    <x v="3"/>
  </r>
  <r>
    <n v="4000"/>
    <s v="The Escorts"/>
    <s v="An Enticing Trip into the World of Assisted Dying"/>
    <n v="8000"/>
    <n v="10"/>
    <x v="2"/>
    <s v="US"/>
    <s v="USD"/>
    <n v="10"/>
    <n v="1462631358"/>
    <n v="1457450958"/>
    <b v="0"/>
    <n v="1"/>
    <b v="0"/>
    <s v="theater/plays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32.357142857142854"/>
    <n v="1488394800"/>
    <n v="1486681708"/>
    <b v="0"/>
    <n v="14"/>
    <b v="0"/>
    <s v="theater/plays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5.75"/>
    <n v="1411779761"/>
    <n v="1409187761"/>
    <b v="0"/>
    <n v="4"/>
    <b v="0"/>
    <s v="theater/plays"/>
    <x v="1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00.5"/>
    <n v="1424009147"/>
    <n v="1421417147"/>
    <b v="0"/>
    <n v="2"/>
    <b v="0"/>
    <s v="theater/plays"/>
    <x v="1"/>
    <x v="6"/>
    <x v="4003"/>
    <x v="0"/>
  </r>
  <r>
    <n v="4004"/>
    <s v="South Florida Tours"/>
    <s v="Help Launch The Queen Into South Florida!"/>
    <n v="500"/>
    <n v="1"/>
    <x v="2"/>
    <s v="US"/>
    <s v="USD"/>
    <n v="1"/>
    <n v="1412740457"/>
    <n v="1410148457"/>
    <b v="0"/>
    <n v="1"/>
    <b v="0"/>
    <s v="theater/plays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20"/>
    <n v="1413832985"/>
    <n v="1408648985"/>
    <b v="0"/>
    <n v="2"/>
    <b v="0"/>
    <s v="theater/plays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2"/>
    <n v="1455647587"/>
    <n v="1453487587"/>
    <b v="0"/>
    <n v="1"/>
    <b v="0"/>
    <s v="theater/plays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5"/>
    <n v="1409070480"/>
    <n v="1406572381"/>
    <b v="0"/>
    <n v="1"/>
    <b v="0"/>
    <s v="theater/plays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5"/>
    <n v="1437606507"/>
    <n v="1435014507"/>
    <b v="0"/>
    <n v="4"/>
    <b v="0"/>
    <s v="theater/plays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25"/>
    <n v="1410281360"/>
    <n v="1406825360"/>
    <b v="0"/>
    <n v="3"/>
    <b v="0"/>
    <s v="theater/plays"/>
    <x v="1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45.842105263157897"/>
    <n v="1414348166"/>
    <n v="1412879366"/>
    <b v="0"/>
    <n v="38"/>
    <b v="0"/>
    <s v="theater/plays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4.75"/>
    <n v="1422450278"/>
    <n v="1419858278"/>
    <b v="0"/>
    <n v="4"/>
    <b v="0"/>
    <s v="theater/plays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e v="#DIV/0!"/>
    <n v="1430571849"/>
    <n v="1427979849"/>
    <b v="0"/>
    <n v="0"/>
    <b v="0"/>
    <s v="theater/plays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3"/>
    <n v="1424070823"/>
    <n v="1421478823"/>
    <b v="0"/>
    <n v="2"/>
    <b v="0"/>
    <s v="theater/plays"/>
    <x v="1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e v="#DIV/0!"/>
    <n v="1457157269"/>
    <n v="1455861269"/>
    <b v="0"/>
    <n v="0"/>
    <b v="0"/>
    <s v="theater/plays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"/>
    <n v="1437331463"/>
    <n v="1434739463"/>
    <b v="0"/>
    <n v="1"/>
    <b v="0"/>
    <s v="theater/plays"/>
    <x v="1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0"/>
    <n v="1410987400"/>
    <n v="1408395400"/>
    <b v="0"/>
    <n v="7"/>
    <b v="0"/>
    <s v="theater/plays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52.5"/>
    <n v="1409846874"/>
    <n v="1407254874"/>
    <b v="0"/>
    <n v="2"/>
    <b v="0"/>
    <s v="theater/plays"/>
    <x v="1"/>
    <x v="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32.5"/>
    <n v="1475877108"/>
    <n v="1473285108"/>
    <b v="0"/>
    <n v="4"/>
    <b v="0"/>
    <s v="theater/plays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7.25"/>
    <n v="1460737680"/>
    <n v="1455725596"/>
    <b v="0"/>
    <n v="4"/>
    <b v="0"/>
    <s v="theater/plays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33.333333333333336"/>
    <n v="1427168099"/>
    <n v="1424579699"/>
    <b v="0"/>
    <n v="3"/>
    <b v="0"/>
    <s v="theater/plays"/>
    <x v="1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62.5"/>
    <n v="1414360358"/>
    <n v="1409176358"/>
    <b v="0"/>
    <n v="2"/>
    <b v="0"/>
    <s v="theater/plays"/>
    <x v="1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63.558375634517766"/>
    <n v="1422759240"/>
    <n v="1418824867"/>
    <b v="0"/>
    <n v="197"/>
    <b v="0"/>
    <s v="theater/plays"/>
    <x v="1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e v="#DIV/0!"/>
    <n v="1458860363"/>
    <n v="1454975963"/>
    <b v="0"/>
    <n v="0"/>
    <b v="0"/>
    <s v="theater/plays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0"/>
    <n v="1441037097"/>
    <n v="1438445097"/>
    <b v="0"/>
    <n v="1"/>
    <b v="0"/>
    <s v="theater/plays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62.5"/>
    <n v="1437889336"/>
    <n v="1432705336"/>
    <b v="0"/>
    <n v="4"/>
    <b v="0"/>
    <s v="theater/plays"/>
    <x v="1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e v="#DIV/0!"/>
    <n v="1449247439"/>
    <n v="1444059839"/>
    <b v="0"/>
    <n v="0"/>
    <b v="0"/>
    <s v="theater/plays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30.714285714285715"/>
    <n v="1487811600"/>
    <n v="1486077481"/>
    <b v="0"/>
    <n v="7"/>
    <b v="0"/>
    <s v="theater/plays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51"/>
    <n v="1402007500"/>
    <n v="1399415500"/>
    <b v="0"/>
    <n v="11"/>
    <b v="0"/>
    <s v="theater/plays"/>
    <x v="1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e v="#DIV/0!"/>
    <n v="1450053370"/>
    <n v="1447461370"/>
    <b v="0"/>
    <n v="0"/>
    <b v="0"/>
    <s v="theater/plays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66.666666666666671"/>
    <n v="1454525340"/>
    <n v="1452008599"/>
    <b v="0"/>
    <n v="6"/>
    <b v="0"/>
    <s v="theater/plays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e v="#DIV/0!"/>
    <n v="1418914964"/>
    <n v="1414591364"/>
    <b v="0"/>
    <n v="0"/>
    <b v="0"/>
    <s v="theater/plays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59"/>
    <n v="1450211116"/>
    <n v="1445023516"/>
    <b v="0"/>
    <n v="7"/>
    <b v="0"/>
    <s v="theater/plays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65.340319148936175"/>
    <n v="1475398800"/>
    <n v="1472711224"/>
    <b v="0"/>
    <n v="94"/>
    <b v="0"/>
    <s v="theater/plays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00"/>
    <n v="1428097450"/>
    <n v="1425509050"/>
    <b v="0"/>
    <n v="2"/>
    <b v="0"/>
    <s v="theater/plays"/>
    <x v="1"/>
    <x v="6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7.4"/>
    <n v="1413925887"/>
    <n v="1411333887"/>
    <b v="0"/>
    <n v="25"/>
    <b v="0"/>
    <s v="theater/plays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66.05882352941177"/>
    <n v="1404253800"/>
    <n v="1402784964"/>
    <b v="0"/>
    <n v="17"/>
    <b v="0"/>
    <s v="theater/plays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40"/>
    <n v="1464099900"/>
    <n v="1462585315"/>
    <b v="0"/>
    <n v="2"/>
    <b v="0"/>
    <s v="theater/plays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75.25"/>
    <n v="1413573010"/>
    <n v="1408389010"/>
    <b v="0"/>
    <n v="4"/>
    <b v="0"/>
    <s v="theater/plays"/>
    <x v="1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60"/>
    <n v="1448949540"/>
    <n v="1446048367"/>
    <b v="0"/>
    <n v="5"/>
    <b v="0"/>
    <s v="theater/plays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250"/>
    <n v="1437188400"/>
    <n v="1432100004"/>
    <b v="0"/>
    <n v="2"/>
    <b v="0"/>
    <s v="theater/plays"/>
    <x v="1"/>
    <x v="6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0.5"/>
    <n v="1473160954"/>
    <n v="1467976954"/>
    <b v="0"/>
    <n v="2"/>
    <b v="0"/>
    <s v="theater/plays"/>
    <x v="1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7"/>
    <n v="1421781360"/>
    <n v="1419213664"/>
    <b v="0"/>
    <n v="3"/>
    <b v="0"/>
    <s v="theater/plays"/>
    <x v="1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e v="#DIV/0!"/>
    <n v="1416524325"/>
    <n v="1415228325"/>
    <b v="0"/>
    <n v="0"/>
    <b v="0"/>
    <s v="theater/plays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56.25"/>
    <n v="1428642000"/>
    <n v="1426050982"/>
    <b v="0"/>
    <n v="4"/>
    <b v="0"/>
    <s v="theater/plays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"/>
    <n v="1408596589"/>
    <n v="1406004589"/>
    <b v="0"/>
    <n v="1"/>
    <b v="0"/>
    <s v="theater/plays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38.333333333333336"/>
    <n v="1413992210"/>
    <n v="1411400210"/>
    <b v="0"/>
    <n v="12"/>
    <b v="0"/>
    <s v="theater/plays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27.5"/>
    <n v="1420938000"/>
    <n v="1418862743"/>
    <b v="0"/>
    <n v="4"/>
    <b v="0"/>
    <s v="theater/plays"/>
    <x v="1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32.978021978021978"/>
    <n v="1460373187"/>
    <n v="1457352787"/>
    <b v="0"/>
    <n v="91"/>
    <b v="0"/>
    <s v="theater/plays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6"/>
    <n v="1436914815"/>
    <n v="1434322815"/>
    <b v="0"/>
    <n v="1"/>
    <b v="0"/>
    <s v="theater/plays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"/>
    <n v="1414077391"/>
    <n v="1411485391"/>
    <b v="0"/>
    <n v="1"/>
    <b v="0"/>
    <s v="theater/plays"/>
    <x v="1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e v="#DIV/0!"/>
    <n v="1399618380"/>
    <n v="1399058797"/>
    <b v="0"/>
    <n v="0"/>
    <b v="0"/>
    <s v="theater/plays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86.615384615384613"/>
    <n v="1413234316"/>
    <n v="1408050316"/>
    <b v="0"/>
    <n v="13"/>
    <b v="0"/>
    <s v="theater/plays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55"/>
    <n v="1416081600"/>
    <n v="1413477228"/>
    <b v="0"/>
    <n v="2"/>
    <b v="0"/>
    <s v="theater/plays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e v="#DIV/0!"/>
    <n v="1475294400"/>
    <n v="1472674285"/>
    <b v="0"/>
    <n v="0"/>
    <b v="0"/>
    <s v="theater/plays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41.952380952380949"/>
    <n v="1403192031"/>
    <n v="1400600031"/>
    <b v="0"/>
    <n v="21"/>
    <b v="0"/>
    <s v="theater/plays"/>
    <x v="1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88.333333333333329"/>
    <n v="1467575940"/>
    <n v="1465856639"/>
    <b v="0"/>
    <n v="9"/>
    <b v="0"/>
    <s v="theater/plays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29.16666666666666"/>
    <n v="1448492400"/>
    <n v="1446506080"/>
    <b v="0"/>
    <n v="6"/>
    <b v="0"/>
    <s v="theater/plays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23.75"/>
    <n v="1459483140"/>
    <n v="1458178044"/>
    <b v="0"/>
    <n v="4"/>
    <b v="0"/>
    <s v="theater/plays"/>
    <x v="1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35.714285714285715"/>
    <n v="1410836400"/>
    <n v="1408116152"/>
    <b v="0"/>
    <n v="7"/>
    <b v="0"/>
    <s v="theater/plays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57"/>
    <n v="1403539200"/>
    <n v="1400604056"/>
    <b v="0"/>
    <n v="5"/>
    <b v="0"/>
    <s v="theater/plays"/>
    <x v="1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e v="#DIV/0!"/>
    <n v="1461205423"/>
    <n v="1456025023"/>
    <b v="0"/>
    <n v="0"/>
    <b v="0"/>
    <s v="theater/plays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63.33333333333334"/>
    <n v="1467481468"/>
    <n v="1464889468"/>
    <b v="0"/>
    <n v="3"/>
    <b v="0"/>
    <s v="theater/plays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5"/>
    <n v="1403886084"/>
    <n v="1401294084"/>
    <b v="0"/>
    <n v="9"/>
    <b v="0"/>
    <s v="theater/plays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64.166666666666671"/>
    <n v="1430316426"/>
    <n v="1427724426"/>
    <b v="0"/>
    <n v="6"/>
    <b v="0"/>
    <s v="theater/plays"/>
    <x v="1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6.75"/>
    <n v="1407883811"/>
    <n v="1405291811"/>
    <b v="0"/>
    <n v="4"/>
    <b v="0"/>
    <s v="theater/plays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25"/>
    <n v="1463619388"/>
    <n v="1461027388"/>
    <b v="0"/>
    <n v="1"/>
    <b v="0"/>
    <s v="theater/plays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79.11764705882354"/>
    <n v="1443408550"/>
    <n v="1439952550"/>
    <b v="0"/>
    <n v="17"/>
    <b v="0"/>
    <s v="theater/plays"/>
    <x v="1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34.950000000000003"/>
    <n v="1484348700"/>
    <n v="1481756855"/>
    <b v="0"/>
    <n v="1"/>
    <b v="0"/>
    <s v="theater/plays"/>
    <x v="1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33.07692307692308"/>
    <n v="1425124800"/>
    <n v="1421596356"/>
    <b v="0"/>
    <n v="13"/>
    <b v="0"/>
    <s v="theater/plays"/>
    <x v="1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27.5"/>
    <n v="1425178800"/>
    <n v="1422374420"/>
    <b v="0"/>
    <n v="6"/>
    <b v="0"/>
    <s v="theater/plays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e v="#DIV/0!"/>
    <n v="1482779931"/>
    <n v="1480187931"/>
    <b v="0"/>
    <n v="0"/>
    <b v="0"/>
    <s v="theater/plays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2"/>
    <n v="1408646111"/>
    <n v="1403462111"/>
    <b v="0"/>
    <n v="2"/>
    <b v="0"/>
    <s v="theater/plays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8.5"/>
    <n v="1431144000"/>
    <n v="1426407426"/>
    <b v="0"/>
    <n v="2"/>
    <b v="0"/>
    <s v="theater/plays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35"/>
    <n v="1446732975"/>
    <n v="1444137375"/>
    <b v="0"/>
    <n v="21"/>
    <b v="0"/>
    <s v="theater/plays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44.307692307692307"/>
    <n v="1404149280"/>
    <n v="1400547969"/>
    <b v="0"/>
    <n v="13"/>
    <b v="0"/>
    <s v="theater/plays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e v="#DIV/0!"/>
    <n v="1413921060"/>
    <n v="1411499149"/>
    <b v="0"/>
    <n v="0"/>
    <b v="0"/>
    <s v="theater/plays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222.5"/>
    <n v="1482339794"/>
    <n v="1479747794"/>
    <b v="0"/>
    <n v="6"/>
    <b v="0"/>
    <s v="theater/plays"/>
    <x v="1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e v="#DIV/0!"/>
    <n v="1485543242"/>
    <n v="1482951242"/>
    <b v="0"/>
    <n v="0"/>
    <b v="0"/>
    <s v="theater/plays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5"/>
    <n v="1466375521"/>
    <n v="1463783521"/>
    <b v="0"/>
    <n v="1"/>
    <b v="0"/>
    <s v="theater/plays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e v="#DIV/0!"/>
    <n v="1465930440"/>
    <n v="1463849116"/>
    <b v="0"/>
    <n v="0"/>
    <b v="0"/>
    <s v="theater/plays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29.166666666666668"/>
    <n v="1425819425"/>
    <n v="1423231025"/>
    <b v="0"/>
    <n v="12"/>
    <b v="0"/>
    <s v="theater/plays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.5"/>
    <n v="1447542000"/>
    <n v="1446179553"/>
    <b v="0"/>
    <n v="2"/>
    <b v="0"/>
    <s v="theater/plays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26.5"/>
    <n v="1452795416"/>
    <n v="1450203416"/>
    <b v="0"/>
    <n v="6"/>
    <b v="0"/>
    <s v="theater/plays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0"/>
    <n v="1476008906"/>
    <n v="1473416906"/>
    <b v="0"/>
    <n v="1"/>
    <b v="0"/>
    <s v="theater/plays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0"/>
    <n v="1427169540"/>
    <n v="1424701775"/>
    <b v="0"/>
    <n v="1"/>
    <b v="0"/>
    <s v="theater/plays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9.4"/>
    <n v="1448078400"/>
    <n v="1445985299"/>
    <b v="0"/>
    <n v="5"/>
    <b v="0"/>
    <s v="theater/plays"/>
    <x v="1"/>
    <x v="6"/>
    <x v="4086"/>
    <x v="0"/>
  </r>
  <r>
    <n v="4087"/>
    <s v="Stage Production &quot;The Nail Shop&quot;"/>
    <s v="Comedy Stage Play"/>
    <n v="9600"/>
    <n v="0"/>
    <x v="2"/>
    <s v="US"/>
    <s v="USD"/>
    <e v="#DIV/0!"/>
    <n v="1468777786"/>
    <n v="1466185786"/>
    <b v="0"/>
    <n v="0"/>
    <b v="0"/>
    <s v="theater/plays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72"/>
    <n v="1421403960"/>
    <n v="1418827324"/>
    <b v="0"/>
    <n v="3"/>
    <b v="0"/>
    <s v="theater/plays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30"/>
    <n v="1433093700"/>
    <n v="1430242488"/>
    <b v="0"/>
    <n v="8"/>
    <b v="0"/>
    <s v="theater/plays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0.666666666666666"/>
    <n v="1438959600"/>
    <n v="1437754137"/>
    <b v="0"/>
    <n v="3"/>
    <b v="0"/>
    <s v="theater/plays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25.5"/>
    <n v="1421410151"/>
    <n v="1418818151"/>
    <b v="0"/>
    <n v="8"/>
    <b v="0"/>
    <s v="theater/plays"/>
    <x v="1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20"/>
    <n v="1428205247"/>
    <n v="1423024847"/>
    <b v="0"/>
    <n v="1"/>
    <b v="0"/>
    <s v="theater/plays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5"/>
    <n v="1440272093"/>
    <n v="1435088093"/>
    <b v="0"/>
    <n v="4"/>
    <b v="0"/>
    <s v="theater/plays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91.25"/>
    <n v="1413953940"/>
    <n v="1410141900"/>
    <b v="0"/>
    <n v="8"/>
    <b v="0"/>
    <s v="theater/plays"/>
    <x v="1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800"/>
    <n v="1482108350"/>
    <n v="1479516350"/>
    <b v="0"/>
    <n v="1"/>
    <b v="0"/>
    <s v="theater/plays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80"/>
    <n v="1488271860"/>
    <n v="1484484219"/>
    <b v="0"/>
    <n v="5"/>
    <b v="0"/>
    <s v="theater/plays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e v="#DIV/0!"/>
    <n v="1454284500"/>
    <n v="1449431237"/>
    <b v="0"/>
    <n v="0"/>
    <b v="0"/>
    <s v="theater/plays"/>
    <x v="1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e v="#DIV/0!"/>
    <n v="1465060797"/>
    <n v="1462468797"/>
    <b v="0"/>
    <n v="0"/>
    <b v="0"/>
    <s v="theater/plays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50"/>
    <n v="1472847873"/>
    <n v="1468959873"/>
    <b v="0"/>
    <n v="1"/>
    <b v="0"/>
    <s v="theater/plays"/>
    <x v="1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e v="#DIV/0!"/>
    <n v="1414205990"/>
    <n v="1413341990"/>
    <b v="0"/>
    <n v="0"/>
    <b v="0"/>
    <s v="theater/plays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e v="#DIV/0!"/>
    <n v="1485380482"/>
    <n v="1482788482"/>
    <b v="0"/>
    <n v="0"/>
    <b v="0"/>
    <s v="theater/plays"/>
    <x v="1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22.833333333333332"/>
    <n v="1463343673"/>
    <n v="1460751673"/>
    <b v="0"/>
    <n v="6"/>
    <b v="0"/>
    <s v="theater/plays"/>
    <x v="1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6.666666666666668"/>
    <n v="1440613920"/>
    <n v="1435953566"/>
    <b v="0"/>
    <n v="6"/>
    <b v="0"/>
    <s v="theater/plays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45.785714285714285"/>
    <n v="1477550434"/>
    <n v="1474958434"/>
    <b v="0"/>
    <n v="14"/>
    <b v="0"/>
    <s v="theater/plays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383.33333333333331"/>
    <n v="1482711309"/>
    <n v="1479860109"/>
    <b v="0"/>
    <n v="6"/>
    <b v="0"/>
    <s v="theater/plays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06.96969696969697"/>
    <n v="1427936400"/>
    <n v="1424221866"/>
    <b v="0"/>
    <n v="33"/>
    <b v="0"/>
    <s v="theater/plays"/>
    <x v="1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0.25"/>
    <n v="1411596001"/>
    <n v="1409608801"/>
    <b v="0"/>
    <n v="4"/>
    <b v="0"/>
    <s v="theater/plays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59"/>
    <n v="1488517200"/>
    <n v="1485909937"/>
    <b v="0"/>
    <n v="1"/>
    <b v="0"/>
    <s v="theater/plays"/>
    <x v="1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e v="#DIV/0!"/>
    <n v="1448805404"/>
    <n v="1446209804"/>
    <b v="0"/>
    <n v="0"/>
    <b v="0"/>
    <s v="theater/plays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.333333333333334"/>
    <n v="1469113351"/>
    <n v="1463929351"/>
    <b v="0"/>
    <n v="6"/>
    <b v="0"/>
    <s v="theater/plays"/>
    <x v="1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5.666666666666666"/>
    <n v="1424747740"/>
    <n v="1422155740"/>
    <b v="0"/>
    <n v="6"/>
    <b v="0"/>
    <s v="theater/plays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"/>
    <n v="1456617600"/>
    <n v="1454280186"/>
    <b v="0"/>
    <n v="1"/>
    <b v="0"/>
    <s v="theater/plays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"/>
    <n v="1452234840"/>
    <n v="1450619123"/>
    <b v="0"/>
    <n v="3"/>
    <b v="0"/>
    <s v="theater/plays"/>
    <x v="1"/>
    <x v="6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69B38-9665-47AD-9A84-F4B84A9D7474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5:E19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5" subtotal="count" baseField="0" baseItem="0"/>
  </dataFields>
  <formats count="7">
    <format dxfId="19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">
      <pivotArea dataOnly="0" labelOnly="1" fieldPosition="0">
        <references count="1">
          <reference field="17" count="1">
            <x v="1"/>
          </reference>
        </references>
      </pivotArea>
    </format>
    <format dxfId="17">
      <pivotArea dataOnly="0" labelOnly="1" fieldPosition="0">
        <references count="1">
          <reference field="17" count="1">
            <x v="3"/>
          </reference>
        </references>
      </pivotArea>
    </format>
    <format dxfId="16">
      <pivotArea dataOnly="0" fieldPosition="0">
        <references count="1">
          <reference field="17" count="1">
            <x v="4"/>
          </reference>
        </references>
      </pivotArea>
    </format>
    <format dxfId="15">
      <pivotArea dataOnly="0" labelOnly="1" fieldPosition="0">
        <references count="1">
          <reference field="17" count="1">
            <x v="7"/>
          </reference>
        </references>
      </pivotArea>
    </format>
    <format dxfId="14">
      <pivotArea collapsedLevelsAreSubtotals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collapsedLevelsAreSubtotals="1" fieldPosition="0">
        <references count="2">
          <reference field="5" count="1" selected="0">
            <x v="0"/>
          </reference>
          <reference field="17" count="2">
            <x v="2"/>
            <x v="3"/>
          </reference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58B1C-A4BB-4848-A9E1-CE367DF102C2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8" firstHeaderRow="1" firstDataRow="1" firstDataCol="1" rowPageCount="1" colPageCount="1"/>
  <pivotFields count="21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70" showAll="0"/>
    <pivotField showAll="0"/>
    <pivotField showAll="0" defaultSubtotal="0"/>
    <pivotField showAll="0" defaultSubtotal="0"/>
  </pivotFields>
  <rowFields count="1">
    <field x="5"/>
  </rowFields>
  <rowItems count="4">
    <i>
      <x v="1"/>
    </i>
    <i>
      <x v="2"/>
    </i>
    <i>
      <x v="3"/>
    </i>
    <i t="grand">
      <x/>
    </i>
  </rowItems>
  <colItems count="1">
    <i/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82F4-E640-4F02-BB00-8855427FCE47}">
  <dimension ref="A2:E19"/>
  <sheetViews>
    <sheetView tabSelected="1" workbookViewId="0">
      <selection activeCell="L26" sqref="L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8377</v>
      </c>
      <c r="B2" t="s">
        <v>8313</v>
      </c>
    </row>
    <row r="3" spans="1:5" x14ac:dyDescent="0.3">
      <c r="A3" s="11" t="s">
        <v>8374</v>
      </c>
      <c r="B3" t="s">
        <v>8356</v>
      </c>
    </row>
    <row r="5" spans="1:5" x14ac:dyDescent="0.3">
      <c r="A5" s="11" t="s">
        <v>8360</v>
      </c>
      <c r="B5" s="11" t="s">
        <v>8357</v>
      </c>
    </row>
    <row r="6" spans="1:5" x14ac:dyDescent="0.3">
      <c r="A6" s="11" t="s">
        <v>8359</v>
      </c>
      <c r="B6" t="s">
        <v>8218</v>
      </c>
      <c r="C6" t="s">
        <v>8220</v>
      </c>
      <c r="D6" t="s">
        <v>8219</v>
      </c>
      <c r="E6" t="s">
        <v>8358</v>
      </c>
    </row>
    <row r="7" spans="1:5" x14ac:dyDescent="0.3">
      <c r="A7" s="16" t="s">
        <v>8368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5" t="s">
        <v>8369</v>
      </c>
      <c r="B8" s="22">
        <v>71</v>
      </c>
      <c r="C8" s="13">
        <v>39</v>
      </c>
      <c r="D8" s="13">
        <v>3</v>
      </c>
      <c r="E8" s="13">
        <v>113</v>
      </c>
    </row>
    <row r="9" spans="1:5" x14ac:dyDescent="0.3">
      <c r="A9" s="17" t="s">
        <v>8370</v>
      </c>
      <c r="B9" s="22">
        <v>56</v>
      </c>
      <c r="C9" s="13">
        <v>33</v>
      </c>
      <c r="D9" s="13">
        <v>3</v>
      </c>
      <c r="E9" s="13">
        <v>92</v>
      </c>
    </row>
    <row r="10" spans="1:5" x14ac:dyDescent="0.3">
      <c r="A10" s="18" t="s">
        <v>8371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5" t="s">
        <v>8362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5" t="s">
        <v>8372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8" t="s">
        <v>8363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5" t="s">
        <v>8364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5" t="s">
        <v>8365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5" t="s">
        <v>8366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5" t="s">
        <v>8367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5" t="s">
        <v>8373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4" t="s">
        <v>8358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BDAB-F662-47C8-81AD-A4957B82F61D}">
  <dimension ref="A1:H13"/>
  <sheetViews>
    <sheetView workbookViewId="0">
      <selection activeCell="N27" sqref="N27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5546875" bestFit="1" customWidth="1"/>
    <col min="7" max="7" width="16.5546875" bestFit="1" customWidth="1"/>
    <col min="8" max="8" width="19.6640625" bestFit="1" customWidth="1"/>
  </cols>
  <sheetData>
    <row r="1" spans="1:8" x14ac:dyDescent="0.3">
      <c r="A1" t="s">
        <v>8376</v>
      </c>
      <c r="B1" t="s">
        <v>8379</v>
      </c>
      <c r="C1" t="s">
        <v>8380</v>
      </c>
      <c r="D1" t="s">
        <v>8381</v>
      </c>
      <c r="E1" t="s">
        <v>8382</v>
      </c>
      <c r="F1" t="s">
        <v>8397</v>
      </c>
      <c r="G1" t="s">
        <v>8383</v>
      </c>
      <c r="H1" t="s">
        <v>8384</v>
      </c>
    </row>
    <row r="2" spans="1:8" x14ac:dyDescent="0.3">
      <c r="A2" t="s">
        <v>8385</v>
      </c>
      <c r="B2">
        <f>COUNTIFS(Kickstarters!D:D,"&lt;1000",Kickstarters!Q:Q,"plays",Kickstarters!F:F,"successful")</f>
        <v>141</v>
      </c>
      <c r="C2">
        <f>COUNTIFS(Kickstarters!D:D,"&lt;1000",Kickstarters!Q:Q,"plays",Kickstarters!F:F,"failed")</f>
        <v>45</v>
      </c>
      <c r="D2">
        <f>COUNTIFS(Kickstarters!F:F,"&lt;1000",Kickstarters!S:S,"plays",Kickstarters!H:H,"canceledl")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8386</v>
      </c>
      <c r="B3">
        <f>COUNTIFS(Kickstarters!D:D,"&gt;=1000",Kickstarters!D:D,"&lt;=4999",Kickstarters!Q:Q,"plays",Kickstarters!F:F,"successful")</f>
        <v>388</v>
      </c>
      <c r="C3">
        <f>COUNTIFS(Kickstarters!D:D,"&gt;=1000",Kickstarters!D:D,"&lt;=4999",Kickstarters!Q:Q,"plays",Kickstarters!F:F,"failed")</f>
        <v>146</v>
      </c>
      <c r="D3">
        <f>COUNTIFS(Kickstarters!D:D,"&gt;=1000",Kickstarters!D:D,"&lt;=4999",Kickstarters!Q:Q,"plays",Kickstarters!F:F,"canceled")</f>
        <v>0</v>
      </c>
      <c r="E3">
        <f t="shared" ref="E3:E12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8387</v>
      </c>
      <c r="B4">
        <f>COUNTIFS(Kickstarters!D:D,"&gt;=5000",Kickstarters!D:D,"&lt;=9999",Kickstarters!Q:Q,"plays",Kickstarters!F:F,"successful")</f>
        <v>93</v>
      </c>
      <c r="C4">
        <f>COUNTIFS(Kickstarters!D:D,"&gt;=5000",Kickstarters!D:D,"&lt;=9999",Kickstarters!Q:Q,"plays",Kickstarters!F:F,"failed")</f>
        <v>76</v>
      </c>
      <c r="D4">
        <f>COUNTIFS(Kickstarters!D:D,"&gt;=5000",Kickstarters!D:D,"&lt;=9999",Kickstarters!Q:Q,"plays",Kickstarters!F:F,"canceled")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8388</v>
      </c>
      <c r="B5">
        <f>COUNTIFS(Kickstarters!D:D,"&gt;=10000",Kickstarters!D:D,"&lt;=14999",Kickstarters!Q:Q,"plays",Kickstarters!F:F,"successful")</f>
        <v>39</v>
      </c>
      <c r="C5">
        <f>COUNTIFS(Kickstarters!D:D,"&gt;=10000",Kickstarters!D:D,"&lt;=14999",Kickstarters!Q:Q,"plays",Kickstarters!F:F,"failed")</f>
        <v>33</v>
      </c>
      <c r="D5">
        <f>COUNTIFS(Kickstarters!D:D,"&gt;=10000",Kickstarters!D:D,"&lt;=14999",Kickstarters!Q:Q,"plays",Kickstarters!F:F,"canceled")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8389</v>
      </c>
      <c r="B6">
        <f>COUNTIFS(Kickstarters!D:D,"&gt;=15000",Kickstarters!D:D,"&lt;=19999",Kickstarters!Q:Q,"plays",Kickstarters!F:F,"successful")</f>
        <v>12</v>
      </c>
      <c r="C6">
        <f>COUNTIFS(Kickstarters!D:D,"&gt;=15000",Kickstarters!D:D,"&lt;=19999",Kickstarters!Q:Q,"plays",Kickstarters!F:F,"failed")</f>
        <v>12</v>
      </c>
      <c r="D6">
        <f>COUNTIFS(Kickstarters!D:D,"&gt;=15000",Kickstarters!D:D,"&lt;=19999",Kickstarters!Q:Q,"plays",Kickstarters!F:F,"canceled")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8390</v>
      </c>
      <c r="B7">
        <f>COUNTIFS(Kickstarters!D:D,"&gt;=20000",Kickstarters!D:D,"&lt;=24999",Kickstarters!Q:Q,"plays",Kickstarters!F:F,"successful")</f>
        <v>9</v>
      </c>
      <c r="C7">
        <f>COUNTIFS(Kickstarters!D:D,"&gt;=20000",Kickstarters!D:D,"&lt;=24999",Kickstarters!Q:Q,"plays",Kickstarters!F:F,"failed")</f>
        <v>11</v>
      </c>
      <c r="D7">
        <f>COUNTIFS(Kickstarters!D:D,"&gt;=20000",Kickstarters!D:D,"&lt;=24999",Kickstarters!Q:Q,"plays",Kickstarters!F:F,"canceled")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8391</v>
      </c>
      <c r="B8">
        <f>COUNTIFS(Kickstarters!D:D,"&gt;=25000",Kickstarters!D:D,"&lt;=29999",Kickstarters!Q:Q,"plays",Kickstarters!F:F,"successful")</f>
        <v>1</v>
      </c>
      <c r="C8">
        <f>COUNTIFS(Kickstarters!D:D,"&gt;=25000",Kickstarters!D:D,"&lt;=29999",Kickstarters!Q:Q,"plays",Kickstarters!F:F,"failed")</f>
        <v>4</v>
      </c>
      <c r="D8">
        <f>COUNTIFS(Kickstarters!D:D,"&gt;=25000",Kickstarters!D:D,"&lt;=29999",Kickstarters!Q:Q,"plays",Kickstarters!F:F,"canceled")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8392</v>
      </c>
      <c r="B9">
        <f>COUNTIFS(Kickstarters!D:D,"&gt;=30000",Kickstarters!D:D,"&lt;=34999",Kickstarters!Q:Q,"plays",Kickstarters!F:F,"successful")</f>
        <v>3</v>
      </c>
      <c r="C9">
        <f>COUNTIFS(Kickstarters!D:D,"&gt;=30000",Kickstarters!D:D,"&lt;=34999",Kickstarters!Q:Q,"plays",Kickstarters!F:F,"failed")</f>
        <v>8</v>
      </c>
      <c r="D9">
        <f>COUNTIFS(Kickstarters!D:D,"&gt;=30000",Kickstarters!D:D,"&lt;=34999",Kickstarters!Q:Q,"plays",Kickstarters!F:F,"canceled")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8393</v>
      </c>
      <c r="B10">
        <f>COUNTIFS(Kickstarters!D:D,"&gt;=35000",Kickstarters!D:D,"&lt;=39999",Kickstarters!Q:Q,"plays",Kickstarters!F:F,"successful")</f>
        <v>4</v>
      </c>
      <c r="C10">
        <f>COUNTIFS(Kickstarters!D:D,"&gt;=35000",Kickstarters!D:D,"&lt;=39999",Kickstarters!Q:Q,"plays",Kickstarters!F:F,"failed")</f>
        <v>2</v>
      </c>
      <c r="D10">
        <f>COUNTIFS(Kickstarters!D:D,"&gt;=35000",Kickstarters!D:D,"&lt;=39999",Kickstarters!Q:Q,"plays",Kickstarters!F:F,"canceled")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8394</v>
      </c>
      <c r="B11">
        <f>COUNTIFS(Kickstarters!D:D,"&gt;=40000",Kickstarters!D:D,"&lt;=44999",Kickstarters!Q:Q,"plays",Kickstarters!F:F,"successful")</f>
        <v>2</v>
      </c>
      <c r="C11">
        <f>COUNTIFS(Kickstarters!D:D,"&gt;=40000",Kickstarters!D:D,"&lt;=44999",Kickstarters!Q:Q,"plays",Kickstarters!F:F,"failed")</f>
        <v>1</v>
      </c>
      <c r="D11">
        <f>COUNTIFS(Kickstarters!D:D,"&gt;=40000",Kickstarters!D:D,"&lt;=44999",Kickstarters!Q:Q,"plays",Kickstarters!F:F,"canceled")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8395</v>
      </c>
      <c r="B12">
        <f>COUNTIFS(Kickstarters!D:D,"&gt;=45000",Kickstarters!D:D,"&lt;=49999",Kickstarters!Q:Q,"plays",Kickstarters!F:F,"successful")</f>
        <v>0</v>
      </c>
      <c r="C12">
        <f>COUNTIFS(Kickstarters!D:D,"&gt;=45000",Kickstarters!D:D,"&lt;=49999",Kickstarters!Q:Q,"plays",Kickstarters!F:F,"failed")</f>
        <v>1</v>
      </c>
      <c r="D12">
        <f>COUNTIFS(Kickstarters!D:D,"&gt;=45000",Kickstarters!D:D,"&lt;=49999",Kickstarters!Q:Q,"plays",Kickstarters!F:F,"canceled")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8396</v>
      </c>
      <c r="B13">
        <f>COUNTIFS(Kickstarters!D:D,"&gt;=50000",Kickstarters!Q:Q,"plays",Kickstarters!F:F,"successful")</f>
        <v>2</v>
      </c>
      <c r="C13">
        <f>COUNTIFS(Kickstarters!D:D,"&gt;=50000",Kickstarters!Q:Q,"plays",Kickstarters!F:F,"failed")</f>
        <v>14</v>
      </c>
      <c r="D13">
        <f>COUNTIFS(Kickstarters!D:D,"&gt;=50000",Kickstarters!Q:Q,"plays",Kickstarters!F:F,"canceled")</f>
        <v>0</v>
      </c>
      <c r="E13">
        <f>SUM(B13:D13)</f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K1" zoomScale="95" zoomScaleNormal="95" workbookViewId="0">
      <pane ySplit="1" topLeftCell="A4105" activePane="bottomLeft" state="frozen"/>
      <selection activeCell="E1" sqref="E1"/>
      <selection pane="bottomLeft" activeCell="R4111" sqref="R41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style="10" customWidth="1"/>
    <col min="7" max="7" width="17.77734375" customWidth="1"/>
    <col min="8" max="9" width="19.77734375" customWidth="1"/>
    <col min="10" max="10" width="19.33203125" customWidth="1"/>
    <col min="11" max="11" width="16.5546875" bestFit="1" customWidth="1"/>
    <col min="12" max="12" width="15.44140625" customWidth="1"/>
    <col min="13" max="13" width="24.44140625" customWidth="1"/>
    <col min="14" max="14" width="13.44140625" bestFit="1" customWidth="1"/>
    <col min="15" max="16" width="41.109375" customWidth="1"/>
    <col min="17" max="17" width="17.109375" bestFit="1" customWidth="1"/>
    <col min="18" max="18" width="22.6640625" style="22" bestFit="1" customWidth="1"/>
    <col min="19" max="19" width="11.109375" style="13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8375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8377</v>
      </c>
      <c r="Q1" s="1" t="s">
        <v>8378</v>
      </c>
      <c r="R1" s="21" t="s">
        <v>8361</v>
      </c>
      <c r="S1" s="19" t="s">
        <v>8374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f>E2/M2</f>
        <v>63.917582417582416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0" t="s">
        <v>8306</v>
      </c>
      <c r="Q2" t="s">
        <v>8307</v>
      </c>
      <c r="R2" s="22">
        <f>(((K2/60)/60)/24)+DATE(1970,1,1)</f>
        <v>42177.007071759261</v>
      </c>
      <c r="S2" s="13">
        <f>YEAR(R2)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f t="shared" ref="I3:I66" si="0">E3/M3</f>
        <v>185.48101265822785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0" t="s">
        <v>8306</v>
      </c>
      <c r="Q3" t="s">
        <v>8307</v>
      </c>
      <c r="R3" s="22">
        <f t="shared" ref="R3:R66" si="1">(((K3/60)/60)/24)+DATE(1970,1,1)</f>
        <v>42766.600497685184</v>
      </c>
      <c r="S3" s="13">
        <f t="shared" ref="S3:S66" si="2">YEAR(R3)</f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f t="shared" si="0"/>
        <v>15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0" t="s">
        <v>8306</v>
      </c>
      <c r="Q4" t="s">
        <v>8307</v>
      </c>
      <c r="R4" s="22">
        <f t="shared" si="1"/>
        <v>42405.702349537038</v>
      </c>
      <c r="S4" s="13">
        <f t="shared" si="2"/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f t="shared" si="0"/>
        <v>69.266666666666666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0" t="s">
        <v>8306</v>
      </c>
      <c r="Q5" t="s">
        <v>8307</v>
      </c>
      <c r="R5" s="22">
        <f t="shared" si="1"/>
        <v>41828.515127314815</v>
      </c>
      <c r="S5" s="13">
        <f t="shared" si="2"/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f t="shared" si="0"/>
        <v>190.55028169014085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0" t="s">
        <v>8306</v>
      </c>
      <c r="Q6" t="s">
        <v>8307</v>
      </c>
      <c r="R6" s="22">
        <f t="shared" si="1"/>
        <v>42327.834247685183</v>
      </c>
      <c r="S6" s="13">
        <f t="shared" si="2"/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f t="shared" si="0"/>
        <v>93.40425531914893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0" t="s">
        <v>8306</v>
      </c>
      <c r="Q7" t="s">
        <v>8307</v>
      </c>
      <c r="R7" s="22">
        <f t="shared" si="1"/>
        <v>42563.932951388888</v>
      </c>
      <c r="S7" s="13">
        <f t="shared" si="2"/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f t="shared" si="0"/>
        <v>146.87931034482759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0" t="s">
        <v>8306</v>
      </c>
      <c r="Q8" t="s">
        <v>8307</v>
      </c>
      <c r="R8" s="22">
        <f t="shared" si="1"/>
        <v>41794.072337962964</v>
      </c>
      <c r="S8" s="13">
        <f t="shared" si="2"/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f t="shared" si="0"/>
        <v>159.82456140350877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0" t="s">
        <v>8306</v>
      </c>
      <c r="Q9" t="s">
        <v>8307</v>
      </c>
      <c r="R9" s="22">
        <f t="shared" si="1"/>
        <v>42516.047071759262</v>
      </c>
      <c r="S9" s="13">
        <f t="shared" si="2"/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f t="shared" si="0"/>
        <v>291.79333333333335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0" t="s">
        <v>8306</v>
      </c>
      <c r="Q10" t="s">
        <v>8307</v>
      </c>
      <c r="R10" s="22">
        <f t="shared" si="1"/>
        <v>42468.94458333333</v>
      </c>
      <c r="S10" s="13">
        <f t="shared" si="2"/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f t="shared" si="0"/>
        <v>31.499500000000001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0" t="s">
        <v>8306</v>
      </c>
      <c r="Q11" t="s">
        <v>8307</v>
      </c>
      <c r="R11" s="22">
        <f t="shared" si="1"/>
        <v>42447.103518518517</v>
      </c>
      <c r="S11" s="13">
        <f t="shared" si="2"/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f t="shared" si="0"/>
        <v>158.68421052631578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0" t="s">
        <v>8306</v>
      </c>
      <c r="Q12" t="s">
        <v>8307</v>
      </c>
      <c r="R12" s="22">
        <f t="shared" si="1"/>
        <v>41780.068043981482</v>
      </c>
      <c r="S12" s="13">
        <f t="shared" si="2"/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f t="shared" si="0"/>
        <v>80.333333333333329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0" t="s">
        <v>8306</v>
      </c>
      <c r="Q13" t="s">
        <v>8307</v>
      </c>
      <c r="R13" s="22">
        <f t="shared" si="1"/>
        <v>42572.778495370367</v>
      </c>
      <c r="S13" s="13">
        <f t="shared" si="2"/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f t="shared" si="0"/>
        <v>59.961305925030231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0" t="s">
        <v>8306</v>
      </c>
      <c r="Q14" t="s">
        <v>8307</v>
      </c>
      <c r="R14" s="22">
        <f t="shared" si="1"/>
        <v>41791.713252314818</v>
      </c>
      <c r="S14" s="13">
        <f t="shared" si="2"/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f t="shared" si="0"/>
        <v>109.78431372549019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0" t="s">
        <v>8306</v>
      </c>
      <c r="Q15" t="s">
        <v>8307</v>
      </c>
      <c r="R15" s="22">
        <f t="shared" si="1"/>
        <v>42508.677187499998</v>
      </c>
      <c r="S15" s="13">
        <f t="shared" si="2"/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f t="shared" si="0"/>
        <v>147.70731707317074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0" t="s">
        <v>8306</v>
      </c>
      <c r="Q16" t="s">
        <v>8307</v>
      </c>
      <c r="R16" s="22">
        <f t="shared" si="1"/>
        <v>41808.02648148148</v>
      </c>
      <c r="S16" s="13">
        <f t="shared" si="2"/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f t="shared" si="0"/>
        <v>21.755102040816325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0" t="s">
        <v>8306</v>
      </c>
      <c r="Q17" t="s">
        <v>8307</v>
      </c>
      <c r="R17" s="22">
        <f t="shared" si="1"/>
        <v>42256.391875000001</v>
      </c>
      <c r="S17" s="13">
        <f t="shared" si="2"/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f t="shared" si="0"/>
        <v>171.84285714285716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0" t="s">
        <v>8306</v>
      </c>
      <c r="Q18" t="s">
        <v>8307</v>
      </c>
      <c r="R18" s="22">
        <f t="shared" si="1"/>
        <v>41760.796423611115</v>
      </c>
      <c r="S18" s="13">
        <f t="shared" si="2"/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f t="shared" si="0"/>
        <v>41.944444444444443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0" t="s">
        <v>8306</v>
      </c>
      <c r="Q19" t="s">
        <v>8307</v>
      </c>
      <c r="R19" s="22">
        <f t="shared" si="1"/>
        <v>41917.731736111113</v>
      </c>
      <c r="S19" s="13">
        <f t="shared" si="2"/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f t="shared" si="0"/>
        <v>93.264122807017543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0" t="s">
        <v>8306</v>
      </c>
      <c r="Q20" t="s">
        <v>8307</v>
      </c>
      <c r="R20" s="22">
        <f t="shared" si="1"/>
        <v>41869.542314814818</v>
      </c>
      <c r="S20" s="13">
        <f t="shared" si="2"/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f t="shared" si="0"/>
        <v>56.136363636363633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0" t="s">
        <v>8306</v>
      </c>
      <c r="Q21" t="s">
        <v>8307</v>
      </c>
      <c r="R21" s="22">
        <f t="shared" si="1"/>
        <v>42175.816365740742</v>
      </c>
      <c r="S21" s="13">
        <f t="shared" si="2"/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f t="shared" si="0"/>
        <v>80.16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0" t="s">
        <v>8306</v>
      </c>
      <c r="Q22" t="s">
        <v>8307</v>
      </c>
      <c r="R22" s="22">
        <f t="shared" si="1"/>
        <v>42200.758240740746</v>
      </c>
      <c r="S22" s="13">
        <f t="shared" si="2"/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f t="shared" si="0"/>
        <v>199.9009900990099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0" t="s">
        <v>8306</v>
      </c>
      <c r="Q23" t="s">
        <v>8307</v>
      </c>
      <c r="R23" s="22">
        <f t="shared" si="1"/>
        <v>41878.627187500002</v>
      </c>
      <c r="S23" s="13">
        <f t="shared" si="2"/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f t="shared" si="0"/>
        <v>51.25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0" t="s">
        <v>8306</v>
      </c>
      <c r="Q24" t="s">
        <v>8307</v>
      </c>
      <c r="R24" s="22">
        <f t="shared" si="1"/>
        <v>41989.91134259259</v>
      </c>
      <c r="S24" s="13">
        <f t="shared" si="2"/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f t="shared" si="0"/>
        <v>103.04347826086956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0" t="s">
        <v>8306</v>
      </c>
      <c r="Q25" t="s">
        <v>8307</v>
      </c>
      <c r="R25" s="22">
        <f t="shared" si="1"/>
        <v>42097.778946759259</v>
      </c>
      <c r="S25" s="13">
        <f t="shared" si="2"/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f t="shared" si="0"/>
        <v>66.346149825783982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0" t="s">
        <v>8306</v>
      </c>
      <c r="Q26" t="s">
        <v>8307</v>
      </c>
      <c r="R26" s="22">
        <f t="shared" si="1"/>
        <v>42229.820173611108</v>
      </c>
      <c r="S26" s="13">
        <f t="shared" si="2"/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f t="shared" si="0"/>
        <v>57.142857142857146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0" t="s">
        <v>8306</v>
      </c>
      <c r="Q27" t="s">
        <v>8307</v>
      </c>
      <c r="R27" s="22">
        <f t="shared" si="1"/>
        <v>42318.025011574078</v>
      </c>
      <c r="S27" s="13">
        <f t="shared" si="2"/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f t="shared" si="0"/>
        <v>102.10526315789474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0" t="s">
        <v>8306</v>
      </c>
      <c r="Q28" t="s">
        <v>8307</v>
      </c>
      <c r="R28" s="22">
        <f t="shared" si="1"/>
        <v>41828.515555555554</v>
      </c>
      <c r="S28" s="13">
        <f t="shared" si="2"/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f t="shared" si="0"/>
        <v>148.96666666666667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0" t="s">
        <v>8306</v>
      </c>
      <c r="Q29" t="s">
        <v>8307</v>
      </c>
      <c r="R29" s="22">
        <f t="shared" si="1"/>
        <v>41929.164733796293</v>
      </c>
      <c r="S29" s="13">
        <f t="shared" si="2"/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f t="shared" si="0"/>
        <v>169.6056338028169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0" t="s">
        <v>8306</v>
      </c>
      <c r="Q30" t="s">
        <v>8307</v>
      </c>
      <c r="R30" s="22">
        <f t="shared" si="1"/>
        <v>42324.96393518518</v>
      </c>
      <c r="S30" s="13">
        <f t="shared" si="2"/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f t="shared" si="0"/>
        <v>31.623931623931625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0" t="s">
        <v>8306</v>
      </c>
      <c r="Q31" t="s">
        <v>8307</v>
      </c>
      <c r="R31" s="22">
        <f t="shared" si="1"/>
        <v>41812.67324074074</v>
      </c>
      <c r="S31" s="13">
        <f t="shared" si="2"/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f t="shared" si="0"/>
        <v>76.45264150943396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0" t="s">
        <v>8306</v>
      </c>
      <c r="Q32" t="s">
        <v>8307</v>
      </c>
      <c r="R32" s="22">
        <f t="shared" si="1"/>
        <v>41842.292997685188</v>
      </c>
      <c r="S32" s="13">
        <f t="shared" si="2"/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f t="shared" si="0"/>
        <v>13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0" t="s">
        <v>8306</v>
      </c>
      <c r="Q33" t="s">
        <v>8307</v>
      </c>
      <c r="R33" s="22">
        <f t="shared" si="1"/>
        <v>42376.79206018518</v>
      </c>
      <c r="S33" s="13">
        <f t="shared" si="2"/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f t="shared" si="0"/>
        <v>320.44943820224717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0" t="s">
        <v>8306</v>
      </c>
      <c r="Q34" t="s">
        <v>8307</v>
      </c>
      <c r="R34" s="22">
        <f t="shared" si="1"/>
        <v>42461.627511574072</v>
      </c>
      <c r="S34" s="13">
        <f t="shared" si="2"/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f t="shared" si="0"/>
        <v>83.75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0" t="s">
        <v>8306</v>
      </c>
      <c r="Q35" t="s">
        <v>8307</v>
      </c>
      <c r="R35" s="22">
        <f t="shared" si="1"/>
        <v>42286.660891203705</v>
      </c>
      <c r="S35" s="13">
        <f t="shared" si="2"/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f t="shared" si="0"/>
        <v>49.882352941176471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0" t="s">
        <v>8306</v>
      </c>
      <c r="Q36" t="s">
        <v>8307</v>
      </c>
      <c r="R36" s="22">
        <f t="shared" si="1"/>
        <v>41841.321770833332</v>
      </c>
      <c r="S36" s="13">
        <f t="shared" si="2"/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f t="shared" si="0"/>
        <v>59.464285714285715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0" t="s">
        <v>8306</v>
      </c>
      <c r="Q37" t="s">
        <v>8307</v>
      </c>
      <c r="R37" s="22">
        <f t="shared" si="1"/>
        <v>42098.291828703703</v>
      </c>
      <c r="S37" s="13">
        <f t="shared" si="2"/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f t="shared" si="0"/>
        <v>193.84090909090909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0" t="s">
        <v>8306</v>
      </c>
      <c r="Q38" t="s">
        <v>8307</v>
      </c>
      <c r="R38" s="22">
        <f t="shared" si="1"/>
        <v>42068.307002314818</v>
      </c>
      <c r="S38" s="13">
        <f t="shared" si="2"/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f t="shared" si="0"/>
        <v>159.51383399209487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0" t="s">
        <v>8306</v>
      </c>
      <c r="Q39" t="s">
        <v>8307</v>
      </c>
      <c r="R39" s="22">
        <f t="shared" si="1"/>
        <v>42032.693043981482</v>
      </c>
      <c r="S39" s="13">
        <f t="shared" si="2"/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f t="shared" si="0"/>
        <v>41.68181818181818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0" t="s">
        <v>8306</v>
      </c>
      <c r="Q40" t="s">
        <v>8307</v>
      </c>
      <c r="R40" s="22">
        <f t="shared" si="1"/>
        <v>41375.057222222218</v>
      </c>
      <c r="S40" s="13">
        <f t="shared" si="2"/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f t="shared" si="0"/>
        <v>150.89861751152074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0" t="s">
        <v>8306</v>
      </c>
      <c r="Q41" t="s">
        <v>8307</v>
      </c>
      <c r="R41" s="22">
        <f t="shared" si="1"/>
        <v>41754.047083333331</v>
      </c>
      <c r="S41" s="13">
        <f t="shared" si="2"/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f t="shared" si="0"/>
        <v>126.6875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0" t="s">
        <v>8306</v>
      </c>
      <c r="Q42" t="s">
        <v>8307</v>
      </c>
      <c r="R42" s="22">
        <f t="shared" si="1"/>
        <v>41789.21398148148</v>
      </c>
      <c r="S42" s="13">
        <f t="shared" si="2"/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f t="shared" si="0"/>
        <v>105.26315789473684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0" t="s">
        <v>8306</v>
      </c>
      <c r="Q43" t="s">
        <v>8307</v>
      </c>
      <c r="R43" s="22">
        <f t="shared" si="1"/>
        <v>41887.568912037037</v>
      </c>
      <c r="S43" s="13">
        <f t="shared" si="2"/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f t="shared" si="0"/>
        <v>117.51479289940828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0" t="s">
        <v>8306</v>
      </c>
      <c r="Q44" t="s">
        <v>8307</v>
      </c>
      <c r="R44" s="22">
        <f t="shared" si="1"/>
        <v>41971.639189814814</v>
      </c>
      <c r="S44" s="13">
        <f t="shared" si="2"/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f t="shared" si="0"/>
        <v>117.36121673003802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0" t="s">
        <v>8306</v>
      </c>
      <c r="Q45" t="s">
        <v>8307</v>
      </c>
      <c r="R45" s="22">
        <f t="shared" si="1"/>
        <v>41802.790347222224</v>
      </c>
      <c r="S45" s="13">
        <f t="shared" si="2"/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f t="shared" si="0"/>
        <v>133.33333333333334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0" t="s">
        <v>8306</v>
      </c>
      <c r="Q46" t="s">
        <v>8307</v>
      </c>
      <c r="R46" s="22">
        <f t="shared" si="1"/>
        <v>41874.098807870374</v>
      </c>
      <c r="S46" s="13">
        <f t="shared" si="2"/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f t="shared" si="0"/>
        <v>98.360655737704917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0" t="s">
        <v>8306</v>
      </c>
      <c r="Q47" t="s">
        <v>8307</v>
      </c>
      <c r="R47" s="22">
        <f t="shared" si="1"/>
        <v>42457.623923611114</v>
      </c>
      <c r="S47" s="13">
        <f t="shared" si="2"/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f t="shared" si="0"/>
        <v>194.44444444444446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0" t="s">
        <v>8306</v>
      </c>
      <c r="Q48" t="s">
        <v>8307</v>
      </c>
      <c r="R48" s="22">
        <f t="shared" si="1"/>
        <v>42323.964976851858</v>
      </c>
      <c r="S48" s="13">
        <f t="shared" si="2"/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f t="shared" si="0"/>
        <v>76.865000000000009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0" t="s">
        <v>8306</v>
      </c>
      <c r="Q49" t="s">
        <v>8307</v>
      </c>
      <c r="R49" s="22">
        <f t="shared" si="1"/>
        <v>41932.819525462961</v>
      </c>
      <c r="S49" s="13">
        <f t="shared" si="2"/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f t="shared" si="0"/>
        <v>56.815789473684212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0" t="s">
        <v>8306</v>
      </c>
      <c r="Q50" t="s">
        <v>8307</v>
      </c>
      <c r="R50" s="22">
        <f t="shared" si="1"/>
        <v>42033.516898148147</v>
      </c>
      <c r="S50" s="13">
        <f t="shared" si="2"/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f t="shared" si="0"/>
        <v>137.93103448275863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0" t="s">
        <v>8306</v>
      </c>
      <c r="Q51" t="s">
        <v>8307</v>
      </c>
      <c r="R51" s="22">
        <f t="shared" si="1"/>
        <v>42271.176446759258</v>
      </c>
      <c r="S51" s="13">
        <f t="shared" si="2"/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f t="shared" si="0"/>
        <v>27.272727272727273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0" t="s">
        <v>8306</v>
      </c>
      <c r="Q52" t="s">
        <v>8307</v>
      </c>
      <c r="R52" s="22">
        <f t="shared" si="1"/>
        <v>41995.752986111111</v>
      </c>
      <c r="S52" s="13">
        <f t="shared" si="2"/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f t="shared" si="0"/>
        <v>118.33613445378151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0" t="s">
        <v>8306</v>
      </c>
      <c r="Q53" t="s">
        <v>8307</v>
      </c>
      <c r="R53" s="22">
        <f t="shared" si="1"/>
        <v>42196.928668981483</v>
      </c>
      <c r="S53" s="13">
        <f t="shared" si="2"/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f t="shared" si="0"/>
        <v>223.48076923076923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0" t="s">
        <v>8306</v>
      </c>
      <c r="Q54" t="s">
        <v>8307</v>
      </c>
      <c r="R54" s="22">
        <f t="shared" si="1"/>
        <v>41807.701921296299</v>
      </c>
      <c r="S54" s="13">
        <f t="shared" si="2"/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f t="shared" si="0"/>
        <v>28.111111111111111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0" t="s">
        <v>8306</v>
      </c>
      <c r="Q55" t="s">
        <v>8307</v>
      </c>
      <c r="R55" s="22">
        <f t="shared" si="1"/>
        <v>41719.549131944441</v>
      </c>
      <c r="S55" s="13">
        <f t="shared" si="2"/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f t="shared" si="0"/>
        <v>194.23076923076923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0" t="s">
        <v>8306</v>
      </c>
      <c r="Q56" t="s">
        <v>8307</v>
      </c>
      <c r="R56" s="22">
        <f t="shared" si="1"/>
        <v>42333.713206018518</v>
      </c>
      <c r="S56" s="13">
        <f t="shared" si="2"/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f t="shared" si="0"/>
        <v>128.95348837209303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0" t="s">
        <v>8306</v>
      </c>
      <c r="Q57" t="s">
        <v>8307</v>
      </c>
      <c r="R57" s="22">
        <f t="shared" si="1"/>
        <v>42496.968935185185</v>
      </c>
      <c r="S57" s="13">
        <f t="shared" si="2"/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f t="shared" si="0"/>
        <v>49.316091954022987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0" t="s">
        <v>8306</v>
      </c>
      <c r="Q58" t="s">
        <v>8307</v>
      </c>
      <c r="R58" s="22">
        <f t="shared" si="1"/>
        <v>42149.548888888887</v>
      </c>
      <c r="S58" s="13">
        <f t="shared" si="2"/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f t="shared" si="0"/>
        <v>221.52173913043478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0" t="s">
        <v>8306</v>
      </c>
      <c r="Q59" t="s">
        <v>8307</v>
      </c>
      <c r="R59" s="22">
        <f t="shared" si="1"/>
        <v>42089.83289351852</v>
      </c>
      <c r="S59" s="13">
        <f t="shared" si="2"/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f t="shared" si="0"/>
        <v>137.21333333333334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0" t="s">
        <v>8306</v>
      </c>
      <c r="Q60" t="s">
        <v>8307</v>
      </c>
      <c r="R60" s="22">
        <f t="shared" si="1"/>
        <v>41932.745046296295</v>
      </c>
      <c r="S60" s="13">
        <f t="shared" si="2"/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f t="shared" si="0"/>
        <v>606.82242424242418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0" t="s">
        <v>8306</v>
      </c>
      <c r="Q61" t="s">
        <v>8307</v>
      </c>
      <c r="R61" s="22">
        <f t="shared" si="1"/>
        <v>42230.23583333334</v>
      </c>
      <c r="S61" s="13">
        <f t="shared" si="2"/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f t="shared" si="0"/>
        <v>43.040092592592593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0" t="s">
        <v>8306</v>
      </c>
      <c r="Q62" t="s">
        <v>8308</v>
      </c>
      <c r="R62" s="22">
        <f t="shared" si="1"/>
        <v>41701.901817129627</v>
      </c>
      <c r="S62" s="13">
        <f t="shared" si="2"/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f t="shared" si="0"/>
        <v>322.39130434782606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0" t="s">
        <v>8306</v>
      </c>
      <c r="Q63" t="s">
        <v>8308</v>
      </c>
      <c r="R63" s="22">
        <f t="shared" si="1"/>
        <v>41409.814317129632</v>
      </c>
      <c r="S63" s="13">
        <f t="shared" si="2"/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f t="shared" si="0"/>
        <v>96.708333333333329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0" t="s">
        <v>8306</v>
      </c>
      <c r="Q64" t="s">
        <v>8308</v>
      </c>
      <c r="R64" s="22">
        <f t="shared" si="1"/>
        <v>41311.799513888887</v>
      </c>
      <c r="S64" s="13">
        <f t="shared" si="2"/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f t="shared" si="0"/>
        <v>35.474531249999998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0" t="s">
        <v>8306</v>
      </c>
      <c r="Q65" t="s">
        <v>8308</v>
      </c>
      <c r="R65" s="22">
        <f t="shared" si="1"/>
        <v>41612.912187499998</v>
      </c>
      <c r="S65" s="13">
        <f t="shared" si="2"/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f t="shared" si="0"/>
        <v>86.666666666666671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0" t="s">
        <v>8306</v>
      </c>
      <c r="Q66" t="s">
        <v>8308</v>
      </c>
      <c r="R66" s="22">
        <f t="shared" si="1"/>
        <v>41433.01829861111</v>
      </c>
      <c r="S66" s="13">
        <f t="shared" si="2"/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f t="shared" ref="I67:I130" si="3">E67/M67</f>
        <v>132.05263157894737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0" t="s">
        <v>8306</v>
      </c>
      <c r="Q67" t="s">
        <v>8308</v>
      </c>
      <c r="R67" s="22">
        <f t="shared" ref="R67:R130" si="4">(((K67/60)/60)/24)+DATE(1970,1,1)</f>
        <v>41835.821226851855</v>
      </c>
      <c r="S67" s="13">
        <f t="shared" ref="S67:S130" si="5">YEAR(R67)</f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f t="shared" si="3"/>
        <v>91.230769230769226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0" t="s">
        <v>8306</v>
      </c>
      <c r="Q68" t="s">
        <v>8308</v>
      </c>
      <c r="R68" s="22">
        <f t="shared" si="4"/>
        <v>42539.849768518514</v>
      </c>
      <c r="S68" s="13">
        <f t="shared" si="5"/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f t="shared" si="3"/>
        <v>116.25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0" t="s">
        <v>8306</v>
      </c>
      <c r="Q69" t="s">
        <v>8308</v>
      </c>
      <c r="R69" s="22">
        <f t="shared" si="4"/>
        <v>41075.583379629628</v>
      </c>
      <c r="S69" s="13">
        <f t="shared" si="5"/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f t="shared" si="3"/>
        <v>21.194444444444443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0" t="s">
        <v>8306</v>
      </c>
      <c r="Q70" t="s">
        <v>8308</v>
      </c>
      <c r="R70" s="22">
        <f t="shared" si="4"/>
        <v>41663.569340277776</v>
      </c>
      <c r="S70" s="13">
        <f t="shared" si="5"/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f t="shared" si="3"/>
        <v>62.327134831460668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0" t="s">
        <v>8306</v>
      </c>
      <c r="Q71" t="s">
        <v>8308</v>
      </c>
      <c r="R71" s="22">
        <f t="shared" si="4"/>
        <v>40786.187789351854</v>
      </c>
      <c r="S71" s="13">
        <f t="shared" si="5"/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f t="shared" si="3"/>
        <v>37.411764705882355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0" t="s">
        <v>8306</v>
      </c>
      <c r="Q72" t="s">
        <v>8308</v>
      </c>
      <c r="R72" s="22">
        <f t="shared" si="4"/>
        <v>40730.896354166667</v>
      </c>
      <c r="S72" s="13">
        <f t="shared" si="5"/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f t="shared" si="3"/>
        <v>69.71875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0" t="s">
        <v>8306</v>
      </c>
      <c r="Q73" t="s">
        <v>8308</v>
      </c>
      <c r="R73" s="22">
        <f t="shared" si="4"/>
        <v>40997.271493055552</v>
      </c>
      <c r="S73" s="13">
        <f t="shared" si="5"/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f t="shared" si="3"/>
        <v>58.170731707317074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0" t="s">
        <v>8306</v>
      </c>
      <c r="Q74" t="s">
        <v>8308</v>
      </c>
      <c r="R74" s="22">
        <f t="shared" si="4"/>
        <v>41208.010196759256</v>
      </c>
      <c r="S74" s="13">
        <f t="shared" si="5"/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f t="shared" si="3"/>
        <v>50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0" t="s">
        <v>8306</v>
      </c>
      <c r="Q75" t="s">
        <v>8308</v>
      </c>
      <c r="R75" s="22">
        <f t="shared" si="4"/>
        <v>40587.75675925926</v>
      </c>
      <c r="S75" s="13">
        <f t="shared" si="5"/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f t="shared" si="3"/>
        <v>19.471034482758618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0" t="s">
        <v>8306</v>
      </c>
      <c r="Q76" t="s">
        <v>8308</v>
      </c>
      <c r="R76" s="22">
        <f t="shared" si="4"/>
        <v>42360.487210648149</v>
      </c>
      <c r="S76" s="13">
        <f t="shared" si="5"/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f t="shared" si="3"/>
        <v>85.957446808510639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0" t="s">
        <v>8306</v>
      </c>
      <c r="Q77" t="s">
        <v>8308</v>
      </c>
      <c r="R77" s="22">
        <f t="shared" si="4"/>
        <v>41357.209166666667</v>
      </c>
      <c r="S77" s="13">
        <f t="shared" si="5"/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f t="shared" si="3"/>
        <v>30.666666666666668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0" t="s">
        <v>8306</v>
      </c>
      <c r="Q78" t="s">
        <v>8308</v>
      </c>
      <c r="R78" s="22">
        <f t="shared" si="4"/>
        <v>40844.691643518519</v>
      </c>
      <c r="S78" s="13">
        <f t="shared" si="5"/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f t="shared" si="3"/>
        <v>60.384615384615387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0" t="s">
        <v>8306</v>
      </c>
      <c r="Q79" t="s">
        <v>8308</v>
      </c>
      <c r="R79" s="22">
        <f t="shared" si="4"/>
        <v>40997.144872685189</v>
      </c>
      <c r="S79" s="13">
        <f t="shared" si="5"/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f t="shared" si="3"/>
        <v>38.6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0" t="s">
        <v>8306</v>
      </c>
      <c r="Q80" t="s">
        <v>8308</v>
      </c>
      <c r="R80" s="22">
        <f t="shared" si="4"/>
        <v>42604.730567129634</v>
      </c>
      <c r="S80" s="13">
        <f t="shared" si="5"/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f t="shared" si="3"/>
        <v>40.268292682926827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0" t="s">
        <v>8306</v>
      </c>
      <c r="Q81" t="s">
        <v>8308</v>
      </c>
      <c r="R81" s="22">
        <f t="shared" si="4"/>
        <v>41724.776539351849</v>
      </c>
      <c r="S81" s="13">
        <f t="shared" si="5"/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f t="shared" si="3"/>
        <v>273.82978723404256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0" t="s">
        <v>8306</v>
      </c>
      <c r="Q82" t="s">
        <v>8308</v>
      </c>
      <c r="R82" s="22">
        <f t="shared" si="4"/>
        <v>41583.083981481483</v>
      </c>
      <c r="S82" s="13">
        <f t="shared" si="5"/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f t="shared" si="3"/>
        <v>53.035714285714285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0" t="s">
        <v>8306</v>
      </c>
      <c r="Q83" t="s">
        <v>8308</v>
      </c>
      <c r="R83" s="22">
        <f>(((K83/60)/60)/24)+DATE(1970,1,1)</f>
        <v>41100.158877314818</v>
      </c>
      <c r="S83" s="13">
        <f t="shared" si="5"/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f t="shared" si="3"/>
        <v>40.005000000000003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0" t="s">
        <v>8306</v>
      </c>
      <c r="Q84" t="s">
        <v>8308</v>
      </c>
      <c r="R84" s="22">
        <f t="shared" si="4"/>
        <v>40795.820150462961</v>
      </c>
      <c r="S84" s="13">
        <f t="shared" si="5"/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f t="shared" si="3"/>
        <v>15.76923076923077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0" t="s">
        <v>8306</v>
      </c>
      <c r="Q85" t="s">
        <v>8308</v>
      </c>
      <c r="R85" s="22">
        <f t="shared" si="4"/>
        <v>42042.615613425922</v>
      </c>
      <c r="S85" s="13">
        <f t="shared" si="5"/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f t="shared" si="3"/>
        <v>71.428571428571431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0" t="s">
        <v>8306</v>
      </c>
      <c r="Q86" t="s">
        <v>8308</v>
      </c>
      <c r="R86" s="22">
        <f t="shared" si="4"/>
        <v>40648.757939814815</v>
      </c>
      <c r="S86" s="13">
        <f t="shared" si="5"/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f t="shared" si="3"/>
        <v>71.714285714285708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0" t="s">
        <v>8306</v>
      </c>
      <c r="Q87" t="s">
        <v>8308</v>
      </c>
      <c r="R87" s="22">
        <f t="shared" si="4"/>
        <v>40779.125428240739</v>
      </c>
      <c r="S87" s="13">
        <f t="shared" si="5"/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f t="shared" si="3"/>
        <v>375.76470588235293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0" t="s">
        <v>8306</v>
      </c>
      <c r="Q88" t="s">
        <v>8308</v>
      </c>
      <c r="R88" s="22">
        <f t="shared" si="4"/>
        <v>42291.556076388893</v>
      </c>
      <c r="S88" s="13">
        <f t="shared" si="5"/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f t="shared" si="3"/>
        <v>104.6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0" t="s">
        <v>8306</v>
      </c>
      <c r="Q89" t="s">
        <v>8308</v>
      </c>
      <c r="R89" s="22">
        <f t="shared" si="4"/>
        <v>40322.53938657407</v>
      </c>
      <c r="S89" s="13">
        <f t="shared" si="5"/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f t="shared" si="3"/>
        <v>60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0" t="s">
        <v>8306</v>
      </c>
      <c r="Q90" t="s">
        <v>8308</v>
      </c>
      <c r="R90" s="22">
        <f t="shared" si="4"/>
        <v>41786.65892361111</v>
      </c>
      <c r="S90" s="13">
        <f t="shared" si="5"/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f t="shared" si="3"/>
        <v>123.28571428571429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0" t="s">
        <v>8306</v>
      </c>
      <c r="Q91" t="s">
        <v>8308</v>
      </c>
      <c r="R91" s="22">
        <f t="shared" si="4"/>
        <v>41402.752222222225</v>
      </c>
      <c r="S91" s="13">
        <f t="shared" si="5"/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f t="shared" si="3"/>
        <v>31.375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0" t="s">
        <v>8306</v>
      </c>
      <c r="Q92" t="s">
        <v>8308</v>
      </c>
      <c r="R92" s="22">
        <f t="shared" si="4"/>
        <v>40706.297442129631</v>
      </c>
      <c r="S92" s="13">
        <f t="shared" si="5"/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f t="shared" si="3"/>
        <v>78.260869565217391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0" t="s">
        <v>8306</v>
      </c>
      <c r="Q93" t="s">
        <v>8308</v>
      </c>
      <c r="R93" s="22">
        <f t="shared" si="4"/>
        <v>40619.402361111112</v>
      </c>
      <c r="S93" s="13">
        <f t="shared" si="5"/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f t="shared" si="3"/>
        <v>122.32558139534883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0" t="s">
        <v>8306</v>
      </c>
      <c r="Q94" t="s">
        <v>8308</v>
      </c>
      <c r="R94" s="22">
        <f t="shared" si="4"/>
        <v>42721.198877314819</v>
      </c>
      <c r="S94" s="13">
        <f t="shared" si="5"/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f t="shared" si="3"/>
        <v>73.733333333333334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0" t="s">
        <v>8306</v>
      </c>
      <c r="Q95" t="s">
        <v>8308</v>
      </c>
      <c r="R95" s="22">
        <f t="shared" si="4"/>
        <v>41065.858067129629</v>
      </c>
      <c r="S95" s="13">
        <f t="shared" si="5"/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f t="shared" si="3"/>
        <v>21.666666666666668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0" t="s">
        <v>8306</v>
      </c>
      <c r="Q96" t="s">
        <v>8308</v>
      </c>
      <c r="R96" s="22">
        <f t="shared" si="4"/>
        <v>41716.717847222222</v>
      </c>
      <c r="S96" s="13">
        <f t="shared" si="5"/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f t="shared" si="3"/>
        <v>21.904761904761905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0" t="s">
        <v>8306</v>
      </c>
      <c r="Q97" t="s">
        <v>8308</v>
      </c>
      <c r="R97" s="22">
        <f t="shared" si="4"/>
        <v>40935.005104166667</v>
      </c>
      <c r="S97" s="13">
        <f t="shared" si="5"/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f t="shared" si="3"/>
        <v>50.588235294117645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0" t="s">
        <v>8306</v>
      </c>
      <c r="Q98" t="s">
        <v>8308</v>
      </c>
      <c r="R98" s="22">
        <f t="shared" si="4"/>
        <v>40324.662511574075</v>
      </c>
      <c r="S98" s="13">
        <f t="shared" si="5"/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f t="shared" si="3"/>
        <v>53.125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0" t="s">
        <v>8306</v>
      </c>
      <c r="Q99" t="s">
        <v>8308</v>
      </c>
      <c r="R99" s="22">
        <f t="shared" si="4"/>
        <v>40706.135208333333</v>
      </c>
      <c r="S99" s="13">
        <f t="shared" si="5"/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f t="shared" si="3"/>
        <v>56.666666666666664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0" t="s">
        <v>8306</v>
      </c>
      <c r="Q100" t="s">
        <v>8308</v>
      </c>
      <c r="R100" s="22">
        <f t="shared" si="4"/>
        <v>41214.79483796296</v>
      </c>
      <c r="S100" s="13">
        <f t="shared" si="5"/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f t="shared" si="3"/>
        <v>40.776666666666664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0" t="s">
        <v>8306</v>
      </c>
      <c r="Q101" t="s">
        <v>8308</v>
      </c>
      <c r="R101" s="22">
        <f t="shared" si="4"/>
        <v>41631.902766203704</v>
      </c>
      <c r="S101" s="13">
        <f t="shared" si="5"/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f t="shared" si="3"/>
        <v>192.30769230769232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0" t="s">
        <v>8306</v>
      </c>
      <c r="Q102" t="s">
        <v>8308</v>
      </c>
      <c r="R102" s="22">
        <f t="shared" si="4"/>
        <v>41197.753310185188</v>
      </c>
      <c r="S102" s="13">
        <f t="shared" si="5"/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f t="shared" si="3"/>
        <v>100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0" t="s">
        <v>8306</v>
      </c>
      <c r="Q103" t="s">
        <v>8308</v>
      </c>
      <c r="R103" s="22">
        <f t="shared" si="4"/>
        <v>41274.776736111111</v>
      </c>
      <c r="S103" s="13">
        <f t="shared" si="5"/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f t="shared" si="3"/>
        <v>117.92307692307692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0" t="s">
        <v>8306</v>
      </c>
      <c r="Q104" t="s">
        <v>8308</v>
      </c>
      <c r="R104" s="22">
        <f t="shared" si="4"/>
        <v>40505.131168981483</v>
      </c>
      <c r="S104" s="13">
        <f t="shared" si="5"/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f t="shared" si="3"/>
        <v>27.897959183673468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0" t="s">
        <v>8306</v>
      </c>
      <c r="Q105" t="s">
        <v>8308</v>
      </c>
      <c r="R105" s="22">
        <f t="shared" si="4"/>
        <v>41682.805902777778</v>
      </c>
      <c r="S105" s="13">
        <f t="shared" si="5"/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f t="shared" si="3"/>
        <v>60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0" t="s">
        <v>8306</v>
      </c>
      <c r="Q106" t="s">
        <v>8308</v>
      </c>
      <c r="R106" s="22">
        <f t="shared" si="4"/>
        <v>40612.695208333331</v>
      </c>
      <c r="S106" s="13">
        <f t="shared" si="5"/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f t="shared" si="3"/>
        <v>39.383333333333333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0" t="s">
        <v>8306</v>
      </c>
      <c r="Q107" t="s">
        <v>8308</v>
      </c>
      <c r="R107" s="22">
        <f t="shared" si="4"/>
        <v>42485.724768518514</v>
      </c>
      <c r="S107" s="13">
        <f t="shared" si="5"/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f t="shared" si="3"/>
        <v>186.11111111111111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0" t="s">
        <v>8306</v>
      </c>
      <c r="Q108" t="s">
        <v>8308</v>
      </c>
      <c r="R108" s="22">
        <f t="shared" si="4"/>
        <v>40987.776631944449</v>
      </c>
      <c r="S108" s="13">
        <f t="shared" si="5"/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f t="shared" si="3"/>
        <v>111.37681159420291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0" t="s">
        <v>8306</v>
      </c>
      <c r="Q109" t="s">
        <v>8308</v>
      </c>
      <c r="R109" s="22">
        <f t="shared" si="4"/>
        <v>40635.982488425929</v>
      </c>
      <c r="S109" s="13">
        <f t="shared" si="5"/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f t="shared" si="3"/>
        <v>78.723404255319153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0" t="s">
        <v>8306</v>
      </c>
      <c r="Q110" t="s">
        <v>8308</v>
      </c>
      <c r="R110" s="22">
        <f t="shared" si="4"/>
        <v>41365.613078703704</v>
      </c>
      <c r="S110" s="13">
        <f t="shared" si="5"/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f t="shared" si="3"/>
        <v>46.702127659574465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0" t="s">
        <v>8306</v>
      </c>
      <c r="Q111" t="s">
        <v>8308</v>
      </c>
      <c r="R111" s="22">
        <f t="shared" si="4"/>
        <v>40570.025810185187</v>
      </c>
      <c r="S111" s="13">
        <f t="shared" si="5"/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f t="shared" si="3"/>
        <v>65.384615384615387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0" t="s">
        <v>8306</v>
      </c>
      <c r="Q112" t="s">
        <v>8308</v>
      </c>
      <c r="R112" s="22">
        <f t="shared" si="4"/>
        <v>41557.949687500004</v>
      </c>
      <c r="S112" s="13">
        <f t="shared" si="5"/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f t="shared" si="3"/>
        <v>102.0754716981132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0" t="s">
        <v>8306</v>
      </c>
      <c r="Q113" t="s">
        <v>8308</v>
      </c>
      <c r="R113" s="22">
        <f t="shared" si="4"/>
        <v>42125.333182870367</v>
      </c>
      <c r="S113" s="13">
        <f t="shared" si="5"/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f t="shared" si="3"/>
        <v>64.197530864197532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0" t="s">
        <v>8306</v>
      </c>
      <c r="Q114" t="s">
        <v>8308</v>
      </c>
      <c r="R114" s="22">
        <f t="shared" si="4"/>
        <v>41718.043032407404</v>
      </c>
      <c r="S114" s="13">
        <f t="shared" si="5"/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f t="shared" si="3"/>
        <v>90.384615384615387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0" t="s">
        <v>8306</v>
      </c>
      <c r="Q115" t="s">
        <v>8308</v>
      </c>
      <c r="R115" s="22">
        <f t="shared" si="4"/>
        <v>40753.758425925924</v>
      </c>
      <c r="S115" s="13">
        <f t="shared" si="5"/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f t="shared" si="3"/>
        <v>88.571428571428569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0" t="s">
        <v>8306</v>
      </c>
      <c r="Q116" t="s">
        <v>8308</v>
      </c>
      <c r="R116" s="22">
        <f t="shared" si="4"/>
        <v>40861.27416666667</v>
      </c>
      <c r="S116" s="13">
        <f t="shared" si="5"/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f t="shared" si="3"/>
        <v>28.727272727272727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0" t="s">
        <v>8306</v>
      </c>
      <c r="Q117" t="s">
        <v>8308</v>
      </c>
      <c r="R117" s="22">
        <f t="shared" si="4"/>
        <v>40918.738935185182</v>
      </c>
      <c r="S117" s="13">
        <f t="shared" si="5"/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f t="shared" si="3"/>
        <v>69.78947368421052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0" t="s">
        <v>8306</v>
      </c>
      <c r="Q118" t="s">
        <v>8308</v>
      </c>
      <c r="R118" s="22">
        <f t="shared" si="4"/>
        <v>40595.497164351851</v>
      </c>
      <c r="S118" s="13">
        <f t="shared" si="5"/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f t="shared" si="3"/>
        <v>167.48962962962963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0" t="s">
        <v>8306</v>
      </c>
      <c r="Q119" t="s">
        <v>8308</v>
      </c>
      <c r="R119" s="22">
        <f t="shared" si="4"/>
        <v>40248.834999999999</v>
      </c>
      <c r="S119" s="13">
        <f t="shared" si="5"/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f t="shared" si="3"/>
        <v>144.91230769230768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0" t="s">
        <v>8306</v>
      </c>
      <c r="Q120" t="s">
        <v>8308</v>
      </c>
      <c r="R120" s="22">
        <f t="shared" si="4"/>
        <v>40723.053657407407</v>
      </c>
      <c r="S120" s="13">
        <f t="shared" si="5"/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f t="shared" si="3"/>
        <v>91.840540540540545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0" t="s">
        <v>8306</v>
      </c>
      <c r="Q121" t="s">
        <v>8308</v>
      </c>
      <c r="R121" s="22">
        <f t="shared" si="4"/>
        <v>40739.069282407407</v>
      </c>
      <c r="S121" s="13">
        <f t="shared" si="5"/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f t="shared" si="3"/>
        <v>10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0" t="s">
        <v>8306</v>
      </c>
      <c r="Q122" t="s">
        <v>8309</v>
      </c>
      <c r="R122" s="22">
        <f t="shared" si="4"/>
        <v>42616.049849537041</v>
      </c>
      <c r="S122" s="13">
        <f t="shared" si="5"/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f t="shared" si="3"/>
        <v>1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0" t="s">
        <v>8306</v>
      </c>
      <c r="Q123" t="s">
        <v>8309</v>
      </c>
      <c r="R123" s="22">
        <f t="shared" si="4"/>
        <v>42096.704976851848</v>
      </c>
      <c r="S123" s="13">
        <f t="shared" si="5"/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t="e">
        <f t="shared" si="3"/>
        <v>#DIV/0!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0" t="s">
        <v>8306</v>
      </c>
      <c r="Q124" t="s">
        <v>8309</v>
      </c>
      <c r="R124" s="22">
        <f t="shared" si="4"/>
        <v>42593.431793981479</v>
      </c>
      <c r="S124" s="13">
        <f t="shared" si="5"/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f t="shared" si="3"/>
        <v>25.166666666666668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0" t="s">
        <v>8306</v>
      </c>
      <c r="Q125" t="s">
        <v>8309</v>
      </c>
      <c r="R125" s="22">
        <f t="shared" si="4"/>
        <v>41904.781990740739</v>
      </c>
      <c r="S125" s="13">
        <f t="shared" si="5"/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 t="e">
        <f t="shared" si="3"/>
        <v>#DIV/0!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0" t="s">
        <v>8306</v>
      </c>
      <c r="Q126" t="s">
        <v>8309</v>
      </c>
      <c r="R126" s="22">
        <f t="shared" si="4"/>
        <v>42114.928726851853</v>
      </c>
      <c r="S126" s="13">
        <f t="shared" si="5"/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f t="shared" si="3"/>
        <v>11.666666666666666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0" t="s">
        <v>8306</v>
      </c>
      <c r="Q127" t="s">
        <v>8309</v>
      </c>
      <c r="R127" s="22">
        <f t="shared" si="4"/>
        <v>42709.993981481486</v>
      </c>
      <c r="S127" s="13">
        <f t="shared" si="5"/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f t="shared" si="3"/>
        <v>106.69230769230769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0" t="s">
        <v>8306</v>
      </c>
      <c r="Q128" t="s">
        <v>8309</v>
      </c>
      <c r="R128" s="22">
        <f t="shared" si="4"/>
        <v>42135.589548611111</v>
      </c>
      <c r="S128" s="13">
        <f t="shared" si="5"/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f t="shared" si="3"/>
        <v>47.5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0" t="s">
        <v>8306</v>
      </c>
      <c r="Q129" t="s">
        <v>8309</v>
      </c>
      <c r="R129" s="22">
        <f t="shared" si="4"/>
        <v>42067.62431712963</v>
      </c>
      <c r="S129" s="13">
        <f t="shared" si="5"/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f t="shared" si="3"/>
        <v>311.16666666666669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0" t="s">
        <v>8306</v>
      </c>
      <c r="Q130" t="s">
        <v>8309</v>
      </c>
      <c r="R130" s="22">
        <f t="shared" si="4"/>
        <v>42628.22792824074</v>
      </c>
      <c r="S130" s="13">
        <f t="shared" si="5"/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t="e">
        <f t="shared" ref="I131:I194" si="6">E131/M131</f>
        <v>#DIV/0!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0" t="s">
        <v>8306</v>
      </c>
      <c r="Q131" t="s">
        <v>8309</v>
      </c>
      <c r="R131" s="22">
        <f t="shared" ref="R131:R194" si="7">(((K131/60)/60)/24)+DATE(1970,1,1)</f>
        <v>41882.937303240738</v>
      </c>
      <c r="S131" s="13">
        <f t="shared" ref="S131:S194" si="8">YEAR(R131)</f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t="e">
        <f t="shared" si="6"/>
        <v>#DIV/0!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0" t="s">
        <v>8306</v>
      </c>
      <c r="Q132" t="s">
        <v>8309</v>
      </c>
      <c r="R132" s="22">
        <f t="shared" si="7"/>
        <v>41778.915416666663</v>
      </c>
      <c r="S132" s="13">
        <f t="shared" si="8"/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t="e">
        <f t="shared" si="6"/>
        <v>#DIV/0!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0" t="s">
        <v>8306</v>
      </c>
      <c r="Q133" t="s">
        <v>8309</v>
      </c>
      <c r="R133" s="22">
        <f t="shared" si="7"/>
        <v>42541.837511574078</v>
      </c>
      <c r="S133" s="13">
        <f t="shared" si="8"/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f t="shared" si="6"/>
        <v>94.506172839506178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0" t="s">
        <v>8306</v>
      </c>
      <c r="Q134" t="s">
        <v>8309</v>
      </c>
      <c r="R134" s="22">
        <f t="shared" si="7"/>
        <v>41905.812581018516</v>
      </c>
      <c r="S134" s="13">
        <f t="shared" si="8"/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t="e">
        <f t="shared" si="6"/>
        <v>#DIV/0!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0" t="s">
        <v>8306</v>
      </c>
      <c r="Q135" t="s">
        <v>8309</v>
      </c>
      <c r="R135" s="22">
        <f t="shared" si="7"/>
        <v>42491.80768518518</v>
      </c>
      <c r="S135" s="13">
        <f t="shared" si="8"/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t="e">
        <f t="shared" si="6"/>
        <v>#DIV/0!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0" t="s">
        <v>8306</v>
      </c>
      <c r="Q136" t="s">
        <v>8309</v>
      </c>
      <c r="R136" s="22">
        <f t="shared" si="7"/>
        <v>42221.909930555557</v>
      </c>
      <c r="S136" s="13">
        <f t="shared" si="8"/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f t="shared" si="6"/>
        <v>80.599999999999994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0" t="s">
        <v>8306</v>
      </c>
      <c r="Q137" t="s">
        <v>8309</v>
      </c>
      <c r="R137" s="22">
        <f t="shared" si="7"/>
        <v>41788.381909722222</v>
      </c>
      <c r="S137" s="13">
        <f t="shared" si="8"/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 t="e">
        <f t="shared" si="6"/>
        <v>#DIV/0!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0" t="s">
        <v>8306</v>
      </c>
      <c r="Q138" t="s">
        <v>8309</v>
      </c>
      <c r="R138" s="22">
        <f t="shared" si="7"/>
        <v>42096.410115740742</v>
      </c>
      <c r="S138" s="13">
        <f t="shared" si="8"/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t="e">
        <f t="shared" si="6"/>
        <v>#DIV/0!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0" t="s">
        <v>8306</v>
      </c>
      <c r="Q139" t="s">
        <v>8309</v>
      </c>
      <c r="R139" s="22">
        <f t="shared" si="7"/>
        <v>42239.573993055557</v>
      </c>
      <c r="S139" s="13">
        <f t="shared" si="8"/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f t="shared" si="6"/>
        <v>81.241379310344826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0" t="s">
        <v>8306</v>
      </c>
      <c r="Q140" t="s">
        <v>8309</v>
      </c>
      <c r="R140" s="22">
        <f t="shared" si="7"/>
        <v>42186.257418981477</v>
      </c>
      <c r="S140" s="13">
        <f t="shared" si="8"/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f t="shared" si="6"/>
        <v>500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0" t="s">
        <v>8306</v>
      </c>
      <c r="Q141" t="s">
        <v>8309</v>
      </c>
      <c r="R141" s="22">
        <f t="shared" si="7"/>
        <v>42187.920972222222</v>
      </c>
      <c r="S141" s="13">
        <f t="shared" si="8"/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t="e">
        <f t="shared" si="6"/>
        <v>#DIV/0!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0" t="s">
        <v>8306</v>
      </c>
      <c r="Q142" t="s">
        <v>8309</v>
      </c>
      <c r="R142" s="22">
        <f t="shared" si="7"/>
        <v>42053.198287037041</v>
      </c>
      <c r="S142" s="13">
        <f t="shared" si="8"/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f t="shared" si="6"/>
        <v>46.178571428571431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0" t="s">
        <v>8306</v>
      </c>
      <c r="Q143" t="s">
        <v>8309</v>
      </c>
      <c r="R143" s="22">
        <f t="shared" si="7"/>
        <v>42110.153043981481</v>
      </c>
      <c r="S143" s="13">
        <f t="shared" si="8"/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f t="shared" si="6"/>
        <v>10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0" t="s">
        <v>8306</v>
      </c>
      <c r="Q144" t="s">
        <v>8309</v>
      </c>
      <c r="R144" s="22">
        <f t="shared" si="7"/>
        <v>41938.893263888887</v>
      </c>
      <c r="S144" s="13">
        <f t="shared" si="8"/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t="e">
        <f t="shared" si="6"/>
        <v>#DIV/0!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0" t="s">
        <v>8306</v>
      </c>
      <c r="Q145" t="s">
        <v>8309</v>
      </c>
      <c r="R145" s="22">
        <f t="shared" si="7"/>
        <v>42559.064143518524</v>
      </c>
      <c r="S145" s="13">
        <f t="shared" si="8"/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f t="shared" si="6"/>
        <v>55.945945945945944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0" t="s">
        <v>8306</v>
      </c>
      <c r="Q146" t="s">
        <v>8309</v>
      </c>
      <c r="R146" s="22">
        <f t="shared" si="7"/>
        <v>42047.762407407412</v>
      </c>
      <c r="S146" s="13">
        <f t="shared" si="8"/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f t="shared" si="6"/>
        <v>37.555555555555557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0" t="s">
        <v>8306</v>
      </c>
      <c r="Q147" t="s">
        <v>8309</v>
      </c>
      <c r="R147" s="22">
        <f t="shared" si="7"/>
        <v>42200.542268518519</v>
      </c>
      <c r="S147" s="13">
        <f t="shared" si="8"/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f t="shared" si="6"/>
        <v>38.333333333333336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0" t="s">
        <v>8306</v>
      </c>
      <c r="Q148" t="s">
        <v>8309</v>
      </c>
      <c r="R148" s="22">
        <f t="shared" si="7"/>
        <v>42693.016180555554</v>
      </c>
      <c r="S148" s="13">
        <f t="shared" si="8"/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t="e">
        <f t="shared" si="6"/>
        <v>#DIV/0!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0" t="s">
        <v>8306</v>
      </c>
      <c r="Q149" t="s">
        <v>8309</v>
      </c>
      <c r="R149" s="22">
        <f t="shared" si="7"/>
        <v>41969.767824074079</v>
      </c>
      <c r="S149" s="13">
        <f t="shared" si="8"/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f t="shared" si="6"/>
        <v>20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0" t="s">
        <v>8306</v>
      </c>
      <c r="Q150" t="s">
        <v>8309</v>
      </c>
      <c r="R150" s="22">
        <f t="shared" si="7"/>
        <v>42397.281666666662</v>
      </c>
      <c r="S150" s="13">
        <f t="shared" si="8"/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f t="shared" si="6"/>
        <v>15.333333333333334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0" t="s">
        <v>8306</v>
      </c>
      <c r="Q151" t="s">
        <v>8309</v>
      </c>
      <c r="R151" s="22">
        <f t="shared" si="7"/>
        <v>41968.172106481477</v>
      </c>
      <c r="S151" s="13">
        <f t="shared" si="8"/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f t="shared" si="6"/>
        <v>449.43283582089555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0" t="s">
        <v>8306</v>
      </c>
      <c r="Q152" t="s">
        <v>8309</v>
      </c>
      <c r="R152" s="22">
        <f t="shared" si="7"/>
        <v>42090.161828703705</v>
      </c>
      <c r="S152" s="13">
        <f t="shared" si="8"/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f t="shared" si="6"/>
        <v>28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0" t="s">
        <v>8306</v>
      </c>
      <c r="Q153" t="s">
        <v>8309</v>
      </c>
      <c r="R153" s="22">
        <f t="shared" si="7"/>
        <v>42113.550821759258</v>
      </c>
      <c r="S153" s="13">
        <f t="shared" si="8"/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f t="shared" si="6"/>
        <v>15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0" t="s">
        <v>8306</v>
      </c>
      <c r="Q154" t="s">
        <v>8309</v>
      </c>
      <c r="R154" s="22">
        <f t="shared" si="7"/>
        <v>41875.077546296299</v>
      </c>
      <c r="S154" s="13">
        <f t="shared" si="8"/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f t="shared" si="6"/>
        <v>35.9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0" t="s">
        <v>8306</v>
      </c>
      <c r="Q155" t="s">
        <v>8309</v>
      </c>
      <c r="R155" s="22">
        <f t="shared" si="7"/>
        <v>41933.586157407408</v>
      </c>
      <c r="S155" s="13">
        <f t="shared" si="8"/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f t="shared" si="6"/>
        <v>13.333333333333334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0" t="s">
        <v>8306</v>
      </c>
      <c r="Q156" t="s">
        <v>8309</v>
      </c>
      <c r="R156" s="22">
        <f t="shared" si="7"/>
        <v>42115.547395833331</v>
      </c>
      <c r="S156" s="13">
        <f t="shared" si="8"/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f t="shared" si="6"/>
        <v>20.25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0" t="s">
        <v>8306</v>
      </c>
      <c r="Q157" t="s">
        <v>8309</v>
      </c>
      <c r="R157" s="22">
        <f t="shared" si="7"/>
        <v>42168.559432870374</v>
      </c>
      <c r="S157" s="13">
        <f t="shared" si="8"/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f t="shared" si="6"/>
        <v>119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0" t="s">
        <v>8306</v>
      </c>
      <c r="Q158" t="s">
        <v>8309</v>
      </c>
      <c r="R158" s="22">
        <f t="shared" si="7"/>
        <v>41794.124953703707</v>
      </c>
      <c r="S158" s="13">
        <f t="shared" si="8"/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f t="shared" si="6"/>
        <v>4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0" t="s">
        <v>8306</v>
      </c>
      <c r="Q159" t="s">
        <v>8309</v>
      </c>
      <c r="R159" s="22">
        <f t="shared" si="7"/>
        <v>42396.911712962959</v>
      </c>
      <c r="S159" s="13">
        <f t="shared" si="8"/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t="e">
        <f t="shared" si="6"/>
        <v>#DIV/0!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0" t="s">
        <v>8306</v>
      </c>
      <c r="Q160" t="s">
        <v>8309</v>
      </c>
      <c r="R160" s="22">
        <f t="shared" si="7"/>
        <v>41904.07671296296</v>
      </c>
      <c r="S160" s="13">
        <f t="shared" si="8"/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f t="shared" si="6"/>
        <v>10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0" t="s">
        <v>8306</v>
      </c>
      <c r="Q161" t="s">
        <v>8309</v>
      </c>
      <c r="R161" s="22">
        <f t="shared" si="7"/>
        <v>42514.434548611112</v>
      </c>
      <c r="S161" s="13">
        <f t="shared" si="8"/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t="e">
        <f t="shared" si="6"/>
        <v>#DIV/0!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0" t="s">
        <v>8306</v>
      </c>
      <c r="Q162" t="s">
        <v>8310</v>
      </c>
      <c r="R162" s="22">
        <f t="shared" si="7"/>
        <v>42171.913090277783</v>
      </c>
      <c r="S162" s="13">
        <f t="shared" si="8"/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f t="shared" si="6"/>
        <v>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0" t="s">
        <v>8306</v>
      </c>
      <c r="Q163" t="s">
        <v>8310</v>
      </c>
      <c r="R163" s="22">
        <f t="shared" si="7"/>
        <v>41792.687442129631</v>
      </c>
      <c r="S163" s="13">
        <f t="shared" si="8"/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f t="shared" si="6"/>
        <v>43.5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0" t="s">
        <v>8306</v>
      </c>
      <c r="Q164" t="s">
        <v>8310</v>
      </c>
      <c r="R164" s="22">
        <f t="shared" si="7"/>
        <v>41835.126805555556</v>
      </c>
      <c r="S164" s="13">
        <f t="shared" si="8"/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t="e">
        <f t="shared" si="6"/>
        <v>#DIV/0!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0" t="s">
        <v>8306</v>
      </c>
      <c r="Q165" t="s">
        <v>8310</v>
      </c>
      <c r="R165" s="22">
        <f t="shared" si="7"/>
        <v>42243.961273148147</v>
      </c>
      <c r="S165" s="13">
        <f t="shared" si="8"/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f t="shared" si="6"/>
        <v>91.428571428571431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0" t="s">
        <v>8306</v>
      </c>
      <c r="Q166" t="s">
        <v>8310</v>
      </c>
      <c r="R166" s="22">
        <f t="shared" si="7"/>
        <v>41841.762743055559</v>
      </c>
      <c r="S166" s="13">
        <f t="shared" si="8"/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t="e">
        <f t="shared" si="6"/>
        <v>#DIV/0!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0" t="s">
        <v>8306</v>
      </c>
      <c r="Q167" t="s">
        <v>8310</v>
      </c>
      <c r="R167" s="22">
        <f t="shared" si="7"/>
        <v>42351.658842592587</v>
      </c>
      <c r="S167" s="13">
        <f t="shared" si="8"/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f t="shared" si="6"/>
        <v>3000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0" t="s">
        <v>8306</v>
      </c>
      <c r="Q168" t="s">
        <v>8310</v>
      </c>
      <c r="R168" s="22">
        <f t="shared" si="7"/>
        <v>42721.075949074075</v>
      </c>
      <c r="S168" s="13">
        <f t="shared" si="8"/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f t="shared" si="6"/>
        <v>5.5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0" t="s">
        <v>8306</v>
      </c>
      <c r="Q169" t="s">
        <v>8310</v>
      </c>
      <c r="R169" s="22">
        <f t="shared" si="7"/>
        <v>42160.927488425921</v>
      </c>
      <c r="S169" s="13">
        <f t="shared" si="8"/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f t="shared" si="6"/>
        <v>108.33333333333333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0" t="s">
        <v>8306</v>
      </c>
      <c r="Q170" t="s">
        <v>8310</v>
      </c>
      <c r="R170" s="22">
        <f t="shared" si="7"/>
        <v>42052.83530092593</v>
      </c>
      <c r="S170" s="13">
        <f t="shared" si="8"/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f t="shared" si="6"/>
        <v>56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0" t="s">
        <v>8306</v>
      </c>
      <c r="Q171" t="s">
        <v>8310</v>
      </c>
      <c r="R171" s="22">
        <f t="shared" si="7"/>
        <v>41900.505312499998</v>
      </c>
      <c r="S171" s="13">
        <f t="shared" si="8"/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f t="shared" si="6"/>
        <v>32.5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0" t="s">
        <v>8306</v>
      </c>
      <c r="Q172" t="s">
        <v>8310</v>
      </c>
      <c r="R172" s="22">
        <f t="shared" si="7"/>
        <v>42216.977812500001</v>
      </c>
      <c r="S172" s="13">
        <f t="shared" si="8"/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f t="shared" si="6"/>
        <v>1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0" t="s">
        <v>8306</v>
      </c>
      <c r="Q173" t="s">
        <v>8310</v>
      </c>
      <c r="R173" s="22">
        <f t="shared" si="7"/>
        <v>42534.180717592593</v>
      </c>
      <c r="S173" s="13">
        <f t="shared" si="8"/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t="e">
        <f t="shared" si="6"/>
        <v>#DIV/0!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0" t="s">
        <v>8306</v>
      </c>
      <c r="Q174" t="s">
        <v>8310</v>
      </c>
      <c r="R174" s="22">
        <f t="shared" si="7"/>
        <v>42047.394942129627</v>
      </c>
      <c r="S174" s="13">
        <f t="shared" si="8"/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t="e">
        <f t="shared" si="6"/>
        <v>#DIV/0!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0" t="s">
        <v>8306</v>
      </c>
      <c r="Q175" t="s">
        <v>8310</v>
      </c>
      <c r="R175" s="22">
        <f t="shared" si="7"/>
        <v>42033.573009259257</v>
      </c>
      <c r="S175" s="13">
        <f t="shared" si="8"/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t="e">
        <f t="shared" si="6"/>
        <v>#DIV/0!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0" t="s">
        <v>8306</v>
      </c>
      <c r="Q176" t="s">
        <v>8310</v>
      </c>
      <c r="R176" s="22">
        <f t="shared" si="7"/>
        <v>42072.758981481486</v>
      </c>
      <c r="S176" s="13">
        <f t="shared" si="8"/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f t="shared" si="6"/>
        <v>49.884615384615387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0" t="s">
        <v>8306</v>
      </c>
      <c r="Q177" t="s">
        <v>8310</v>
      </c>
      <c r="R177" s="22">
        <f t="shared" si="7"/>
        <v>41855.777905092589</v>
      </c>
      <c r="S177" s="13">
        <f t="shared" si="8"/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t="e">
        <f t="shared" si="6"/>
        <v>#DIV/0!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0" t="s">
        <v>8306</v>
      </c>
      <c r="Q178" t="s">
        <v>8310</v>
      </c>
      <c r="R178" s="22">
        <f t="shared" si="7"/>
        <v>42191.824062500003</v>
      </c>
      <c r="S178" s="13">
        <f t="shared" si="8"/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f t="shared" si="6"/>
        <v>25.714285714285715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0" t="s">
        <v>8306</v>
      </c>
      <c r="Q179" t="s">
        <v>8310</v>
      </c>
      <c r="R179" s="22">
        <f t="shared" si="7"/>
        <v>42070.047754629632</v>
      </c>
      <c r="S179" s="13">
        <f t="shared" si="8"/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t="e">
        <f t="shared" si="6"/>
        <v>#DIV/0!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0" t="s">
        <v>8306</v>
      </c>
      <c r="Q180" t="s">
        <v>8310</v>
      </c>
      <c r="R180" s="22">
        <f t="shared" si="7"/>
        <v>42304.955381944441</v>
      </c>
      <c r="S180" s="13">
        <f t="shared" si="8"/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f t="shared" si="6"/>
        <v>100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0" t="s">
        <v>8306</v>
      </c>
      <c r="Q181" t="s">
        <v>8310</v>
      </c>
      <c r="R181" s="22">
        <f t="shared" si="7"/>
        <v>42403.080497685187</v>
      </c>
      <c r="S181" s="13">
        <f t="shared" si="8"/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f t="shared" si="6"/>
        <v>30.846153846153847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0" t="s">
        <v>8306</v>
      </c>
      <c r="Q182" t="s">
        <v>8310</v>
      </c>
      <c r="R182" s="22">
        <f t="shared" si="7"/>
        <v>42067.991238425922</v>
      </c>
      <c r="S182" s="13">
        <f t="shared" si="8"/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f t="shared" si="6"/>
        <v>180.5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0" t="s">
        <v>8306</v>
      </c>
      <c r="Q183" t="s">
        <v>8310</v>
      </c>
      <c r="R183" s="22">
        <f t="shared" si="7"/>
        <v>42147.741840277777</v>
      </c>
      <c r="S183" s="13">
        <f t="shared" si="8"/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t="e">
        <f t="shared" si="6"/>
        <v>#DIV/0!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0" t="s">
        <v>8306</v>
      </c>
      <c r="Q184" t="s">
        <v>8310</v>
      </c>
      <c r="R184" s="22">
        <f t="shared" si="7"/>
        <v>42712.011944444443</v>
      </c>
      <c r="S184" s="13">
        <f t="shared" si="8"/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f t="shared" si="6"/>
        <v>373.5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0" t="s">
        <v>8306</v>
      </c>
      <c r="Q185" t="s">
        <v>8310</v>
      </c>
      <c r="R185" s="22">
        <f t="shared" si="7"/>
        <v>41939.810300925928</v>
      </c>
      <c r="S185" s="13">
        <f t="shared" si="8"/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f t="shared" si="6"/>
        <v>25.5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0" t="s">
        <v>8306</v>
      </c>
      <c r="Q186" t="s">
        <v>8310</v>
      </c>
      <c r="R186" s="22">
        <f t="shared" si="7"/>
        <v>41825.791226851856</v>
      </c>
      <c r="S186" s="13">
        <f t="shared" si="8"/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f t="shared" si="6"/>
        <v>220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0" t="s">
        <v>8306</v>
      </c>
      <c r="Q187" t="s">
        <v>8310</v>
      </c>
      <c r="R187" s="22">
        <f t="shared" si="7"/>
        <v>42570.91133101852</v>
      </c>
      <c r="S187" s="13">
        <f t="shared" si="8"/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t="e">
        <f t="shared" si="6"/>
        <v>#DIV/0!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0" t="s">
        <v>8306</v>
      </c>
      <c r="Q188" t="s">
        <v>8310</v>
      </c>
      <c r="R188" s="22">
        <f t="shared" si="7"/>
        <v>42767.812893518523</v>
      </c>
      <c r="S188" s="13">
        <f t="shared" si="8"/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f t="shared" si="6"/>
        <v>160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0" t="s">
        <v>8306</v>
      </c>
      <c r="Q189" t="s">
        <v>8310</v>
      </c>
      <c r="R189" s="22">
        <f t="shared" si="7"/>
        <v>42182.234456018516</v>
      </c>
      <c r="S189" s="13">
        <f t="shared" si="8"/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t="e">
        <f t="shared" si="6"/>
        <v>#DIV/0!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0" t="s">
        <v>8306</v>
      </c>
      <c r="Q190" t="s">
        <v>8310</v>
      </c>
      <c r="R190" s="22">
        <f t="shared" si="7"/>
        <v>41857.18304398148</v>
      </c>
      <c r="S190" s="13">
        <f t="shared" si="8"/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f t="shared" si="6"/>
        <v>69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0" t="s">
        <v>8306</v>
      </c>
      <c r="Q191" t="s">
        <v>8310</v>
      </c>
      <c r="R191" s="22">
        <f t="shared" si="7"/>
        <v>42556.690706018519</v>
      </c>
      <c r="S191" s="13">
        <f t="shared" si="8"/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f t="shared" si="6"/>
        <v>50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0" t="s">
        <v>8306</v>
      </c>
      <c r="Q192" t="s">
        <v>8310</v>
      </c>
      <c r="R192" s="22">
        <f t="shared" si="7"/>
        <v>42527.650995370372</v>
      </c>
      <c r="S192" s="13">
        <f t="shared" si="8"/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f t="shared" si="6"/>
        <v>83.333333333333329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0" t="s">
        <v>8306</v>
      </c>
      <c r="Q193" t="s">
        <v>8310</v>
      </c>
      <c r="R193" s="22">
        <f t="shared" si="7"/>
        <v>42239.441412037035</v>
      </c>
      <c r="S193" s="13">
        <f t="shared" si="8"/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f t="shared" si="6"/>
        <v>5.666666666666667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0" t="s">
        <v>8306</v>
      </c>
      <c r="Q194" t="s">
        <v>8310</v>
      </c>
      <c r="R194" s="22">
        <f t="shared" si="7"/>
        <v>41899.792037037041</v>
      </c>
      <c r="S194" s="13">
        <f t="shared" si="8"/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t="e">
        <f t="shared" ref="I195:I258" si="9">E195/M195</f>
        <v>#DIV/0!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0" t="s">
        <v>8306</v>
      </c>
      <c r="Q195" t="s">
        <v>8310</v>
      </c>
      <c r="R195" s="22">
        <f t="shared" ref="R195:R258" si="10">(((K195/60)/60)/24)+DATE(1970,1,1)</f>
        <v>41911.934791666667</v>
      </c>
      <c r="S195" s="13">
        <f t="shared" ref="S195:S258" si="11">YEAR(R195)</f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f t="shared" si="9"/>
        <v>1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0" t="s">
        <v>8306</v>
      </c>
      <c r="Q196" t="s">
        <v>8310</v>
      </c>
      <c r="R196" s="22">
        <f t="shared" si="10"/>
        <v>42375.996886574074</v>
      </c>
      <c r="S196" s="13">
        <f t="shared" si="11"/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t="e">
        <f t="shared" si="9"/>
        <v>#DIV/0!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0" t="s">
        <v>8306</v>
      </c>
      <c r="Q197" t="s">
        <v>8310</v>
      </c>
      <c r="R197" s="22">
        <f t="shared" si="10"/>
        <v>42135.67050925926</v>
      </c>
      <c r="S197" s="13">
        <f t="shared" si="11"/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f t="shared" si="9"/>
        <v>77.10526315789474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0" t="s">
        <v>8306</v>
      </c>
      <c r="Q198" t="s">
        <v>8310</v>
      </c>
      <c r="R198" s="22">
        <f t="shared" si="10"/>
        <v>42259.542800925927</v>
      </c>
      <c r="S198" s="13">
        <f t="shared" si="11"/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f t="shared" si="9"/>
        <v>32.75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0" t="s">
        <v>8306</v>
      </c>
      <c r="Q199" t="s">
        <v>8310</v>
      </c>
      <c r="R199" s="22">
        <f t="shared" si="10"/>
        <v>42741.848379629635</v>
      </c>
      <c r="S199" s="13">
        <f t="shared" si="11"/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f t="shared" si="9"/>
        <v>46.5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0" t="s">
        <v>8306</v>
      </c>
      <c r="Q200" t="s">
        <v>8310</v>
      </c>
      <c r="R200" s="22">
        <f t="shared" si="10"/>
        <v>41887.383356481485</v>
      </c>
      <c r="S200" s="13">
        <f t="shared" si="11"/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t="e">
        <f t="shared" si="9"/>
        <v>#DIV/0!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0" t="s">
        <v>8306</v>
      </c>
      <c r="Q201" t="s">
        <v>8310</v>
      </c>
      <c r="R201" s="22">
        <f t="shared" si="10"/>
        <v>42584.123865740738</v>
      </c>
      <c r="S201" s="13">
        <f t="shared" si="11"/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f t="shared" si="9"/>
        <v>87.308333333333337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0" t="s">
        <v>8306</v>
      </c>
      <c r="Q202" t="s">
        <v>8310</v>
      </c>
      <c r="R202" s="22">
        <f t="shared" si="10"/>
        <v>41867.083368055559</v>
      </c>
      <c r="S202" s="13">
        <f t="shared" si="11"/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f t="shared" si="9"/>
        <v>54.285714285714285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0" t="s">
        <v>8306</v>
      </c>
      <c r="Q203" t="s">
        <v>8310</v>
      </c>
      <c r="R203" s="22">
        <f t="shared" si="10"/>
        <v>42023.818622685183</v>
      </c>
      <c r="S203" s="13">
        <f t="shared" si="11"/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t="e">
        <f t="shared" si="9"/>
        <v>#DIV/0!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0" t="s">
        <v>8306</v>
      </c>
      <c r="Q204" t="s">
        <v>8310</v>
      </c>
      <c r="R204" s="22">
        <f t="shared" si="10"/>
        <v>42255.927824074075</v>
      </c>
      <c r="S204" s="13">
        <f t="shared" si="11"/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f t="shared" si="9"/>
        <v>93.25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0" t="s">
        <v>8306</v>
      </c>
      <c r="Q205" t="s">
        <v>8310</v>
      </c>
      <c r="R205" s="22">
        <f t="shared" si="10"/>
        <v>41973.847962962958</v>
      </c>
      <c r="S205" s="13">
        <f t="shared" si="11"/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f t="shared" si="9"/>
        <v>117.68368136117556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0" t="s">
        <v>8306</v>
      </c>
      <c r="Q206" t="s">
        <v>8310</v>
      </c>
      <c r="R206" s="22">
        <f t="shared" si="10"/>
        <v>42556.583368055552</v>
      </c>
      <c r="S206" s="13">
        <f t="shared" si="11"/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f t="shared" si="9"/>
        <v>76.470588235294116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0" t="s">
        <v>8306</v>
      </c>
      <c r="Q207" t="s">
        <v>8310</v>
      </c>
      <c r="R207" s="22">
        <f t="shared" si="10"/>
        <v>42248.632199074069</v>
      </c>
      <c r="S207" s="13">
        <f t="shared" si="11"/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t="e">
        <f t="shared" si="9"/>
        <v>#DIV/0!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0" t="s">
        <v>8306</v>
      </c>
      <c r="Q208" t="s">
        <v>8310</v>
      </c>
      <c r="R208" s="22">
        <f t="shared" si="10"/>
        <v>42567.004432870366</v>
      </c>
      <c r="S208" s="13">
        <f t="shared" si="11"/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f t="shared" si="9"/>
        <v>163.84615384615384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0" t="s">
        <v>8306</v>
      </c>
      <c r="Q209" t="s">
        <v>8310</v>
      </c>
      <c r="R209" s="22">
        <f t="shared" si="10"/>
        <v>41978.197199074071</v>
      </c>
      <c r="S209" s="13">
        <f t="shared" si="11"/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t="e">
        <f t="shared" si="9"/>
        <v>#DIV/0!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0" t="s">
        <v>8306</v>
      </c>
      <c r="Q210" t="s">
        <v>8310</v>
      </c>
      <c r="R210" s="22">
        <f t="shared" si="10"/>
        <v>41959.369988425926</v>
      </c>
      <c r="S210" s="13">
        <f t="shared" si="11"/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t="e">
        <f t="shared" si="9"/>
        <v>#DIV/0!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0" t="s">
        <v>8306</v>
      </c>
      <c r="Q211" t="s">
        <v>8310</v>
      </c>
      <c r="R211" s="22">
        <f t="shared" si="10"/>
        <v>42165.922858796301</v>
      </c>
      <c r="S211" s="13">
        <f t="shared" si="11"/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f t="shared" si="9"/>
        <v>91.818181818181813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0" t="s">
        <v>8306</v>
      </c>
      <c r="Q212" t="s">
        <v>8310</v>
      </c>
      <c r="R212" s="22">
        <f t="shared" si="10"/>
        <v>42249.064722222218</v>
      </c>
      <c r="S212" s="13">
        <f t="shared" si="11"/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f t="shared" si="9"/>
        <v>185.83333333333334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0" t="s">
        <v>8306</v>
      </c>
      <c r="Q213" t="s">
        <v>8310</v>
      </c>
      <c r="R213" s="22">
        <f t="shared" si="10"/>
        <v>42236.159918981488</v>
      </c>
      <c r="S213" s="13">
        <f t="shared" si="11"/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f t="shared" si="9"/>
        <v>1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0" t="s">
        <v>8306</v>
      </c>
      <c r="Q214" t="s">
        <v>8310</v>
      </c>
      <c r="R214" s="22">
        <f t="shared" si="10"/>
        <v>42416.881018518514</v>
      </c>
      <c r="S214" s="13">
        <f t="shared" si="11"/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f t="shared" si="9"/>
        <v>20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0" t="s">
        <v>8306</v>
      </c>
      <c r="Q215" t="s">
        <v>8310</v>
      </c>
      <c r="R215" s="22">
        <f t="shared" si="10"/>
        <v>42202.594293981485</v>
      </c>
      <c r="S215" s="13">
        <f t="shared" si="11"/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f t="shared" si="9"/>
        <v>1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0" t="s">
        <v>8306</v>
      </c>
      <c r="Q216" t="s">
        <v>8310</v>
      </c>
      <c r="R216" s="22">
        <f t="shared" si="10"/>
        <v>42009.64061342593</v>
      </c>
      <c r="S216" s="13">
        <f t="shared" si="11"/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f t="shared" si="9"/>
        <v>10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0" t="s">
        <v>8306</v>
      </c>
      <c r="Q217" t="s">
        <v>8310</v>
      </c>
      <c r="R217" s="22">
        <f t="shared" si="10"/>
        <v>42375.230115740742</v>
      </c>
      <c r="S217" s="13">
        <f t="shared" si="11"/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f t="shared" si="9"/>
        <v>331.53833333333336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0" t="s">
        <v>8306</v>
      </c>
      <c r="Q218" t="s">
        <v>8310</v>
      </c>
      <c r="R218" s="22">
        <f t="shared" si="10"/>
        <v>42066.958761574075</v>
      </c>
      <c r="S218" s="13">
        <f t="shared" si="11"/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f t="shared" si="9"/>
        <v>314.28947368421052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0" t="s">
        <v>8306</v>
      </c>
      <c r="Q219" t="s">
        <v>8310</v>
      </c>
      <c r="R219" s="22">
        <f t="shared" si="10"/>
        <v>41970.64061342593</v>
      </c>
      <c r="S219" s="13">
        <f t="shared" si="11"/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f t="shared" si="9"/>
        <v>100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0" t="s">
        <v>8306</v>
      </c>
      <c r="Q220" t="s">
        <v>8310</v>
      </c>
      <c r="R220" s="22">
        <f t="shared" si="10"/>
        <v>42079.628344907411</v>
      </c>
      <c r="S220" s="13">
        <f t="shared" si="11"/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f t="shared" si="9"/>
        <v>115.98684210526316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0" t="s">
        <v>8306</v>
      </c>
      <c r="Q221" t="s">
        <v>8310</v>
      </c>
      <c r="R221" s="22">
        <f t="shared" si="10"/>
        <v>42429.326678240745</v>
      </c>
      <c r="S221" s="13">
        <f t="shared" si="11"/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f t="shared" si="9"/>
        <v>120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0" t="s">
        <v>8306</v>
      </c>
      <c r="Q222" t="s">
        <v>8310</v>
      </c>
      <c r="R222" s="22">
        <f t="shared" si="10"/>
        <v>42195.643865740742</v>
      </c>
      <c r="S222" s="13">
        <f t="shared" si="11"/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t="e">
        <f t="shared" si="9"/>
        <v>#DIV/0!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0" t="s">
        <v>8306</v>
      </c>
      <c r="Q223" t="s">
        <v>8310</v>
      </c>
      <c r="R223" s="22">
        <f t="shared" si="10"/>
        <v>42031.837546296301</v>
      </c>
      <c r="S223" s="13">
        <f t="shared" si="11"/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f t="shared" si="9"/>
        <v>65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0" t="s">
        <v>8306</v>
      </c>
      <c r="Q224" t="s">
        <v>8310</v>
      </c>
      <c r="R224" s="22">
        <f t="shared" si="10"/>
        <v>42031.769884259258</v>
      </c>
      <c r="S224" s="13">
        <f t="shared" si="11"/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 t="e">
        <f t="shared" si="9"/>
        <v>#DIV/0!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0" t="s">
        <v>8306</v>
      </c>
      <c r="Q225" t="s">
        <v>8310</v>
      </c>
      <c r="R225" s="22">
        <f t="shared" si="10"/>
        <v>42482.048032407409</v>
      </c>
      <c r="S225" s="13">
        <f t="shared" si="11"/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t="e">
        <f t="shared" si="9"/>
        <v>#DIV/0!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0" t="s">
        <v>8306</v>
      </c>
      <c r="Q226" t="s">
        <v>8310</v>
      </c>
      <c r="R226" s="22">
        <f t="shared" si="10"/>
        <v>42135.235254629632</v>
      </c>
      <c r="S226" s="13">
        <f t="shared" si="11"/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t="e">
        <f t="shared" si="9"/>
        <v>#DIV/0!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0" t="s">
        <v>8306</v>
      </c>
      <c r="Q227" t="s">
        <v>8310</v>
      </c>
      <c r="R227" s="22">
        <f t="shared" si="10"/>
        <v>42438.961273148147</v>
      </c>
      <c r="S227" s="13">
        <f t="shared" si="11"/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f t="shared" si="9"/>
        <v>125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0" t="s">
        <v>8306</v>
      </c>
      <c r="Q228" t="s">
        <v>8310</v>
      </c>
      <c r="R228" s="22">
        <f t="shared" si="10"/>
        <v>42106.666018518517</v>
      </c>
      <c r="S228" s="13">
        <f t="shared" si="11"/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t="e">
        <f t="shared" si="9"/>
        <v>#DIV/0!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0" t="s">
        <v>8306</v>
      </c>
      <c r="Q229" t="s">
        <v>8310</v>
      </c>
      <c r="R229" s="22">
        <f t="shared" si="10"/>
        <v>42164.893993055557</v>
      </c>
      <c r="S229" s="13">
        <f t="shared" si="11"/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 t="e">
        <f t="shared" si="9"/>
        <v>#DIV/0!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0" t="s">
        <v>8306</v>
      </c>
      <c r="Q230" t="s">
        <v>8310</v>
      </c>
      <c r="R230" s="22">
        <f t="shared" si="10"/>
        <v>42096.686400462961</v>
      </c>
      <c r="S230" s="13">
        <f t="shared" si="11"/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t="e">
        <f t="shared" si="9"/>
        <v>#DIV/0!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0" t="s">
        <v>8306</v>
      </c>
      <c r="Q231" t="s">
        <v>8310</v>
      </c>
      <c r="R231" s="22">
        <f t="shared" si="10"/>
        <v>42383.933993055558</v>
      </c>
      <c r="S231" s="13">
        <f t="shared" si="11"/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f t="shared" si="9"/>
        <v>30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0" t="s">
        <v>8306</v>
      </c>
      <c r="Q232" t="s">
        <v>8310</v>
      </c>
      <c r="R232" s="22">
        <f t="shared" si="10"/>
        <v>42129.777210648142</v>
      </c>
      <c r="S232" s="13">
        <f t="shared" si="11"/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t="e">
        <f t="shared" si="9"/>
        <v>#DIV/0!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0" t="s">
        <v>8306</v>
      </c>
      <c r="Q233" t="s">
        <v>8310</v>
      </c>
      <c r="R233" s="22">
        <f t="shared" si="10"/>
        <v>42341.958923611113</v>
      </c>
      <c r="S233" s="13">
        <f t="shared" si="11"/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f t="shared" si="9"/>
        <v>15.714285714285714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0" t="s">
        <v>8306</v>
      </c>
      <c r="Q234" t="s">
        <v>8310</v>
      </c>
      <c r="R234" s="22">
        <f t="shared" si="10"/>
        <v>42032.82576388889</v>
      </c>
      <c r="S234" s="13">
        <f t="shared" si="11"/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t="e">
        <f t="shared" si="9"/>
        <v>#DIV/0!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0" t="s">
        <v>8306</v>
      </c>
      <c r="Q235" t="s">
        <v>8310</v>
      </c>
      <c r="R235" s="22">
        <f t="shared" si="10"/>
        <v>42612.911712962959</v>
      </c>
      <c r="S235" s="13">
        <f t="shared" si="11"/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f t="shared" si="9"/>
        <v>80.2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0" t="s">
        <v>8306</v>
      </c>
      <c r="Q236" t="s">
        <v>8310</v>
      </c>
      <c r="R236" s="22">
        <f t="shared" si="10"/>
        <v>42136.035405092596</v>
      </c>
      <c r="S236" s="13">
        <f t="shared" si="11"/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t="e">
        <f t="shared" si="9"/>
        <v>#DIV/0!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0" t="s">
        <v>8306</v>
      </c>
      <c r="Q237" t="s">
        <v>8310</v>
      </c>
      <c r="R237" s="22">
        <f t="shared" si="10"/>
        <v>42164.908530092594</v>
      </c>
      <c r="S237" s="13">
        <f t="shared" si="11"/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t="e">
        <f t="shared" si="9"/>
        <v>#DIV/0!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0" t="s">
        <v>8306</v>
      </c>
      <c r="Q238" t="s">
        <v>8310</v>
      </c>
      <c r="R238" s="22">
        <f t="shared" si="10"/>
        <v>42321.08447916666</v>
      </c>
      <c r="S238" s="13">
        <f t="shared" si="11"/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f t="shared" si="9"/>
        <v>50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0" t="s">
        <v>8306</v>
      </c>
      <c r="Q239" t="s">
        <v>8310</v>
      </c>
      <c r="R239" s="22">
        <f t="shared" si="10"/>
        <v>42377.577187499999</v>
      </c>
      <c r="S239" s="13">
        <f t="shared" si="11"/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t="e">
        <f t="shared" si="9"/>
        <v>#DIV/0!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0" t="s">
        <v>8306</v>
      </c>
      <c r="Q240" t="s">
        <v>8310</v>
      </c>
      <c r="R240" s="22">
        <f t="shared" si="10"/>
        <v>42713.962499999994</v>
      </c>
      <c r="S240" s="13">
        <f t="shared" si="11"/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f t="shared" si="9"/>
        <v>50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0" t="s">
        <v>8306</v>
      </c>
      <c r="Q241" t="s">
        <v>8310</v>
      </c>
      <c r="R241" s="22">
        <f t="shared" si="10"/>
        <v>42297.110300925924</v>
      </c>
      <c r="S241" s="13">
        <f t="shared" si="11"/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f t="shared" si="9"/>
        <v>117.84759124087591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0" t="s">
        <v>8306</v>
      </c>
      <c r="Q242" t="s">
        <v>8311</v>
      </c>
      <c r="R242" s="22">
        <f t="shared" si="10"/>
        <v>41354.708460648151</v>
      </c>
      <c r="S242" s="13">
        <f t="shared" si="11"/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f t="shared" si="9"/>
        <v>109.04255319148936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0" t="s">
        <v>8306</v>
      </c>
      <c r="Q243" t="s">
        <v>8311</v>
      </c>
      <c r="R243" s="22">
        <f t="shared" si="10"/>
        <v>41949.697962962964</v>
      </c>
      <c r="S243" s="13">
        <f t="shared" si="11"/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f t="shared" si="9"/>
        <v>73.019801980198025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0" t="s">
        <v>8306</v>
      </c>
      <c r="Q244" t="s">
        <v>8311</v>
      </c>
      <c r="R244" s="22">
        <f t="shared" si="10"/>
        <v>40862.492939814816</v>
      </c>
      <c r="S244" s="13">
        <f t="shared" si="11"/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f t="shared" si="9"/>
        <v>78.195121951219505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0" t="s">
        <v>8306</v>
      </c>
      <c r="Q245" t="s">
        <v>8311</v>
      </c>
      <c r="R245" s="22">
        <f t="shared" si="10"/>
        <v>41662.047500000001</v>
      </c>
      <c r="S245" s="13">
        <f t="shared" si="11"/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f t="shared" si="9"/>
        <v>47.398809523809526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0" t="s">
        <v>8306</v>
      </c>
      <c r="Q246" t="s">
        <v>8311</v>
      </c>
      <c r="R246" s="22">
        <f t="shared" si="10"/>
        <v>40213.323599537034</v>
      </c>
      <c r="S246" s="13">
        <f t="shared" si="11"/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f t="shared" si="9"/>
        <v>54.020833333333336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0" t="s">
        <v>8306</v>
      </c>
      <c r="Q247" t="s">
        <v>8311</v>
      </c>
      <c r="R247" s="22">
        <f t="shared" si="10"/>
        <v>41107.053067129629</v>
      </c>
      <c r="S247" s="13">
        <f t="shared" si="11"/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f t="shared" si="9"/>
        <v>68.488789237668158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0" t="s">
        <v>8306</v>
      </c>
      <c r="Q248" t="s">
        <v>8311</v>
      </c>
      <c r="R248" s="22">
        <f t="shared" si="10"/>
        <v>40480.363483796296</v>
      </c>
      <c r="S248" s="13">
        <f t="shared" si="11"/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f t="shared" si="9"/>
        <v>108.14516129032258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0" t="s">
        <v>8306</v>
      </c>
      <c r="Q249" t="s">
        <v>8311</v>
      </c>
      <c r="R249" s="22">
        <f t="shared" si="10"/>
        <v>40430.604328703703</v>
      </c>
      <c r="S249" s="13">
        <f t="shared" si="11"/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f t="shared" si="9"/>
        <v>589.95205479452056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0" t="s">
        <v>8306</v>
      </c>
      <c r="Q250" t="s">
        <v>8311</v>
      </c>
      <c r="R250" s="22">
        <f t="shared" si="10"/>
        <v>40870.774409722224</v>
      </c>
      <c r="S250" s="13">
        <f t="shared" si="11"/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f t="shared" si="9"/>
        <v>48.051063829787232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0" t="s">
        <v>8306</v>
      </c>
      <c r="Q251" t="s">
        <v>8311</v>
      </c>
      <c r="R251" s="22">
        <f t="shared" si="10"/>
        <v>40332.923842592594</v>
      </c>
      <c r="S251" s="13">
        <f t="shared" si="11"/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f t="shared" si="9"/>
        <v>72.482837528604122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0" t="s">
        <v>8306</v>
      </c>
      <c r="Q252" t="s">
        <v>8311</v>
      </c>
      <c r="R252" s="22">
        <f t="shared" si="10"/>
        <v>41401.565868055557</v>
      </c>
      <c r="S252" s="13">
        <f t="shared" si="11"/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f t="shared" si="9"/>
        <v>57.077922077922075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0" t="s">
        <v>8306</v>
      </c>
      <c r="Q253" t="s">
        <v>8311</v>
      </c>
      <c r="R253" s="22">
        <f t="shared" si="10"/>
        <v>41013.787569444445</v>
      </c>
      <c r="S253" s="13">
        <f t="shared" si="11"/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f t="shared" si="9"/>
        <v>85.444444444444443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0" t="s">
        <v>8306</v>
      </c>
      <c r="Q254" t="s">
        <v>8311</v>
      </c>
      <c r="R254" s="22">
        <f t="shared" si="10"/>
        <v>40266.662708333337</v>
      </c>
      <c r="S254" s="13">
        <f t="shared" si="11"/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f t="shared" si="9"/>
        <v>215.85714285714286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0" t="s">
        <v>8306</v>
      </c>
      <c r="Q255" t="s">
        <v>8311</v>
      </c>
      <c r="R255" s="22">
        <f t="shared" si="10"/>
        <v>40924.650868055556</v>
      </c>
      <c r="S255" s="13">
        <f t="shared" si="11"/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f t="shared" si="9"/>
        <v>89.38643312101911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0" t="s">
        <v>8306</v>
      </c>
      <c r="Q256" t="s">
        <v>8311</v>
      </c>
      <c r="R256" s="22">
        <f t="shared" si="10"/>
        <v>42263.952662037031</v>
      </c>
      <c r="S256" s="13">
        <f t="shared" si="11"/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f t="shared" si="9"/>
        <v>45.418404255319146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0" t="s">
        <v>8306</v>
      </c>
      <c r="Q257" t="s">
        <v>8311</v>
      </c>
      <c r="R257" s="22">
        <f t="shared" si="10"/>
        <v>40588.526412037041</v>
      </c>
      <c r="S257" s="13">
        <f t="shared" si="11"/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f t="shared" si="9"/>
        <v>65.756363636363631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0" t="s">
        <v>8306</v>
      </c>
      <c r="Q258" t="s">
        <v>8311</v>
      </c>
      <c r="R258" s="22">
        <f t="shared" si="10"/>
        <v>41319.769293981481</v>
      </c>
      <c r="S258" s="13">
        <f t="shared" si="11"/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f t="shared" ref="I259:I322" si="12">E259/M259</f>
        <v>66.70405357142856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0" t="s">
        <v>8306</v>
      </c>
      <c r="Q259" t="s">
        <v>8311</v>
      </c>
      <c r="R259" s="22">
        <f t="shared" ref="R259:R322" si="13">(((K259/60)/60)/24)+DATE(1970,1,1)</f>
        <v>42479.626875000002</v>
      </c>
      <c r="S259" s="13">
        <f t="shared" ref="S259:S322" si="14">YEAR(R259)</f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f t="shared" si="12"/>
        <v>83.345930232558146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0" t="s">
        <v>8306</v>
      </c>
      <c r="Q260" t="s">
        <v>8311</v>
      </c>
      <c r="R260" s="22">
        <f t="shared" si="13"/>
        <v>40682.051689814813</v>
      </c>
      <c r="S260" s="13">
        <f t="shared" si="14"/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f t="shared" si="12"/>
        <v>105.04609341825902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0" t="s">
        <v>8306</v>
      </c>
      <c r="Q261" t="s">
        <v>8311</v>
      </c>
      <c r="R261" s="22">
        <f t="shared" si="13"/>
        <v>42072.738067129627</v>
      </c>
      <c r="S261" s="13">
        <f t="shared" si="14"/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f t="shared" si="12"/>
        <v>120.90909090909091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0" t="s">
        <v>8306</v>
      </c>
      <c r="Q262" t="s">
        <v>8311</v>
      </c>
      <c r="R262" s="22">
        <f t="shared" si="13"/>
        <v>40330.755543981482</v>
      </c>
      <c r="S262" s="13">
        <f t="shared" si="14"/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f t="shared" si="12"/>
        <v>97.63636363636364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0" t="s">
        <v>8306</v>
      </c>
      <c r="Q263" t="s">
        <v>8311</v>
      </c>
      <c r="R263" s="22">
        <f t="shared" si="13"/>
        <v>41017.885462962964</v>
      </c>
      <c r="S263" s="13">
        <f t="shared" si="14"/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f t="shared" si="12"/>
        <v>41.379310344827587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0" t="s">
        <v>8306</v>
      </c>
      <c r="Q264" t="s">
        <v>8311</v>
      </c>
      <c r="R264" s="22">
        <f t="shared" si="13"/>
        <v>40555.24800925926</v>
      </c>
      <c r="S264" s="13">
        <f t="shared" si="14"/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f t="shared" si="12"/>
        <v>30.654485981308412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0" t="s">
        <v>8306</v>
      </c>
      <c r="Q265" t="s">
        <v>8311</v>
      </c>
      <c r="R265" s="22">
        <f t="shared" si="13"/>
        <v>41149.954791666663</v>
      </c>
      <c r="S265" s="13">
        <f t="shared" si="14"/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f t="shared" si="12"/>
        <v>64.945054945054949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0" t="s">
        <v>8306</v>
      </c>
      <c r="Q266" t="s">
        <v>8311</v>
      </c>
      <c r="R266" s="22">
        <f t="shared" si="13"/>
        <v>41010.620312500003</v>
      </c>
      <c r="S266" s="13">
        <f t="shared" si="14"/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f t="shared" si="12"/>
        <v>95.775862068965523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0" t="s">
        <v>8306</v>
      </c>
      <c r="Q267" t="s">
        <v>8311</v>
      </c>
      <c r="R267" s="22">
        <f t="shared" si="13"/>
        <v>40267.245717592588</v>
      </c>
      <c r="S267" s="13">
        <f t="shared" si="14"/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f t="shared" si="12"/>
        <v>40.416666666666664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0" t="s">
        <v>8306</v>
      </c>
      <c r="Q268" t="s">
        <v>8311</v>
      </c>
      <c r="R268" s="22">
        <f t="shared" si="13"/>
        <v>40205.174849537041</v>
      </c>
      <c r="S268" s="13">
        <f t="shared" si="14"/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f t="shared" si="12"/>
        <v>78.578424242424248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0" t="s">
        <v>8306</v>
      </c>
      <c r="Q269" t="s">
        <v>8311</v>
      </c>
      <c r="R269" s="22">
        <f t="shared" si="13"/>
        <v>41785.452534722222</v>
      </c>
      <c r="S269" s="13">
        <f t="shared" si="14"/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f t="shared" si="12"/>
        <v>50.18018018018018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0" t="s">
        <v>8306</v>
      </c>
      <c r="Q270" t="s">
        <v>8311</v>
      </c>
      <c r="R270" s="22">
        <f t="shared" si="13"/>
        <v>40809.15252314815</v>
      </c>
      <c r="S270" s="13">
        <f t="shared" si="14"/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f t="shared" si="12"/>
        <v>92.251735588972423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0" t="s">
        <v>8306</v>
      </c>
      <c r="Q271" t="s">
        <v>8311</v>
      </c>
      <c r="R271" s="22">
        <f t="shared" si="13"/>
        <v>42758.197013888886</v>
      </c>
      <c r="S271" s="13">
        <f t="shared" si="14"/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f t="shared" si="12"/>
        <v>57.540983606557376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0" t="s">
        <v>8306</v>
      </c>
      <c r="Q272" t="s">
        <v>8311</v>
      </c>
      <c r="R272" s="22">
        <f t="shared" si="13"/>
        <v>40637.866550925923</v>
      </c>
      <c r="S272" s="13">
        <f t="shared" si="14"/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f t="shared" si="12"/>
        <v>109.42160278745645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0" t="s">
        <v>8306</v>
      </c>
      <c r="Q273" t="s">
        <v>8311</v>
      </c>
      <c r="R273" s="22">
        <f t="shared" si="13"/>
        <v>41612.10024305556</v>
      </c>
      <c r="S273" s="13">
        <f t="shared" si="14"/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f t="shared" si="12"/>
        <v>81.892461538461546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0" t="s">
        <v>8306</v>
      </c>
      <c r="Q274" t="s">
        <v>8311</v>
      </c>
      <c r="R274" s="22">
        <f t="shared" si="13"/>
        <v>40235.900358796294</v>
      </c>
      <c r="S274" s="13">
        <f t="shared" si="14"/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f t="shared" si="12"/>
        <v>45.667711864406776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0" t="s">
        <v>8306</v>
      </c>
      <c r="Q275" t="s">
        <v>8311</v>
      </c>
      <c r="R275" s="22">
        <f t="shared" si="13"/>
        <v>40697.498449074075</v>
      </c>
      <c r="S275" s="13">
        <f t="shared" si="14"/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f t="shared" si="12"/>
        <v>55.221238938053098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0" t="s">
        <v>8306</v>
      </c>
      <c r="Q276" t="s">
        <v>8311</v>
      </c>
      <c r="R276" s="22">
        <f t="shared" si="13"/>
        <v>40969.912372685183</v>
      </c>
      <c r="S276" s="13">
        <f t="shared" si="14"/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f t="shared" si="12"/>
        <v>65.298192771084331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0" t="s">
        <v>8306</v>
      </c>
      <c r="Q277" t="s">
        <v>8311</v>
      </c>
      <c r="R277" s="22">
        <f t="shared" si="13"/>
        <v>41193.032013888893</v>
      </c>
      <c r="S277" s="13">
        <f t="shared" si="14"/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f t="shared" si="12"/>
        <v>95.225806451612897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0" t="s">
        <v>8306</v>
      </c>
      <c r="Q278" t="s">
        <v>8311</v>
      </c>
      <c r="R278" s="22">
        <f t="shared" si="13"/>
        <v>40967.081874999996</v>
      </c>
      <c r="S278" s="13">
        <f t="shared" si="14"/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f t="shared" si="12"/>
        <v>75.444794952681391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0" t="s">
        <v>8306</v>
      </c>
      <c r="Q279" t="s">
        <v>8311</v>
      </c>
      <c r="R279" s="22">
        <f t="shared" si="13"/>
        <v>42117.891423611116</v>
      </c>
      <c r="S279" s="13">
        <f t="shared" si="14"/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f t="shared" si="12"/>
        <v>97.816867469879512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0" t="s">
        <v>8306</v>
      </c>
      <c r="Q280" t="s">
        <v>8311</v>
      </c>
      <c r="R280" s="22">
        <f t="shared" si="13"/>
        <v>41164.040960648148</v>
      </c>
      <c r="S280" s="13">
        <f t="shared" si="14"/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f t="shared" si="12"/>
        <v>87.685606557377056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0" t="s">
        <v>8306</v>
      </c>
      <c r="Q281" t="s">
        <v>8311</v>
      </c>
      <c r="R281" s="22">
        <f t="shared" si="13"/>
        <v>42759.244166666671</v>
      </c>
      <c r="S281" s="13">
        <f t="shared" si="14"/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f t="shared" si="12"/>
        <v>54.748948106591868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0" t="s">
        <v>8306</v>
      </c>
      <c r="Q282" t="s">
        <v>8311</v>
      </c>
      <c r="R282" s="22">
        <f t="shared" si="13"/>
        <v>41744.590682870366</v>
      </c>
      <c r="S282" s="13">
        <f t="shared" si="14"/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f t="shared" si="12"/>
        <v>83.953417721518989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0" t="s">
        <v>8306</v>
      </c>
      <c r="Q283" t="s">
        <v>8311</v>
      </c>
      <c r="R283" s="22">
        <f t="shared" si="13"/>
        <v>39950.163344907407</v>
      </c>
      <c r="S283" s="13">
        <f t="shared" si="14"/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f t="shared" si="12"/>
        <v>254.38547486033519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0" t="s">
        <v>8306</v>
      </c>
      <c r="Q284" t="s">
        <v>8311</v>
      </c>
      <c r="R284" s="22">
        <f t="shared" si="13"/>
        <v>40194.920046296298</v>
      </c>
      <c r="S284" s="13">
        <f t="shared" si="14"/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f t="shared" si="12"/>
        <v>101.8269801980198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0" t="s">
        <v>8306</v>
      </c>
      <c r="Q285" t="s">
        <v>8311</v>
      </c>
      <c r="R285" s="22">
        <f t="shared" si="13"/>
        <v>40675.71</v>
      </c>
      <c r="S285" s="13">
        <f t="shared" si="14"/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f t="shared" si="12"/>
        <v>55.066394736842106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0" t="s">
        <v>8306</v>
      </c>
      <c r="Q286" t="s">
        <v>8311</v>
      </c>
      <c r="R286" s="22">
        <f t="shared" si="13"/>
        <v>40904.738194444442</v>
      </c>
      <c r="S286" s="13">
        <f t="shared" si="14"/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f t="shared" si="12"/>
        <v>56.901438721136763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0" t="s">
        <v>8306</v>
      </c>
      <c r="Q287" t="s">
        <v>8311</v>
      </c>
      <c r="R287" s="22">
        <f t="shared" si="13"/>
        <v>41506.756111111114</v>
      </c>
      <c r="S287" s="13">
        <f t="shared" si="14"/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f t="shared" si="12"/>
        <v>121.28148148148148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0" t="s">
        <v>8306</v>
      </c>
      <c r="Q288" t="s">
        <v>8311</v>
      </c>
      <c r="R288" s="22">
        <f t="shared" si="13"/>
        <v>41313.816249999996</v>
      </c>
      <c r="S288" s="13">
        <f t="shared" si="14"/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f t="shared" si="12"/>
        <v>91.189655172413794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0" t="s">
        <v>8306</v>
      </c>
      <c r="Q289" t="s">
        <v>8311</v>
      </c>
      <c r="R289" s="22">
        <f t="shared" si="13"/>
        <v>41184.277986111112</v>
      </c>
      <c r="S289" s="13">
        <f t="shared" si="14"/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f t="shared" si="12"/>
        <v>115.44812080536913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0" t="s">
        <v>8306</v>
      </c>
      <c r="Q290" t="s">
        <v>8311</v>
      </c>
      <c r="R290" s="22">
        <f t="shared" si="13"/>
        <v>41051.168900462959</v>
      </c>
      <c r="S290" s="13">
        <f t="shared" si="14"/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f t="shared" si="12"/>
        <v>67.771551724137936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0" t="s">
        <v>8306</v>
      </c>
      <c r="Q291" t="s">
        <v>8311</v>
      </c>
      <c r="R291" s="22">
        <f t="shared" si="13"/>
        <v>41550.456412037034</v>
      </c>
      <c r="S291" s="13">
        <f t="shared" si="14"/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f t="shared" si="12"/>
        <v>28.576190476190476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0" t="s">
        <v>8306</v>
      </c>
      <c r="Q292" t="s">
        <v>8311</v>
      </c>
      <c r="R292" s="22">
        <f t="shared" si="13"/>
        <v>40526.36917824074</v>
      </c>
      <c r="S292" s="13">
        <f t="shared" si="14"/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f t="shared" si="12"/>
        <v>46.8828125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0" t="s">
        <v>8306</v>
      </c>
      <c r="Q293" t="s">
        <v>8311</v>
      </c>
      <c r="R293" s="22">
        <f t="shared" si="13"/>
        <v>41376.769050925926</v>
      </c>
      <c r="S293" s="13">
        <f t="shared" si="14"/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f t="shared" si="12"/>
        <v>154.42231237322514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0" t="s">
        <v>8306</v>
      </c>
      <c r="Q294" t="s">
        <v>8311</v>
      </c>
      <c r="R294" s="22">
        <f t="shared" si="13"/>
        <v>40812.803229166668</v>
      </c>
      <c r="S294" s="13">
        <f t="shared" si="14"/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f t="shared" si="12"/>
        <v>201.22137404580153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0" t="s">
        <v>8306</v>
      </c>
      <c r="Q295" t="s">
        <v>8311</v>
      </c>
      <c r="R295" s="22">
        <f t="shared" si="13"/>
        <v>41719.667986111112</v>
      </c>
      <c r="S295" s="13">
        <f t="shared" si="14"/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f t="shared" si="12"/>
        <v>100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0" t="s">
        <v>8306</v>
      </c>
      <c r="Q296" t="s">
        <v>8311</v>
      </c>
      <c r="R296" s="22">
        <f t="shared" si="13"/>
        <v>40343.084421296298</v>
      </c>
      <c r="S296" s="13">
        <f t="shared" si="14"/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f t="shared" si="12"/>
        <v>100.08204511278196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0" t="s">
        <v>8306</v>
      </c>
      <c r="Q297" t="s">
        <v>8311</v>
      </c>
      <c r="R297" s="22">
        <f t="shared" si="13"/>
        <v>41519.004733796297</v>
      </c>
      <c r="S297" s="13">
        <f t="shared" si="14"/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f t="shared" si="12"/>
        <v>230.08953488372092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0" t="s">
        <v>8306</v>
      </c>
      <c r="Q298" t="s">
        <v>8311</v>
      </c>
      <c r="R298" s="22">
        <f t="shared" si="13"/>
        <v>41134.475497685184</v>
      </c>
      <c r="S298" s="13">
        <f t="shared" si="14"/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f t="shared" si="12"/>
        <v>141.74647887323943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0" t="s">
        <v>8306</v>
      </c>
      <c r="Q299" t="s">
        <v>8311</v>
      </c>
      <c r="R299" s="22">
        <f t="shared" si="13"/>
        <v>42089.72802083334</v>
      </c>
      <c r="S299" s="13">
        <f t="shared" si="14"/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f t="shared" si="12"/>
        <v>56.344351395730705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0" t="s">
        <v>8306</v>
      </c>
      <c r="Q300" t="s">
        <v>8311</v>
      </c>
      <c r="R300" s="22">
        <f t="shared" si="13"/>
        <v>41709.463518518518</v>
      </c>
      <c r="S300" s="13">
        <f t="shared" si="14"/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f t="shared" si="12"/>
        <v>73.341188524590166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0" t="s">
        <v>8306</v>
      </c>
      <c r="Q301" t="s">
        <v>8311</v>
      </c>
      <c r="R301" s="22">
        <f t="shared" si="13"/>
        <v>40469.225231481483</v>
      </c>
      <c r="S301" s="13">
        <f t="shared" si="14"/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f t="shared" si="12"/>
        <v>85.337785234899329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0" t="s">
        <v>8306</v>
      </c>
      <c r="Q302" t="s">
        <v>8311</v>
      </c>
      <c r="R302" s="22">
        <f t="shared" si="13"/>
        <v>40626.959930555553</v>
      </c>
      <c r="S302" s="13">
        <f t="shared" si="14"/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f t="shared" si="12"/>
        <v>61.496215139442228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0" t="s">
        <v>8306</v>
      </c>
      <c r="Q303" t="s">
        <v>8311</v>
      </c>
      <c r="R303" s="22">
        <f t="shared" si="13"/>
        <v>41312.737673611111</v>
      </c>
      <c r="S303" s="13">
        <f t="shared" si="14"/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f t="shared" si="12"/>
        <v>93.018518518518519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0" t="s">
        <v>8306</v>
      </c>
      <c r="Q304" t="s">
        <v>8311</v>
      </c>
      <c r="R304" s="22">
        <f t="shared" si="13"/>
        <v>40933.856921296298</v>
      </c>
      <c r="S304" s="13">
        <f t="shared" si="14"/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f t="shared" si="12"/>
        <v>50.292682926829265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0" t="s">
        <v>8306</v>
      </c>
      <c r="Q305" t="s">
        <v>8311</v>
      </c>
      <c r="R305" s="22">
        <f t="shared" si="13"/>
        <v>41032.071134259262</v>
      </c>
      <c r="S305" s="13">
        <f t="shared" si="14"/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f t="shared" si="12"/>
        <v>106.43243243243244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0" t="s">
        <v>8306</v>
      </c>
      <c r="Q306" t="s">
        <v>8311</v>
      </c>
      <c r="R306" s="22">
        <f t="shared" si="13"/>
        <v>41114.094872685186</v>
      </c>
      <c r="S306" s="13">
        <f t="shared" si="14"/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f t="shared" si="12"/>
        <v>51.719576719576722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0" t="s">
        <v>8306</v>
      </c>
      <c r="Q307" t="s">
        <v>8311</v>
      </c>
      <c r="R307" s="22">
        <f t="shared" si="13"/>
        <v>40948.630196759259</v>
      </c>
      <c r="S307" s="13">
        <f t="shared" si="14"/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f t="shared" si="12"/>
        <v>36.612499999999997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0" t="s">
        <v>8306</v>
      </c>
      <c r="Q308" t="s">
        <v>8311</v>
      </c>
      <c r="R308" s="22">
        <f t="shared" si="13"/>
        <v>41333.837187500001</v>
      </c>
      <c r="S308" s="13">
        <f t="shared" si="14"/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f t="shared" si="12"/>
        <v>42.517361111111114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0" t="s">
        <v>8306</v>
      </c>
      <c r="Q309" t="s">
        <v>8311</v>
      </c>
      <c r="R309" s="22">
        <f t="shared" si="13"/>
        <v>41282.944456018515</v>
      </c>
      <c r="S309" s="13">
        <f t="shared" si="14"/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f t="shared" si="12"/>
        <v>62.712871287128714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0" t="s">
        <v>8306</v>
      </c>
      <c r="Q310" t="s">
        <v>8311</v>
      </c>
      <c r="R310" s="22">
        <f t="shared" si="13"/>
        <v>40567.694560185184</v>
      </c>
      <c r="S310" s="13">
        <f t="shared" si="14"/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f t="shared" si="12"/>
        <v>89.957983193277315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0" t="s">
        <v>8306</v>
      </c>
      <c r="Q311" t="s">
        <v>8311</v>
      </c>
      <c r="R311" s="22">
        <f t="shared" si="13"/>
        <v>41134.751550925925</v>
      </c>
      <c r="S311" s="13">
        <f t="shared" si="14"/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f t="shared" si="12"/>
        <v>28.924722222222222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0" t="s">
        <v>8306</v>
      </c>
      <c r="Q312" t="s">
        <v>8311</v>
      </c>
      <c r="R312" s="22">
        <f t="shared" si="13"/>
        <v>40821.183136574073</v>
      </c>
      <c r="S312" s="13">
        <f t="shared" si="14"/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f t="shared" si="12"/>
        <v>138.8022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0" t="s">
        <v>8306</v>
      </c>
      <c r="Q313" t="s">
        <v>8311</v>
      </c>
      <c r="R313" s="22">
        <f t="shared" si="13"/>
        <v>40868.219814814816</v>
      </c>
      <c r="S313" s="13">
        <f t="shared" si="14"/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f t="shared" si="12"/>
        <v>61.301369863013697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0" t="s">
        <v>8306</v>
      </c>
      <c r="Q314" t="s">
        <v>8311</v>
      </c>
      <c r="R314" s="22">
        <f t="shared" si="13"/>
        <v>41348.877685185187</v>
      </c>
      <c r="S314" s="13">
        <f t="shared" si="14"/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f t="shared" si="12"/>
        <v>80.202702702702709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0" t="s">
        <v>8306</v>
      </c>
      <c r="Q315" t="s">
        <v>8311</v>
      </c>
      <c r="R315" s="22">
        <f t="shared" si="13"/>
        <v>40357.227939814817</v>
      </c>
      <c r="S315" s="13">
        <f t="shared" si="14"/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f t="shared" si="12"/>
        <v>32.095833333333331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0" t="s">
        <v>8306</v>
      </c>
      <c r="Q316" t="s">
        <v>8311</v>
      </c>
      <c r="R316" s="22">
        <f t="shared" si="13"/>
        <v>41304.833194444444</v>
      </c>
      <c r="S316" s="13">
        <f t="shared" si="14"/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f t="shared" si="12"/>
        <v>200.88888888888889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0" t="s">
        <v>8306</v>
      </c>
      <c r="Q317" t="s">
        <v>8311</v>
      </c>
      <c r="R317" s="22">
        <f t="shared" si="13"/>
        <v>41113.77238425926</v>
      </c>
      <c r="S317" s="13">
        <f t="shared" si="14"/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f t="shared" si="12"/>
        <v>108.01265822784811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0" t="s">
        <v>8306</v>
      </c>
      <c r="Q318" t="s">
        <v>8311</v>
      </c>
      <c r="R318" s="22">
        <f t="shared" si="13"/>
        <v>41950.923576388886</v>
      </c>
      <c r="S318" s="13">
        <f t="shared" si="14"/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f t="shared" si="12"/>
        <v>95.699367088607602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0" t="s">
        <v>8306</v>
      </c>
      <c r="Q319" t="s">
        <v>8311</v>
      </c>
      <c r="R319" s="22">
        <f t="shared" si="13"/>
        <v>41589.676886574074</v>
      </c>
      <c r="S319" s="13">
        <f t="shared" si="14"/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f t="shared" si="12"/>
        <v>49.880281690140848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0" t="s">
        <v>8306</v>
      </c>
      <c r="Q320" t="s">
        <v>8311</v>
      </c>
      <c r="R320" s="22">
        <f t="shared" si="13"/>
        <v>41330.038784722223</v>
      </c>
      <c r="S320" s="13">
        <f t="shared" si="14"/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f t="shared" si="12"/>
        <v>110.47058823529412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0" t="s">
        <v>8306</v>
      </c>
      <c r="Q321" t="s">
        <v>8311</v>
      </c>
      <c r="R321" s="22">
        <f t="shared" si="13"/>
        <v>40123.83829861111</v>
      </c>
      <c r="S321" s="13">
        <f t="shared" si="14"/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f t="shared" si="12"/>
        <v>134.91139240506328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0" t="s">
        <v>8306</v>
      </c>
      <c r="Q322" t="s">
        <v>8311</v>
      </c>
      <c r="R322" s="22">
        <f t="shared" si="13"/>
        <v>42331.551307870366</v>
      </c>
      <c r="S322" s="13">
        <f t="shared" si="14"/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f t="shared" ref="I323:I386" si="15">E323/M323</f>
        <v>106.62314540059347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0" t="s">
        <v>8306</v>
      </c>
      <c r="Q323" t="s">
        <v>8311</v>
      </c>
      <c r="R323" s="22">
        <f t="shared" ref="R323:R386" si="16">(((K323/60)/60)/24)+DATE(1970,1,1)</f>
        <v>42647.446597222224</v>
      </c>
      <c r="S323" s="13">
        <f t="shared" ref="S323:S386" si="17">YEAR(R323)</f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f t="shared" si="15"/>
        <v>145.04301075268816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0" t="s">
        <v>8306</v>
      </c>
      <c r="Q324" t="s">
        <v>8311</v>
      </c>
      <c r="R324" s="22">
        <f t="shared" si="16"/>
        <v>42473.57</v>
      </c>
      <c r="S324" s="13">
        <f t="shared" si="17"/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f t="shared" si="15"/>
        <v>114.58620689655173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0" t="s">
        <v>8306</v>
      </c>
      <c r="Q325" t="s">
        <v>8311</v>
      </c>
      <c r="R325" s="22">
        <f t="shared" si="16"/>
        <v>42697.32136574074</v>
      </c>
      <c r="S325" s="13">
        <f t="shared" si="17"/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f t="shared" si="15"/>
        <v>105.3170731707317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0" t="s">
        <v>8306</v>
      </c>
      <c r="Q326" t="s">
        <v>8311</v>
      </c>
      <c r="R326" s="22">
        <f t="shared" si="16"/>
        <v>42184.626250000001</v>
      </c>
      <c r="S326" s="13">
        <f t="shared" si="17"/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f t="shared" si="15"/>
        <v>70.921195652173907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0" t="s">
        <v>8306</v>
      </c>
      <c r="Q327" t="s">
        <v>8311</v>
      </c>
      <c r="R327" s="22">
        <f t="shared" si="16"/>
        <v>42689.187881944439</v>
      </c>
      <c r="S327" s="13">
        <f t="shared" si="17"/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f t="shared" si="15"/>
        <v>147.17167680278018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0" t="s">
        <v>8306</v>
      </c>
      <c r="Q328" t="s">
        <v>8311</v>
      </c>
      <c r="R328" s="22">
        <f t="shared" si="16"/>
        <v>42775.314884259264</v>
      </c>
      <c r="S328" s="13">
        <f t="shared" si="17"/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f t="shared" si="15"/>
        <v>160.47058823529412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0" t="s">
        <v>8306</v>
      </c>
      <c r="Q329" t="s">
        <v>8311</v>
      </c>
      <c r="R329" s="22">
        <f t="shared" si="16"/>
        <v>42058.235289351855</v>
      </c>
      <c r="S329" s="13">
        <f t="shared" si="17"/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f t="shared" si="15"/>
        <v>156.04578313253012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0" t="s">
        <v>8306</v>
      </c>
      <c r="Q330" t="s">
        <v>8311</v>
      </c>
      <c r="R330" s="22">
        <f t="shared" si="16"/>
        <v>42278.946620370371</v>
      </c>
      <c r="S330" s="13">
        <f t="shared" si="17"/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f t="shared" si="15"/>
        <v>63.17365269461078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0" t="s">
        <v>8306</v>
      </c>
      <c r="Q331" t="s">
        <v>8311</v>
      </c>
      <c r="R331" s="22">
        <f t="shared" si="16"/>
        <v>42291.46674768519</v>
      </c>
      <c r="S331" s="13">
        <f t="shared" si="17"/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f t="shared" si="15"/>
        <v>104.82352941176471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0" t="s">
        <v>8306</v>
      </c>
      <c r="Q332" t="s">
        <v>8311</v>
      </c>
      <c r="R332" s="22">
        <f t="shared" si="16"/>
        <v>41379.515775462962</v>
      </c>
      <c r="S332" s="13">
        <f t="shared" si="17"/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f t="shared" si="15"/>
        <v>97.356164383561648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0" t="s">
        <v>8306</v>
      </c>
      <c r="Q333" t="s">
        <v>8311</v>
      </c>
      <c r="R333" s="22">
        <f t="shared" si="16"/>
        <v>42507.581412037034</v>
      </c>
      <c r="S333" s="13">
        <f t="shared" si="17"/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f t="shared" si="15"/>
        <v>203.63063063063063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0" t="s">
        <v>8306</v>
      </c>
      <c r="Q334" t="s">
        <v>8311</v>
      </c>
      <c r="R334" s="22">
        <f t="shared" si="16"/>
        <v>42263.680289351847</v>
      </c>
      <c r="S334" s="13">
        <f t="shared" si="17"/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f t="shared" si="15"/>
        <v>188.31203007518798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0" t="s">
        <v>8306</v>
      </c>
      <c r="Q335" t="s">
        <v>8311</v>
      </c>
      <c r="R335" s="22">
        <f t="shared" si="16"/>
        <v>42437.636469907404</v>
      </c>
      <c r="S335" s="13">
        <f t="shared" si="17"/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f t="shared" si="15"/>
        <v>146.65217391304347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0" t="s">
        <v>8306</v>
      </c>
      <c r="Q336" t="s">
        <v>8311</v>
      </c>
      <c r="R336" s="22">
        <f t="shared" si="16"/>
        <v>42101.682372685187</v>
      </c>
      <c r="S336" s="13">
        <f t="shared" si="17"/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f t="shared" si="15"/>
        <v>109.1875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0" t="s">
        <v>8306</v>
      </c>
      <c r="Q337" t="s">
        <v>8311</v>
      </c>
      <c r="R337" s="22">
        <f t="shared" si="16"/>
        <v>42101.737442129626</v>
      </c>
      <c r="S337" s="13">
        <f t="shared" si="17"/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f t="shared" si="15"/>
        <v>59.249046653144013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0" t="s">
        <v>8306</v>
      </c>
      <c r="Q338" t="s">
        <v>8311</v>
      </c>
      <c r="R338" s="22">
        <f t="shared" si="16"/>
        <v>42291.596273148149</v>
      </c>
      <c r="S338" s="13">
        <f t="shared" si="17"/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f t="shared" si="15"/>
        <v>97.904838709677421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0" t="s">
        <v>8306</v>
      </c>
      <c r="Q339" t="s">
        <v>8311</v>
      </c>
      <c r="R339" s="22">
        <f t="shared" si="16"/>
        <v>42047.128564814819</v>
      </c>
      <c r="S339" s="13">
        <f t="shared" si="17"/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f t="shared" si="15"/>
        <v>70.000169491525426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0" t="s">
        <v>8306</v>
      </c>
      <c r="Q340" t="s">
        <v>8311</v>
      </c>
      <c r="R340" s="22">
        <f t="shared" si="16"/>
        <v>42559.755671296298</v>
      </c>
      <c r="S340" s="13">
        <f t="shared" si="17"/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f t="shared" si="15"/>
        <v>72.865168539325836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0" t="s">
        <v>8306</v>
      </c>
      <c r="Q341" t="s">
        <v>8311</v>
      </c>
      <c r="R341" s="22">
        <f t="shared" si="16"/>
        <v>42093.760046296295</v>
      </c>
      <c r="S341" s="13">
        <f t="shared" si="17"/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f t="shared" si="15"/>
        <v>146.34782608695653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0" t="s">
        <v>8306</v>
      </c>
      <c r="Q342" t="s">
        <v>8311</v>
      </c>
      <c r="R342" s="22">
        <f t="shared" si="16"/>
        <v>42772.669062500005</v>
      </c>
      <c r="S342" s="13">
        <f t="shared" si="17"/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f t="shared" si="15"/>
        <v>67.909090909090907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0" t="s">
        <v>8306</v>
      </c>
      <c r="Q343" t="s">
        <v>8311</v>
      </c>
      <c r="R343" s="22">
        <f t="shared" si="16"/>
        <v>41894.879606481481</v>
      </c>
      <c r="S343" s="13">
        <f t="shared" si="17"/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f t="shared" si="15"/>
        <v>169.85083076923075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0" t="s">
        <v>8306</v>
      </c>
      <c r="Q344" t="s">
        <v>8311</v>
      </c>
      <c r="R344" s="22">
        <f t="shared" si="16"/>
        <v>42459.780844907407</v>
      </c>
      <c r="S344" s="13">
        <f t="shared" si="17"/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f t="shared" si="15"/>
        <v>58.413339694656486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0" t="s">
        <v>8306</v>
      </c>
      <c r="Q345" t="s">
        <v>8311</v>
      </c>
      <c r="R345" s="22">
        <f t="shared" si="16"/>
        <v>41926.73778935185</v>
      </c>
      <c r="S345" s="13">
        <f t="shared" si="17"/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f t="shared" si="15"/>
        <v>119.99298245614035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0" t="s">
        <v>8306</v>
      </c>
      <c r="Q346" t="s">
        <v>8311</v>
      </c>
      <c r="R346" s="22">
        <f t="shared" si="16"/>
        <v>42111.970995370371</v>
      </c>
      <c r="S346" s="13">
        <f t="shared" si="17"/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f t="shared" si="15"/>
        <v>99.860335195530723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0" t="s">
        <v>8306</v>
      </c>
      <c r="Q347" t="s">
        <v>8311</v>
      </c>
      <c r="R347" s="22">
        <f t="shared" si="16"/>
        <v>42114.944328703699</v>
      </c>
      <c r="S347" s="13">
        <f t="shared" si="17"/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f t="shared" si="15"/>
        <v>90.579148936170213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0" t="s">
        <v>8306</v>
      </c>
      <c r="Q348" t="s">
        <v>8311</v>
      </c>
      <c r="R348" s="22">
        <f t="shared" si="16"/>
        <v>42261.500243055561</v>
      </c>
      <c r="S348" s="13">
        <f t="shared" si="17"/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f t="shared" si="15"/>
        <v>117.77361477572559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0" t="s">
        <v>8306</v>
      </c>
      <c r="Q349" t="s">
        <v>8311</v>
      </c>
      <c r="R349" s="22">
        <f t="shared" si="16"/>
        <v>42292.495474537034</v>
      </c>
      <c r="S349" s="13">
        <f t="shared" si="17"/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f t="shared" si="15"/>
        <v>86.554621848739501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0" t="s">
        <v>8306</v>
      </c>
      <c r="Q350" t="s">
        <v>8311</v>
      </c>
      <c r="R350" s="22">
        <f t="shared" si="16"/>
        <v>42207.58699074074</v>
      </c>
      <c r="S350" s="13">
        <f t="shared" si="17"/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f t="shared" si="15"/>
        <v>71.899281437125751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0" t="s">
        <v>8306</v>
      </c>
      <c r="Q351" t="s">
        <v>8311</v>
      </c>
      <c r="R351" s="22">
        <f t="shared" si="16"/>
        <v>42760.498935185184</v>
      </c>
      <c r="S351" s="13">
        <f t="shared" si="17"/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f t="shared" si="15"/>
        <v>129.81900452488688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0" t="s">
        <v>8306</v>
      </c>
      <c r="Q352" t="s">
        <v>8311</v>
      </c>
      <c r="R352" s="22">
        <f t="shared" si="16"/>
        <v>42586.066076388888</v>
      </c>
      <c r="S352" s="13">
        <f t="shared" si="17"/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f t="shared" si="15"/>
        <v>44.912863070539416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0" t="s">
        <v>8306</v>
      </c>
      <c r="Q353" t="s">
        <v>8311</v>
      </c>
      <c r="R353" s="22">
        <f t="shared" si="16"/>
        <v>42427.964745370366</v>
      </c>
      <c r="S353" s="13">
        <f t="shared" si="17"/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f t="shared" si="15"/>
        <v>40.755244755244753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0" t="s">
        <v>8306</v>
      </c>
      <c r="Q354" t="s">
        <v>8311</v>
      </c>
      <c r="R354" s="22">
        <f t="shared" si="16"/>
        <v>41890.167453703703</v>
      </c>
      <c r="S354" s="13">
        <f t="shared" si="17"/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f t="shared" si="15"/>
        <v>103.52394779771615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0" t="s">
        <v>8306</v>
      </c>
      <c r="Q355" t="s">
        <v>8311</v>
      </c>
      <c r="R355" s="22">
        <f t="shared" si="16"/>
        <v>42297.791886574079</v>
      </c>
      <c r="S355" s="13">
        <f t="shared" si="17"/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f t="shared" si="15"/>
        <v>125.44827586206897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0" t="s">
        <v>8306</v>
      </c>
      <c r="Q356" t="s">
        <v>8311</v>
      </c>
      <c r="R356" s="22">
        <f t="shared" si="16"/>
        <v>42438.827789351853</v>
      </c>
      <c r="S356" s="13">
        <f t="shared" si="17"/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f t="shared" si="15"/>
        <v>246.60606060606059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0" t="s">
        <v>8306</v>
      </c>
      <c r="Q357" t="s">
        <v>8311</v>
      </c>
      <c r="R357" s="22">
        <f t="shared" si="16"/>
        <v>41943.293912037036</v>
      </c>
      <c r="S357" s="13">
        <f t="shared" si="17"/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f t="shared" si="15"/>
        <v>79.401340206185566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0" t="s">
        <v>8306</v>
      </c>
      <c r="Q358" t="s">
        <v>8311</v>
      </c>
      <c r="R358" s="22">
        <f t="shared" si="16"/>
        <v>42415.803159722222</v>
      </c>
      <c r="S358" s="13">
        <f t="shared" si="17"/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f t="shared" si="15"/>
        <v>86.138613861386133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0" t="s">
        <v>8306</v>
      </c>
      <c r="Q359" t="s">
        <v>8311</v>
      </c>
      <c r="R359" s="22">
        <f t="shared" si="16"/>
        <v>42078.222187499996</v>
      </c>
      <c r="S359" s="13">
        <f t="shared" si="17"/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f t="shared" si="15"/>
        <v>193.04868913857678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0" t="s">
        <v>8306</v>
      </c>
      <c r="Q360" t="s">
        <v>8311</v>
      </c>
      <c r="R360" s="22">
        <f t="shared" si="16"/>
        <v>42507.860196759255</v>
      </c>
      <c r="S360" s="13">
        <f t="shared" si="17"/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f t="shared" si="15"/>
        <v>84.023178807947019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0" t="s">
        <v>8306</v>
      </c>
      <c r="Q361" t="s">
        <v>8311</v>
      </c>
      <c r="R361" s="22">
        <f t="shared" si="16"/>
        <v>41935.070486111108</v>
      </c>
      <c r="S361" s="13">
        <f t="shared" si="17"/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f t="shared" si="15"/>
        <v>139.82758620689654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0" t="s">
        <v>8306</v>
      </c>
      <c r="Q362" t="s">
        <v>8311</v>
      </c>
      <c r="R362" s="22">
        <f t="shared" si="16"/>
        <v>42163.897916666669</v>
      </c>
      <c r="S362" s="13">
        <f t="shared" si="17"/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f t="shared" si="15"/>
        <v>109.82189265536722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0" t="s">
        <v>8306</v>
      </c>
      <c r="Q363" t="s">
        <v>8311</v>
      </c>
      <c r="R363" s="22">
        <f t="shared" si="16"/>
        <v>41936.001226851848</v>
      </c>
      <c r="S363" s="13">
        <f t="shared" si="17"/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f t="shared" si="15"/>
        <v>139.53488372093022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0" t="s">
        <v>8306</v>
      </c>
      <c r="Q364" t="s">
        <v>8311</v>
      </c>
      <c r="R364" s="22">
        <f t="shared" si="16"/>
        <v>41837.210543981484</v>
      </c>
      <c r="S364" s="13">
        <f t="shared" si="17"/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f t="shared" si="15"/>
        <v>347.84615384615387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0" t="s">
        <v>8306</v>
      </c>
      <c r="Q365" t="s">
        <v>8311</v>
      </c>
      <c r="R365" s="22">
        <f t="shared" si="16"/>
        <v>40255.744629629626</v>
      </c>
      <c r="S365" s="13">
        <f t="shared" si="17"/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f t="shared" si="15"/>
        <v>68.24159292035398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0" t="s">
        <v>8306</v>
      </c>
      <c r="Q366" t="s">
        <v>8311</v>
      </c>
      <c r="R366" s="22">
        <f t="shared" si="16"/>
        <v>41780.859629629631</v>
      </c>
      <c r="S366" s="13">
        <f t="shared" si="17"/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f t="shared" si="15"/>
        <v>239.93846153846152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0" t="s">
        <v>8306</v>
      </c>
      <c r="Q367" t="s">
        <v>8311</v>
      </c>
      <c r="R367" s="22">
        <f t="shared" si="16"/>
        <v>41668.606469907405</v>
      </c>
      <c r="S367" s="13">
        <f t="shared" si="17"/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f t="shared" si="15"/>
        <v>287.31343283582089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0" t="s">
        <v>8306</v>
      </c>
      <c r="Q368" t="s">
        <v>8311</v>
      </c>
      <c r="R368" s="22">
        <f t="shared" si="16"/>
        <v>41019.793032407404</v>
      </c>
      <c r="S368" s="13">
        <f t="shared" si="17"/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f t="shared" si="15"/>
        <v>86.84882352941176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0" t="s">
        <v>8306</v>
      </c>
      <c r="Q369" t="s">
        <v>8311</v>
      </c>
      <c r="R369" s="22">
        <f t="shared" si="16"/>
        <v>41355.577291666668</v>
      </c>
      <c r="S369" s="13">
        <f t="shared" si="17"/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f t="shared" si="15"/>
        <v>81.84905660377359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0" t="s">
        <v>8306</v>
      </c>
      <c r="Q370" t="s">
        <v>8311</v>
      </c>
      <c r="R370" s="22">
        <f t="shared" si="16"/>
        <v>42043.605578703704</v>
      </c>
      <c r="S370" s="13">
        <f t="shared" si="17"/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f t="shared" si="15"/>
        <v>42.874970059880241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0" t="s">
        <v>8306</v>
      </c>
      <c r="Q371" t="s">
        <v>8311</v>
      </c>
      <c r="R371" s="22">
        <f t="shared" si="16"/>
        <v>40893.551724537036</v>
      </c>
      <c r="S371" s="13">
        <f t="shared" si="17"/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f t="shared" si="15"/>
        <v>709.41860465116281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0" t="s">
        <v>8306</v>
      </c>
      <c r="Q372" t="s">
        <v>8311</v>
      </c>
      <c r="R372" s="22">
        <f t="shared" si="16"/>
        <v>42711.795138888891</v>
      </c>
      <c r="S372" s="13">
        <f t="shared" si="17"/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f t="shared" si="15"/>
        <v>161.25517890772127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0" t="s">
        <v>8306</v>
      </c>
      <c r="Q373" t="s">
        <v>8311</v>
      </c>
      <c r="R373" s="22">
        <f t="shared" si="16"/>
        <v>41261.767812500002</v>
      </c>
      <c r="S373" s="13">
        <f t="shared" si="17"/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f t="shared" si="15"/>
        <v>41.777777777777779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0" t="s">
        <v>8306</v>
      </c>
      <c r="Q374" t="s">
        <v>8311</v>
      </c>
      <c r="R374" s="22">
        <f t="shared" si="16"/>
        <v>42425.576898148152</v>
      </c>
      <c r="S374" s="13">
        <f t="shared" si="17"/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f t="shared" si="15"/>
        <v>89.887640449438209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0" t="s">
        <v>8306</v>
      </c>
      <c r="Q375" t="s">
        <v>8311</v>
      </c>
      <c r="R375" s="22">
        <f t="shared" si="16"/>
        <v>41078.91201388889</v>
      </c>
      <c r="S375" s="13">
        <f t="shared" si="17"/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f t="shared" si="15"/>
        <v>45.051724137931032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0" t="s">
        <v>8306</v>
      </c>
      <c r="Q376" t="s">
        <v>8311</v>
      </c>
      <c r="R376" s="22">
        <f t="shared" si="16"/>
        <v>40757.889247685183</v>
      </c>
      <c r="S376" s="13">
        <f t="shared" si="17"/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f t="shared" si="15"/>
        <v>42.857142857142854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0" t="s">
        <v>8306</v>
      </c>
      <c r="Q377" t="s">
        <v>8311</v>
      </c>
      <c r="R377" s="22">
        <f t="shared" si="16"/>
        <v>41657.985081018516</v>
      </c>
      <c r="S377" s="13">
        <f t="shared" si="17"/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f t="shared" si="15"/>
        <v>54.083333333333336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0" t="s">
        <v>8306</v>
      </c>
      <c r="Q378" t="s">
        <v>8311</v>
      </c>
      <c r="R378" s="22">
        <f t="shared" si="16"/>
        <v>42576.452731481477</v>
      </c>
      <c r="S378" s="13">
        <f t="shared" si="17"/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f t="shared" si="15"/>
        <v>103.21804511278195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0" t="s">
        <v>8306</v>
      </c>
      <c r="Q379" t="s">
        <v>8311</v>
      </c>
      <c r="R379" s="22">
        <f t="shared" si="16"/>
        <v>42292.250787037032</v>
      </c>
      <c r="S379" s="13">
        <f t="shared" si="17"/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f t="shared" si="15"/>
        <v>40.397590361445786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0" t="s">
        <v>8306</v>
      </c>
      <c r="Q380" t="s">
        <v>8311</v>
      </c>
      <c r="R380" s="22">
        <f t="shared" si="16"/>
        <v>42370.571851851855</v>
      </c>
      <c r="S380" s="13">
        <f t="shared" si="17"/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f t="shared" si="15"/>
        <v>116.85906040268456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0" t="s">
        <v>8306</v>
      </c>
      <c r="Q381" t="s">
        <v>8311</v>
      </c>
      <c r="R381" s="22">
        <f t="shared" si="16"/>
        <v>40987.688333333332</v>
      </c>
      <c r="S381" s="13">
        <f t="shared" si="17"/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f t="shared" si="15"/>
        <v>115.51020408163265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0" t="s">
        <v>8306</v>
      </c>
      <c r="Q382" t="s">
        <v>8311</v>
      </c>
      <c r="R382" s="22">
        <f t="shared" si="16"/>
        <v>42367.719814814816</v>
      </c>
      <c r="S382" s="13">
        <f t="shared" si="17"/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f t="shared" si="15"/>
        <v>104.31274900398407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0" t="s">
        <v>8306</v>
      </c>
      <c r="Q383" t="s">
        <v>8311</v>
      </c>
      <c r="R383" s="22">
        <f t="shared" si="16"/>
        <v>41085.698113425926</v>
      </c>
      <c r="S383" s="13">
        <f t="shared" si="17"/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f t="shared" si="15"/>
        <v>69.772727272727266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0" t="s">
        <v>8306</v>
      </c>
      <c r="Q384" t="s">
        <v>8311</v>
      </c>
      <c r="R384" s="22">
        <f t="shared" si="16"/>
        <v>41144.709490740745</v>
      </c>
      <c r="S384" s="13">
        <f t="shared" si="17"/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f t="shared" si="15"/>
        <v>43.020833333333336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0" t="s">
        <v>8306</v>
      </c>
      <c r="Q385" t="s">
        <v>8311</v>
      </c>
      <c r="R385" s="22">
        <f t="shared" si="16"/>
        <v>41755.117581018516</v>
      </c>
      <c r="S385" s="13">
        <f t="shared" si="17"/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f t="shared" si="15"/>
        <v>58.540469973890339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0" t="s">
        <v>8306</v>
      </c>
      <c r="Q386" t="s">
        <v>8311</v>
      </c>
      <c r="R386" s="22">
        <f t="shared" si="16"/>
        <v>41980.781793981485</v>
      </c>
      <c r="S386" s="13">
        <f t="shared" si="17"/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f t="shared" ref="I387:I450" si="18">E387/M387</f>
        <v>111.79535864978902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0" t="s">
        <v>8306</v>
      </c>
      <c r="Q387" t="s">
        <v>8311</v>
      </c>
      <c r="R387" s="22">
        <f t="shared" ref="R387:R450" si="19">(((K387/60)/60)/24)+DATE(1970,1,1)</f>
        <v>41934.584502314814</v>
      </c>
      <c r="S387" s="13">
        <f t="shared" ref="S387:S450" si="20">YEAR(R387)</f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f t="shared" si="18"/>
        <v>46.230769230769234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0" t="s">
        <v>8306</v>
      </c>
      <c r="Q388" t="s">
        <v>8311</v>
      </c>
      <c r="R388" s="22">
        <f t="shared" si="19"/>
        <v>42211.951284722221</v>
      </c>
      <c r="S388" s="13">
        <f t="shared" si="20"/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f t="shared" si="18"/>
        <v>144.69039145907473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0" t="s">
        <v>8306</v>
      </c>
      <c r="Q389" t="s">
        <v>8311</v>
      </c>
      <c r="R389" s="22">
        <f t="shared" si="19"/>
        <v>42200.67659722222</v>
      </c>
      <c r="S389" s="13">
        <f t="shared" si="20"/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f t="shared" si="18"/>
        <v>88.845070422535215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0" t="s">
        <v>8306</v>
      </c>
      <c r="Q390" t="s">
        <v>8311</v>
      </c>
      <c r="R390" s="22">
        <f t="shared" si="19"/>
        <v>42549.076157407413</v>
      </c>
      <c r="S390" s="13">
        <f t="shared" si="20"/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f t="shared" si="18"/>
        <v>81.75107284768211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0" t="s">
        <v>8306</v>
      </c>
      <c r="Q391" t="s">
        <v>8311</v>
      </c>
      <c r="R391" s="22">
        <f t="shared" si="19"/>
        <v>41674.063078703701</v>
      </c>
      <c r="S391" s="13">
        <f t="shared" si="20"/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f t="shared" si="18"/>
        <v>71.428571428571431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0" t="s">
        <v>8306</v>
      </c>
      <c r="Q392" t="s">
        <v>8311</v>
      </c>
      <c r="R392" s="22">
        <f t="shared" si="19"/>
        <v>42112.036712962959</v>
      </c>
      <c r="S392" s="13">
        <f t="shared" si="20"/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f t="shared" si="18"/>
        <v>104.25906735751295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0" t="s">
        <v>8306</v>
      </c>
      <c r="Q393" t="s">
        <v>8311</v>
      </c>
      <c r="R393" s="22">
        <f t="shared" si="19"/>
        <v>40865.042256944449</v>
      </c>
      <c r="S393" s="13">
        <f t="shared" si="20"/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f t="shared" si="18"/>
        <v>90.616504854368927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0" t="s">
        <v>8306</v>
      </c>
      <c r="Q394" t="s">
        <v>8311</v>
      </c>
      <c r="R394" s="22">
        <f t="shared" si="19"/>
        <v>40763.717256944445</v>
      </c>
      <c r="S394" s="13">
        <f t="shared" si="20"/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f t="shared" si="18"/>
        <v>157.33048433048432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0" t="s">
        <v>8306</v>
      </c>
      <c r="Q395" t="s">
        <v>8311</v>
      </c>
      <c r="R395" s="22">
        <f t="shared" si="19"/>
        <v>41526.708935185183</v>
      </c>
      <c r="S395" s="13">
        <f t="shared" si="20"/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f t="shared" si="18"/>
        <v>105.18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0" t="s">
        <v>8306</v>
      </c>
      <c r="Q396" t="s">
        <v>8311</v>
      </c>
      <c r="R396" s="22">
        <f t="shared" si="19"/>
        <v>42417.818078703705</v>
      </c>
      <c r="S396" s="13">
        <f t="shared" si="20"/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f t="shared" si="18"/>
        <v>58.719836956521746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0" t="s">
        <v>8306</v>
      </c>
      <c r="Q397" t="s">
        <v>8311</v>
      </c>
      <c r="R397" s="22">
        <f t="shared" si="19"/>
        <v>40990.909259259257</v>
      </c>
      <c r="S397" s="13">
        <f t="shared" si="20"/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f t="shared" si="18"/>
        <v>81.632653061224488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0" t="s">
        <v>8306</v>
      </c>
      <c r="Q398" t="s">
        <v>8311</v>
      </c>
      <c r="R398" s="22">
        <f t="shared" si="19"/>
        <v>41082.564884259256</v>
      </c>
      <c r="S398" s="13">
        <f t="shared" si="20"/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f t="shared" si="18"/>
        <v>56.460043668122275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0" t="s">
        <v>8306</v>
      </c>
      <c r="Q399" t="s">
        <v>8311</v>
      </c>
      <c r="R399" s="22">
        <f t="shared" si="19"/>
        <v>40379.776435185187</v>
      </c>
      <c r="S399" s="13">
        <f t="shared" si="20"/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f t="shared" si="18"/>
        <v>140.1044776119403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0" t="s">
        <v>8306</v>
      </c>
      <c r="Q400" t="s">
        <v>8311</v>
      </c>
      <c r="R400" s="22">
        <f t="shared" si="19"/>
        <v>42078.793124999997</v>
      </c>
      <c r="S400" s="13">
        <f t="shared" si="20"/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f t="shared" si="18"/>
        <v>224.85263157894738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0" t="s">
        <v>8306</v>
      </c>
      <c r="Q401" t="s">
        <v>8311</v>
      </c>
      <c r="R401" s="22">
        <f t="shared" si="19"/>
        <v>42687.875775462962</v>
      </c>
      <c r="S401" s="13">
        <f t="shared" si="20"/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f t="shared" si="18"/>
        <v>181.13306451612902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0" t="s">
        <v>8306</v>
      </c>
      <c r="Q402" t="s">
        <v>8311</v>
      </c>
      <c r="R402" s="22">
        <f t="shared" si="19"/>
        <v>41745.635960648149</v>
      </c>
      <c r="S402" s="13">
        <f t="shared" si="20"/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f t="shared" si="18"/>
        <v>711.04109589041093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0" t="s">
        <v>8306</v>
      </c>
      <c r="Q403" t="s">
        <v>8311</v>
      </c>
      <c r="R403" s="22">
        <f t="shared" si="19"/>
        <v>40732.842245370368</v>
      </c>
      <c r="S403" s="13">
        <f t="shared" si="20"/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f t="shared" si="18"/>
        <v>65.883720930232556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0" t="s">
        <v>8306</v>
      </c>
      <c r="Q404" t="s">
        <v>8311</v>
      </c>
      <c r="R404" s="22">
        <f t="shared" si="19"/>
        <v>42292.539548611108</v>
      </c>
      <c r="S404" s="13">
        <f t="shared" si="20"/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f t="shared" si="18"/>
        <v>75.185714285714283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0" t="s">
        <v>8306</v>
      </c>
      <c r="Q405" t="s">
        <v>8311</v>
      </c>
      <c r="R405" s="22">
        <f t="shared" si="19"/>
        <v>40718.310659722221</v>
      </c>
      <c r="S405" s="13">
        <f t="shared" si="20"/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f t="shared" si="18"/>
        <v>133.14391143911439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0" t="s">
        <v>8306</v>
      </c>
      <c r="Q406" t="s">
        <v>8311</v>
      </c>
      <c r="R406" s="22">
        <f t="shared" si="19"/>
        <v>41646.628032407411</v>
      </c>
      <c r="S406" s="13">
        <f t="shared" si="20"/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f t="shared" si="18"/>
        <v>55.2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0" t="s">
        <v>8306</v>
      </c>
      <c r="Q407" t="s">
        <v>8311</v>
      </c>
      <c r="R407" s="22">
        <f t="shared" si="19"/>
        <v>41674.08494212963</v>
      </c>
      <c r="S407" s="13">
        <f t="shared" si="20"/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f t="shared" si="18"/>
        <v>86.163714285714292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0" t="s">
        <v>8306</v>
      </c>
      <c r="Q408" t="s">
        <v>8311</v>
      </c>
      <c r="R408" s="22">
        <f t="shared" si="19"/>
        <v>40638.162465277775</v>
      </c>
      <c r="S408" s="13">
        <f t="shared" si="20"/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f t="shared" si="18"/>
        <v>92.318181818181813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0" t="s">
        <v>8306</v>
      </c>
      <c r="Q409" t="s">
        <v>8311</v>
      </c>
      <c r="R409" s="22">
        <f t="shared" si="19"/>
        <v>40806.870949074073</v>
      </c>
      <c r="S409" s="13">
        <f t="shared" si="20"/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f t="shared" si="18"/>
        <v>160.16473684210527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0" t="s">
        <v>8306</v>
      </c>
      <c r="Q410" t="s">
        <v>8311</v>
      </c>
      <c r="R410" s="22">
        <f t="shared" si="19"/>
        <v>41543.735995370371</v>
      </c>
      <c r="S410" s="13">
        <f t="shared" si="20"/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f t="shared" si="18"/>
        <v>45.6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0" t="s">
        <v>8306</v>
      </c>
      <c r="Q411" t="s">
        <v>8311</v>
      </c>
      <c r="R411" s="22">
        <f t="shared" si="19"/>
        <v>42543.862777777773</v>
      </c>
      <c r="S411" s="13">
        <f t="shared" si="20"/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f t="shared" si="18"/>
        <v>183.28571428571428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0" t="s">
        <v>8306</v>
      </c>
      <c r="Q412" t="s">
        <v>8311</v>
      </c>
      <c r="R412" s="22">
        <f t="shared" si="19"/>
        <v>42113.981446759266</v>
      </c>
      <c r="S412" s="13">
        <f t="shared" si="20"/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f t="shared" si="18"/>
        <v>125.78838174273859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0" t="s">
        <v>8306</v>
      </c>
      <c r="Q413" t="s">
        <v>8311</v>
      </c>
      <c r="R413" s="22">
        <f t="shared" si="19"/>
        <v>41598.17597222222</v>
      </c>
      <c r="S413" s="13">
        <f t="shared" si="20"/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f t="shared" si="18"/>
        <v>57.654545454545456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0" t="s">
        <v>8306</v>
      </c>
      <c r="Q414" t="s">
        <v>8311</v>
      </c>
      <c r="R414" s="22">
        <f t="shared" si="19"/>
        <v>41099.742800925924</v>
      </c>
      <c r="S414" s="13">
        <f t="shared" si="20"/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f t="shared" si="18"/>
        <v>78.660818713450297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0" t="s">
        <v>8306</v>
      </c>
      <c r="Q415" t="s">
        <v>8311</v>
      </c>
      <c r="R415" s="22">
        <f t="shared" si="19"/>
        <v>41079.877442129626</v>
      </c>
      <c r="S415" s="13">
        <f t="shared" si="20"/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f t="shared" si="18"/>
        <v>91.480769230769226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0" t="s">
        <v>8306</v>
      </c>
      <c r="Q416" t="s">
        <v>8311</v>
      </c>
      <c r="R416" s="22">
        <f t="shared" si="19"/>
        <v>41529.063252314816</v>
      </c>
      <c r="S416" s="13">
        <f t="shared" si="20"/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f t="shared" si="18"/>
        <v>68.09809523809524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0" t="s">
        <v>8306</v>
      </c>
      <c r="Q417" t="s">
        <v>8311</v>
      </c>
      <c r="R417" s="22">
        <f t="shared" si="19"/>
        <v>41904.851875</v>
      </c>
      <c r="S417" s="13">
        <f t="shared" si="20"/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f t="shared" si="18"/>
        <v>48.086800000000004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0" t="s">
        <v>8306</v>
      </c>
      <c r="Q418" t="s">
        <v>8311</v>
      </c>
      <c r="R418" s="22">
        <f t="shared" si="19"/>
        <v>41648.396192129629</v>
      </c>
      <c r="S418" s="13">
        <f t="shared" si="20"/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f t="shared" si="18"/>
        <v>202.42307692307693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0" t="s">
        <v>8306</v>
      </c>
      <c r="Q419" t="s">
        <v>8311</v>
      </c>
      <c r="R419" s="22">
        <f t="shared" si="19"/>
        <v>41360.970601851855</v>
      </c>
      <c r="S419" s="13">
        <f t="shared" si="20"/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f t="shared" si="18"/>
        <v>216.75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0" t="s">
        <v>8306</v>
      </c>
      <c r="Q420" t="s">
        <v>8311</v>
      </c>
      <c r="R420" s="22">
        <f t="shared" si="19"/>
        <v>42178.282372685186</v>
      </c>
      <c r="S420" s="13">
        <f t="shared" si="20"/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f t="shared" si="18"/>
        <v>110.06849315068493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0" t="s">
        <v>8306</v>
      </c>
      <c r="Q421" t="s">
        <v>8311</v>
      </c>
      <c r="R421" s="22">
        <f t="shared" si="19"/>
        <v>41394.842442129629</v>
      </c>
      <c r="S421" s="13">
        <f t="shared" si="20"/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f t="shared" si="18"/>
        <v>4.833333333333333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0" t="s">
        <v>8306</v>
      </c>
      <c r="Q422" t="s">
        <v>8312</v>
      </c>
      <c r="R422" s="22">
        <f t="shared" si="19"/>
        <v>41682.23646990741</v>
      </c>
      <c r="S422" s="13">
        <f t="shared" si="20"/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f t="shared" si="18"/>
        <v>50.166666666666664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0" t="s">
        <v>8306</v>
      </c>
      <c r="Q423" t="s">
        <v>8312</v>
      </c>
      <c r="R423" s="22">
        <f t="shared" si="19"/>
        <v>42177.491388888884</v>
      </c>
      <c r="S423" s="13">
        <f t="shared" si="20"/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f t="shared" si="18"/>
        <v>35.833333333333336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0" t="s">
        <v>8306</v>
      </c>
      <c r="Q424" t="s">
        <v>8312</v>
      </c>
      <c r="R424" s="22">
        <f t="shared" si="19"/>
        <v>41863.260381944441</v>
      </c>
      <c r="S424" s="13">
        <f t="shared" si="20"/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f t="shared" si="18"/>
        <v>11.76923076923077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0" t="s">
        <v>8306</v>
      </c>
      <c r="Q425" t="s">
        <v>8312</v>
      </c>
      <c r="R425" s="22">
        <f t="shared" si="19"/>
        <v>41400.92627314815</v>
      </c>
      <c r="S425" s="13">
        <f t="shared" si="20"/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f t="shared" si="18"/>
        <v>40.78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0" t="s">
        <v>8306</v>
      </c>
      <c r="Q426" t="s">
        <v>8312</v>
      </c>
      <c r="R426" s="22">
        <f t="shared" si="19"/>
        <v>40934.376145833332</v>
      </c>
      <c r="S426" s="13">
        <f t="shared" si="20"/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f t="shared" si="18"/>
        <v>3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0" t="s">
        <v>8306</v>
      </c>
      <c r="Q427" t="s">
        <v>8312</v>
      </c>
      <c r="R427" s="22">
        <f t="shared" si="19"/>
        <v>42275.861157407402</v>
      </c>
      <c r="S427" s="13">
        <f t="shared" si="20"/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f t="shared" si="18"/>
        <v>16.625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0" t="s">
        <v>8306</v>
      </c>
      <c r="Q428" t="s">
        <v>8312</v>
      </c>
      <c r="R428" s="22">
        <f t="shared" si="19"/>
        <v>42400.711967592593</v>
      </c>
      <c r="S428" s="13">
        <f t="shared" si="20"/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t="e">
        <f t="shared" si="18"/>
        <v>#DIV/0!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0" t="s">
        <v>8306</v>
      </c>
      <c r="Q429" t="s">
        <v>8312</v>
      </c>
      <c r="R429" s="22">
        <f t="shared" si="19"/>
        <v>42285.909027777772</v>
      </c>
      <c r="S429" s="13">
        <f t="shared" si="20"/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f t="shared" si="18"/>
        <v>52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0" t="s">
        <v>8306</v>
      </c>
      <c r="Q430" t="s">
        <v>8312</v>
      </c>
      <c r="R430" s="22">
        <f t="shared" si="19"/>
        <v>41778.766724537039</v>
      </c>
      <c r="S430" s="13">
        <f t="shared" si="20"/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t="e">
        <f t="shared" si="18"/>
        <v>#DIV/0!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0" t="s">
        <v>8306</v>
      </c>
      <c r="Q431" t="s">
        <v>8312</v>
      </c>
      <c r="R431" s="22">
        <f t="shared" si="19"/>
        <v>40070.901412037041</v>
      </c>
      <c r="S431" s="13">
        <f t="shared" si="20"/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f t="shared" si="18"/>
        <v>4.8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0" t="s">
        <v>8306</v>
      </c>
      <c r="Q432" t="s">
        <v>8312</v>
      </c>
      <c r="R432" s="22">
        <f t="shared" si="19"/>
        <v>41513.107256944444</v>
      </c>
      <c r="S432" s="13">
        <f t="shared" si="20"/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f t="shared" si="18"/>
        <v>51.875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0" t="s">
        <v>8306</v>
      </c>
      <c r="Q433" t="s">
        <v>8312</v>
      </c>
      <c r="R433" s="22">
        <f t="shared" si="19"/>
        <v>42526.871331018512</v>
      </c>
      <c r="S433" s="13">
        <f t="shared" si="20"/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f t="shared" si="18"/>
        <v>71.25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0" t="s">
        <v>8306</v>
      </c>
      <c r="Q434" t="s">
        <v>8312</v>
      </c>
      <c r="R434" s="22">
        <f t="shared" si="19"/>
        <v>42238.726631944446</v>
      </c>
      <c r="S434" s="13">
        <f t="shared" si="20"/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t="e">
        <f t="shared" si="18"/>
        <v>#DIV/0!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0" t="s">
        <v>8306</v>
      </c>
      <c r="Q435" t="s">
        <v>8312</v>
      </c>
      <c r="R435" s="22">
        <f t="shared" si="19"/>
        <v>42228.629884259266</v>
      </c>
      <c r="S435" s="13">
        <f t="shared" si="20"/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f t="shared" si="18"/>
        <v>62.5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0" t="s">
        <v>8306</v>
      </c>
      <c r="Q436" t="s">
        <v>8312</v>
      </c>
      <c r="R436" s="22">
        <f t="shared" si="19"/>
        <v>41576.834513888891</v>
      </c>
      <c r="S436" s="13">
        <f t="shared" si="20"/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f t="shared" si="18"/>
        <v>1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0" t="s">
        <v>8306</v>
      </c>
      <c r="Q437" t="s">
        <v>8312</v>
      </c>
      <c r="R437" s="22">
        <f t="shared" si="19"/>
        <v>41500.747453703705</v>
      </c>
      <c r="S437" s="13">
        <f t="shared" si="20"/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t="e">
        <f t="shared" si="18"/>
        <v>#DIV/0!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0" t="s">
        <v>8306</v>
      </c>
      <c r="Q438" t="s">
        <v>8312</v>
      </c>
      <c r="R438" s="22">
        <f t="shared" si="19"/>
        <v>41456.36241898148</v>
      </c>
      <c r="S438" s="13">
        <f t="shared" si="20"/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t="e">
        <f t="shared" si="18"/>
        <v>#DIV/0!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0" t="s">
        <v>8306</v>
      </c>
      <c r="Q439" t="s">
        <v>8312</v>
      </c>
      <c r="R439" s="22">
        <f t="shared" si="19"/>
        <v>42591.31858796296</v>
      </c>
      <c r="S439" s="13">
        <f t="shared" si="20"/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f t="shared" si="18"/>
        <v>170.54545454545453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0" t="s">
        <v>8306</v>
      </c>
      <c r="Q440" t="s">
        <v>8312</v>
      </c>
      <c r="R440" s="22">
        <f t="shared" si="19"/>
        <v>42296.261087962965</v>
      </c>
      <c r="S440" s="13">
        <f t="shared" si="20"/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t="e">
        <f t="shared" si="18"/>
        <v>#DIV/0!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0" t="s">
        <v>8306</v>
      </c>
      <c r="Q441" t="s">
        <v>8312</v>
      </c>
      <c r="R441" s="22">
        <f t="shared" si="19"/>
        <v>41919.761782407404</v>
      </c>
      <c r="S441" s="13">
        <f t="shared" si="20"/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f t="shared" si="18"/>
        <v>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0" t="s">
        <v>8306</v>
      </c>
      <c r="Q442" t="s">
        <v>8312</v>
      </c>
      <c r="R442" s="22">
        <f t="shared" si="19"/>
        <v>42423.985567129625</v>
      </c>
      <c r="S442" s="13">
        <f t="shared" si="20"/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t="e">
        <f t="shared" si="18"/>
        <v>#DIV/0!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0" t="s">
        <v>8306</v>
      </c>
      <c r="Q443" t="s">
        <v>8312</v>
      </c>
      <c r="R443" s="22">
        <f t="shared" si="19"/>
        <v>41550.793935185182</v>
      </c>
      <c r="S443" s="13">
        <f t="shared" si="20"/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f t="shared" si="18"/>
        <v>393.58823529411762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0" t="s">
        <v>8306</v>
      </c>
      <c r="Q444" t="s">
        <v>8312</v>
      </c>
      <c r="R444" s="22">
        <f t="shared" si="19"/>
        <v>42024.888692129629</v>
      </c>
      <c r="S444" s="13">
        <f t="shared" si="20"/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f t="shared" si="18"/>
        <v>5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0" t="s">
        <v>8306</v>
      </c>
      <c r="Q445" t="s">
        <v>8312</v>
      </c>
      <c r="R445" s="22">
        <f t="shared" si="19"/>
        <v>41650.015057870369</v>
      </c>
      <c r="S445" s="13">
        <f t="shared" si="20"/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f t="shared" si="18"/>
        <v>50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0" t="s">
        <v>8306</v>
      </c>
      <c r="Q446" t="s">
        <v>8312</v>
      </c>
      <c r="R446" s="22">
        <f t="shared" si="19"/>
        <v>40894.906956018516</v>
      </c>
      <c r="S446" s="13">
        <f t="shared" si="20"/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f t="shared" si="18"/>
        <v>1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0" t="s">
        <v>8306</v>
      </c>
      <c r="Q447" t="s">
        <v>8312</v>
      </c>
      <c r="R447" s="22">
        <f t="shared" si="19"/>
        <v>42130.335358796292</v>
      </c>
      <c r="S447" s="13">
        <f t="shared" si="20"/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f t="shared" si="18"/>
        <v>47.875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0" t="s">
        <v>8306</v>
      </c>
      <c r="Q448" t="s">
        <v>8312</v>
      </c>
      <c r="R448" s="22">
        <f t="shared" si="19"/>
        <v>42037.083564814813</v>
      </c>
      <c r="S448" s="13">
        <f t="shared" si="20"/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f t="shared" si="18"/>
        <v>5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0" t="s">
        <v>8306</v>
      </c>
      <c r="Q449" t="s">
        <v>8312</v>
      </c>
      <c r="R449" s="22">
        <f t="shared" si="19"/>
        <v>41331.555127314816</v>
      </c>
      <c r="S449" s="13">
        <f t="shared" si="20"/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f t="shared" si="18"/>
        <v>20.502500000000001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0" t="s">
        <v>8306</v>
      </c>
      <c r="Q450" t="s">
        <v>8312</v>
      </c>
      <c r="R450" s="22">
        <f t="shared" si="19"/>
        <v>41753.758043981477</v>
      </c>
      <c r="S450" s="13">
        <f t="shared" si="20"/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f t="shared" ref="I451:I514" si="21">E451/M451</f>
        <v>9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0" t="s">
        <v>8306</v>
      </c>
      <c r="Q451" t="s">
        <v>8312</v>
      </c>
      <c r="R451" s="22">
        <f t="shared" ref="R451:R514" si="22">(((K451/60)/60)/24)+DATE(1970,1,1)</f>
        <v>41534.568113425928</v>
      </c>
      <c r="S451" s="13">
        <f t="shared" ref="S451:S514" si="23">YEAR(R451)</f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f t="shared" si="21"/>
        <v>56.571428571428569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0" t="s">
        <v>8306</v>
      </c>
      <c r="Q452" t="s">
        <v>8312</v>
      </c>
      <c r="R452" s="22">
        <f t="shared" si="22"/>
        <v>41654.946759259255</v>
      </c>
      <c r="S452" s="13">
        <f t="shared" si="23"/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t="e">
        <f t="shared" si="21"/>
        <v>#DIV/0!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0" t="s">
        <v>8306</v>
      </c>
      <c r="Q453" t="s">
        <v>8312</v>
      </c>
      <c r="R453" s="22">
        <f t="shared" si="22"/>
        <v>41634.715173611112</v>
      </c>
      <c r="S453" s="13">
        <f t="shared" si="23"/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f t="shared" si="21"/>
        <v>40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0" t="s">
        <v>8306</v>
      </c>
      <c r="Q454" t="s">
        <v>8312</v>
      </c>
      <c r="R454" s="22">
        <f t="shared" si="22"/>
        <v>42107.703877314809</v>
      </c>
      <c r="S454" s="13">
        <f t="shared" si="23"/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f t="shared" si="21"/>
        <v>13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0" t="s">
        <v>8306</v>
      </c>
      <c r="Q455" t="s">
        <v>8312</v>
      </c>
      <c r="R455" s="22">
        <f t="shared" si="22"/>
        <v>42038.824988425928</v>
      </c>
      <c r="S455" s="13">
        <f t="shared" si="23"/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f t="shared" si="21"/>
        <v>16.399999999999999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0" t="s">
        <v>8306</v>
      </c>
      <c r="Q456" t="s">
        <v>8312</v>
      </c>
      <c r="R456" s="22">
        <f t="shared" si="22"/>
        <v>41938.717256944445</v>
      </c>
      <c r="S456" s="13">
        <f t="shared" si="23"/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f t="shared" si="21"/>
        <v>22.5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0" t="s">
        <v>8306</v>
      </c>
      <c r="Q457" t="s">
        <v>8312</v>
      </c>
      <c r="R457" s="22">
        <f t="shared" si="22"/>
        <v>40971.002569444441</v>
      </c>
      <c r="S457" s="13">
        <f t="shared" si="23"/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f t="shared" si="21"/>
        <v>20.333333333333332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0" t="s">
        <v>8306</v>
      </c>
      <c r="Q458" t="s">
        <v>8312</v>
      </c>
      <c r="R458" s="22">
        <f t="shared" si="22"/>
        <v>41547.694456018515</v>
      </c>
      <c r="S458" s="13">
        <f t="shared" si="23"/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t="e">
        <f t="shared" si="21"/>
        <v>#DIV/0!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0" t="s">
        <v>8306</v>
      </c>
      <c r="Q459" t="s">
        <v>8312</v>
      </c>
      <c r="R459" s="22">
        <f t="shared" si="22"/>
        <v>41837.767500000002</v>
      </c>
      <c r="S459" s="13">
        <f t="shared" si="23"/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f t="shared" si="21"/>
        <v>16.755102040816325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0" t="s">
        <v>8306</v>
      </c>
      <c r="Q460" t="s">
        <v>8312</v>
      </c>
      <c r="R460" s="22">
        <f t="shared" si="22"/>
        <v>41378.69976851852</v>
      </c>
      <c r="S460" s="13">
        <f t="shared" si="23"/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f t="shared" si="21"/>
        <v>25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0" t="s">
        <v>8306</v>
      </c>
      <c r="Q461" t="s">
        <v>8312</v>
      </c>
      <c r="R461" s="22">
        <f t="shared" si="22"/>
        <v>40800.6403587963</v>
      </c>
      <c r="S461" s="13">
        <f t="shared" si="23"/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f t="shared" si="21"/>
        <v>12.5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0" t="s">
        <v>8306</v>
      </c>
      <c r="Q462" t="s">
        <v>8312</v>
      </c>
      <c r="R462" s="22">
        <f t="shared" si="22"/>
        <v>41759.542534722219</v>
      </c>
      <c r="S462" s="13">
        <f t="shared" si="23"/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t="e">
        <f t="shared" si="21"/>
        <v>#DIV/0!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0" t="s">
        <v>8306</v>
      </c>
      <c r="Q463" t="s">
        <v>8312</v>
      </c>
      <c r="R463" s="22">
        <f t="shared" si="22"/>
        <v>41407.84684027778</v>
      </c>
      <c r="S463" s="13">
        <f t="shared" si="23"/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t="e">
        <f t="shared" si="21"/>
        <v>#DIV/0!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0" t="s">
        <v>8306</v>
      </c>
      <c r="Q464" t="s">
        <v>8312</v>
      </c>
      <c r="R464" s="22">
        <f t="shared" si="22"/>
        <v>40705.126631944448</v>
      </c>
      <c r="S464" s="13">
        <f t="shared" si="23"/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f t="shared" si="21"/>
        <v>113.63636363636364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0" t="s">
        <v>8306</v>
      </c>
      <c r="Q465" t="s">
        <v>8312</v>
      </c>
      <c r="R465" s="22">
        <f t="shared" si="22"/>
        <v>40750.710104166668</v>
      </c>
      <c r="S465" s="13">
        <f t="shared" si="23"/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f t="shared" si="21"/>
        <v>1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0" t="s">
        <v>8306</v>
      </c>
      <c r="Q466" t="s">
        <v>8312</v>
      </c>
      <c r="R466" s="22">
        <f t="shared" si="22"/>
        <v>42488.848784722228</v>
      </c>
      <c r="S466" s="13">
        <f t="shared" si="23"/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f t="shared" si="21"/>
        <v>17.25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0" t="s">
        <v>8306</v>
      </c>
      <c r="Q467" t="s">
        <v>8312</v>
      </c>
      <c r="R467" s="22">
        <f t="shared" si="22"/>
        <v>41801.120069444441</v>
      </c>
      <c r="S467" s="13">
        <f t="shared" si="23"/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f t="shared" si="21"/>
        <v>15.2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0" t="s">
        <v>8306</v>
      </c>
      <c r="Q468" t="s">
        <v>8312</v>
      </c>
      <c r="R468" s="22">
        <f t="shared" si="22"/>
        <v>41129.942870370374</v>
      </c>
      <c r="S468" s="13">
        <f t="shared" si="23"/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f t="shared" si="21"/>
        <v>110.64102564102564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0" t="s">
        <v>8306</v>
      </c>
      <c r="Q469" t="s">
        <v>8312</v>
      </c>
      <c r="R469" s="22">
        <f t="shared" si="22"/>
        <v>41135.679791666669</v>
      </c>
      <c r="S469" s="13">
        <f t="shared" si="23"/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t="e">
        <f t="shared" si="21"/>
        <v>#DIV/0!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0" t="s">
        <v>8306</v>
      </c>
      <c r="Q470" t="s">
        <v>8312</v>
      </c>
      <c r="R470" s="22">
        <f t="shared" si="22"/>
        <v>41041.167627314811</v>
      </c>
      <c r="S470" s="13">
        <f t="shared" si="23"/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t="e">
        <f t="shared" si="21"/>
        <v>#DIV/0!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0" t="s">
        <v>8306</v>
      </c>
      <c r="Q471" t="s">
        <v>8312</v>
      </c>
      <c r="R471" s="22">
        <f t="shared" si="22"/>
        <v>41827.989861111113</v>
      </c>
      <c r="S471" s="13">
        <f t="shared" si="23"/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f t="shared" si="21"/>
        <v>25.5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0" t="s">
        <v>8306</v>
      </c>
      <c r="Q472" t="s">
        <v>8312</v>
      </c>
      <c r="R472" s="22">
        <f t="shared" si="22"/>
        <v>41605.167696759258</v>
      </c>
      <c r="S472" s="13">
        <f t="shared" si="23"/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f t="shared" si="21"/>
        <v>38.476470588235294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0" t="s">
        <v>8306</v>
      </c>
      <c r="Q473" t="s">
        <v>8312</v>
      </c>
      <c r="R473" s="22">
        <f t="shared" si="22"/>
        <v>41703.721979166665</v>
      </c>
      <c r="S473" s="13">
        <f t="shared" si="23"/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f t="shared" si="21"/>
        <v>28.2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0" t="s">
        <v>8306</v>
      </c>
      <c r="Q474" t="s">
        <v>8312</v>
      </c>
      <c r="R474" s="22">
        <f t="shared" si="22"/>
        <v>41844.922662037039</v>
      </c>
      <c r="S474" s="13">
        <f t="shared" si="23"/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f t="shared" si="21"/>
        <v>61.5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0" t="s">
        <v>8306</v>
      </c>
      <c r="Q475" t="s">
        <v>8312</v>
      </c>
      <c r="R475" s="22">
        <f t="shared" si="22"/>
        <v>41869.698136574072</v>
      </c>
      <c r="S475" s="13">
        <f t="shared" si="23"/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f t="shared" si="21"/>
        <v>1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0" t="s">
        <v>8306</v>
      </c>
      <c r="Q476" t="s">
        <v>8312</v>
      </c>
      <c r="R476" s="22">
        <f t="shared" si="22"/>
        <v>42753.329039351855</v>
      </c>
      <c r="S476" s="13">
        <f t="shared" si="23"/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 t="e">
        <f t="shared" si="21"/>
        <v>#DIV/0!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0" t="s">
        <v>8306</v>
      </c>
      <c r="Q477" t="s">
        <v>8312</v>
      </c>
      <c r="R477" s="22">
        <f t="shared" si="22"/>
        <v>42100.086145833338</v>
      </c>
      <c r="S477" s="13">
        <f t="shared" si="23"/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f t="shared" si="21"/>
        <v>39.569274193548388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0" t="s">
        <v>8306</v>
      </c>
      <c r="Q478" t="s">
        <v>8312</v>
      </c>
      <c r="R478" s="22">
        <f t="shared" si="22"/>
        <v>41757.975011574075</v>
      </c>
      <c r="S478" s="13">
        <f t="shared" si="23"/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t="e">
        <f t="shared" si="21"/>
        <v>#DIV/0!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0" t="s">
        <v>8306</v>
      </c>
      <c r="Q479" t="s">
        <v>8312</v>
      </c>
      <c r="R479" s="22">
        <f t="shared" si="22"/>
        <v>40987.83488425926</v>
      </c>
      <c r="S479" s="13">
        <f t="shared" si="23"/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t="e">
        <f t="shared" si="21"/>
        <v>#DIV/0!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0" t="s">
        <v>8306</v>
      </c>
      <c r="Q480" t="s">
        <v>8312</v>
      </c>
      <c r="R480" s="22">
        <f t="shared" si="22"/>
        <v>42065.910983796297</v>
      </c>
      <c r="S480" s="13">
        <f t="shared" si="23"/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f t="shared" si="21"/>
        <v>88.8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0" t="s">
        <v>8306</v>
      </c>
      <c r="Q481" t="s">
        <v>8312</v>
      </c>
      <c r="R481" s="22">
        <f t="shared" si="22"/>
        <v>41904.407812500001</v>
      </c>
      <c r="S481" s="13">
        <f t="shared" si="23"/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f t="shared" si="21"/>
        <v>55.457142857142856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0" t="s">
        <v>8306</v>
      </c>
      <c r="Q482" t="s">
        <v>8312</v>
      </c>
      <c r="R482" s="22">
        <f t="shared" si="22"/>
        <v>41465.500173611108</v>
      </c>
      <c r="S482" s="13">
        <f t="shared" si="23"/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f t="shared" si="21"/>
        <v>87.142857142857139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0" t="s">
        <v>8306</v>
      </c>
      <c r="Q483" t="s">
        <v>8312</v>
      </c>
      <c r="R483" s="22">
        <f t="shared" si="22"/>
        <v>41162.672326388885</v>
      </c>
      <c r="S483" s="13">
        <f t="shared" si="23"/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f t="shared" si="21"/>
        <v>10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0" t="s">
        <v>8306</v>
      </c>
      <c r="Q484" t="s">
        <v>8312</v>
      </c>
      <c r="R484" s="22">
        <f t="shared" si="22"/>
        <v>42447.896875000006</v>
      </c>
      <c r="S484" s="13">
        <f t="shared" si="23"/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f t="shared" si="21"/>
        <v>51.224489795918366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0" t="s">
        <v>8306</v>
      </c>
      <c r="Q485" t="s">
        <v>8312</v>
      </c>
      <c r="R485" s="22">
        <f t="shared" si="22"/>
        <v>41243.197592592594</v>
      </c>
      <c r="S485" s="13">
        <f t="shared" si="23"/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f t="shared" si="21"/>
        <v>13.545454545454545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0" t="s">
        <v>8306</v>
      </c>
      <c r="Q486" t="s">
        <v>8312</v>
      </c>
      <c r="R486" s="22">
        <f t="shared" si="22"/>
        <v>42272.93949074074</v>
      </c>
      <c r="S486" s="13">
        <f t="shared" si="23"/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f t="shared" si="21"/>
        <v>66.520080000000007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0" t="s">
        <v>8306</v>
      </c>
      <c r="Q487" t="s">
        <v>8312</v>
      </c>
      <c r="R487" s="22">
        <f t="shared" si="22"/>
        <v>41381.50577546296</v>
      </c>
      <c r="S487" s="13">
        <f t="shared" si="23"/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f t="shared" si="21"/>
        <v>50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0" t="s">
        <v>8306</v>
      </c>
      <c r="Q488" t="s">
        <v>8312</v>
      </c>
      <c r="R488" s="22">
        <f t="shared" si="22"/>
        <v>41761.94258101852</v>
      </c>
      <c r="S488" s="13">
        <f t="shared" si="23"/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t="e">
        <f t="shared" si="21"/>
        <v>#DIV/0!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0" t="s">
        <v>8306</v>
      </c>
      <c r="Q489" t="s">
        <v>8312</v>
      </c>
      <c r="R489" s="22">
        <f t="shared" si="22"/>
        <v>42669.594837962963</v>
      </c>
      <c r="S489" s="13">
        <f t="shared" si="23"/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t="e">
        <f t="shared" si="21"/>
        <v>#DIV/0!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0" t="s">
        <v>8306</v>
      </c>
      <c r="Q490" t="s">
        <v>8312</v>
      </c>
      <c r="R490" s="22">
        <f t="shared" si="22"/>
        <v>42714.054398148146</v>
      </c>
      <c r="S490" s="13">
        <f t="shared" si="23"/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f t="shared" si="21"/>
        <v>71.666666666666671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0" t="s">
        <v>8306</v>
      </c>
      <c r="Q491" t="s">
        <v>8312</v>
      </c>
      <c r="R491" s="22">
        <f t="shared" si="22"/>
        <v>40882.481666666667</v>
      </c>
      <c r="S491" s="13">
        <f t="shared" si="23"/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t="e">
        <f t="shared" si="21"/>
        <v>#DIV/0!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0" t="s">
        <v>8306</v>
      </c>
      <c r="Q492" t="s">
        <v>8312</v>
      </c>
      <c r="R492" s="22">
        <f t="shared" si="22"/>
        <v>41113.968576388892</v>
      </c>
      <c r="S492" s="13">
        <f t="shared" si="23"/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t="e">
        <f t="shared" si="21"/>
        <v>#DIV/0!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0" t="s">
        <v>8306</v>
      </c>
      <c r="Q493" t="s">
        <v>8312</v>
      </c>
      <c r="R493" s="22">
        <f t="shared" si="22"/>
        <v>42366.982627314821</v>
      </c>
      <c r="S493" s="13">
        <f t="shared" si="23"/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t="e">
        <f t="shared" si="21"/>
        <v>#DIV/0!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0" t="s">
        <v>8306</v>
      </c>
      <c r="Q494" t="s">
        <v>8312</v>
      </c>
      <c r="R494" s="22">
        <f t="shared" si="22"/>
        <v>42596.03506944445</v>
      </c>
      <c r="S494" s="13">
        <f t="shared" si="23"/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 t="e">
        <f t="shared" si="21"/>
        <v>#DIV/0!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0" t="s">
        <v>8306</v>
      </c>
      <c r="Q495" t="s">
        <v>8312</v>
      </c>
      <c r="R495" s="22">
        <f t="shared" si="22"/>
        <v>42114.726134259254</v>
      </c>
      <c r="S495" s="13">
        <f t="shared" si="23"/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f t="shared" si="21"/>
        <v>10.333333333333334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0" t="s">
        <v>8306</v>
      </c>
      <c r="Q496" t="s">
        <v>8312</v>
      </c>
      <c r="R496" s="22">
        <f t="shared" si="22"/>
        <v>41799.830613425926</v>
      </c>
      <c r="S496" s="13">
        <f t="shared" si="23"/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t="e">
        <f t="shared" si="21"/>
        <v>#DIV/0!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0" t="s">
        <v>8306</v>
      </c>
      <c r="Q497" t="s">
        <v>8312</v>
      </c>
      <c r="R497" s="22">
        <f t="shared" si="22"/>
        <v>42171.827604166669</v>
      </c>
      <c r="S497" s="13">
        <f t="shared" si="23"/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f t="shared" si="21"/>
        <v>1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0" t="s">
        <v>8306</v>
      </c>
      <c r="Q498" t="s">
        <v>8312</v>
      </c>
      <c r="R498" s="22">
        <f t="shared" si="22"/>
        <v>41620.93141203704</v>
      </c>
      <c r="S498" s="13">
        <f t="shared" si="23"/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f t="shared" si="21"/>
        <v>10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0" t="s">
        <v>8306</v>
      </c>
      <c r="Q499" t="s">
        <v>8312</v>
      </c>
      <c r="R499" s="22">
        <f t="shared" si="22"/>
        <v>41945.037789351853</v>
      </c>
      <c r="S499" s="13">
        <f t="shared" si="23"/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f t="shared" si="21"/>
        <v>136.09090909090909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0" t="s">
        <v>8306</v>
      </c>
      <c r="Q500" t="s">
        <v>8312</v>
      </c>
      <c r="R500" s="22">
        <f t="shared" si="22"/>
        <v>40858.762141203704</v>
      </c>
      <c r="S500" s="13">
        <f t="shared" si="23"/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f t="shared" si="21"/>
        <v>73.461538461538467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0" t="s">
        <v>8306</v>
      </c>
      <c r="Q501" t="s">
        <v>8312</v>
      </c>
      <c r="R501" s="22">
        <f t="shared" si="22"/>
        <v>40043.895462962959</v>
      </c>
      <c r="S501" s="13">
        <f t="shared" si="23"/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f t="shared" si="21"/>
        <v>53.75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0" t="s">
        <v>8306</v>
      </c>
      <c r="Q502" t="s">
        <v>8312</v>
      </c>
      <c r="R502" s="22">
        <f t="shared" si="22"/>
        <v>40247.886006944449</v>
      </c>
      <c r="S502" s="13">
        <f t="shared" si="23"/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t="e">
        <f t="shared" si="21"/>
        <v>#DIV/0!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0" t="s">
        <v>8306</v>
      </c>
      <c r="Q503" t="s">
        <v>8312</v>
      </c>
      <c r="R503" s="22">
        <f t="shared" si="22"/>
        <v>40703.234386574077</v>
      </c>
      <c r="S503" s="13">
        <f t="shared" si="23"/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f t="shared" si="21"/>
        <v>57.5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0" t="s">
        <v>8306</v>
      </c>
      <c r="Q504" t="s">
        <v>8312</v>
      </c>
      <c r="R504" s="22">
        <f t="shared" si="22"/>
        <v>40956.553530092591</v>
      </c>
      <c r="S504" s="13">
        <f t="shared" si="23"/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f t="shared" si="21"/>
        <v>12.666666666666666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0" t="s">
        <v>8306</v>
      </c>
      <c r="Q505" t="s">
        <v>8312</v>
      </c>
      <c r="R505" s="22">
        <f t="shared" si="22"/>
        <v>41991.526655092588</v>
      </c>
      <c r="S505" s="13">
        <f t="shared" si="23"/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f t="shared" si="21"/>
        <v>67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0" t="s">
        <v>8306</v>
      </c>
      <c r="Q506" t="s">
        <v>8312</v>
      </c>
      <c r="R506" s="22">
        <f t="shared" si="22"/>
        <v>40949.98364583333</v>
      </c>
      <c r="S506" s="13">
        <f t="shared" si="23"/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f t="shared" si="21"/>
        <v>3.7142857142857144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0" t="s">
        <v>8306</v>
      </c>
      <c r="Q507" t="s">
        <v>8312</v>
      </c>
      <c r="R507" s="22">
        <f t="shared" si="22"/>
        <v>42318.098217592589</v>
      </c>
      <c r="S507" s="13">
        <f t="shared" si="23"/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f t="shared" si="21"/>
        <v>250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0" t="s">
        <v>8306</v>
      </c>
      <c r="Q508" t="s">
        <v>8312</v>
      </c>
      <c r="R508" s="22">
        <f t="shared" si="22"/>
        <v>41466.552314814813</v>
      </c>
      <c r="S508" s="13">
        <f t="shared" si="23"/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f t="shared" si="21"/>
        <v>64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0" t="s">
        <v>8306</v>
      </c>
      <c r="Q509" t="s">
        <v>8312</v>
      </c>
      <c r="R509" s="22">
        <f t="shared" si="22"/>
        <v>41156.958993055552</v>
      </c>
      <c r="S509" s="13">
        <f t="shared" si="23"/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f t="shared" si="21"/>
        <v>133.33333333333334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0" t="s">
        <v>8306</v>
      </c>
      <c r="Q510" t="s">
        <v>8312</v>
      </c>
      <c r="R510" s="22">
        <f t="shared" si="22"/>
        <v>40995.024317129632</v>
      </c>
      <c r="S510" s="13">
        <f t="shared" si="23"/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f t="shared" si="21"/>
        <v>10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0" t="s">
        <v>8306</v>
      </c>
      <c r="Q511" t="s">
        <v>8312</v>
      </c>
      <c r="R511" s="22">
        <f t="shared" si="22"/>
        <v>42153.631597222222</v>
      </c>
      <c r="S511" s="13">
        <f t="shared" si="23"/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t="e">
        <f t="shared" si="21"/>
        <v>#DIV/0!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0" t="s">
        <v>8306</v>
      </c>
      <c r="Q512" t="s">
        <v>8312</v>
      </c>
      <c r="R512" s="22">
        <f t="shared" si="22"/>
        <v>42400.176377314812</v>
      </c>
      <c r="S512" s="13">
        <f t="shared" si="23"/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f t="shared" si="21"/>
        <v>30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0" t="s">
        <v>8306</v>
      </c>
      <c r="Q513" t="s">
        <v>8312</v>
      </c>
      <c r="R513" s="22">
        <f t="shared" si="22"/>
        <v>41340.303032407406</v>
      </c>
      <c r="S513" s="13">
        <f t="shared" si="23"/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f t="shared" si="21"/>
        <v>5.5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0" t="s">
        <v>8306</v>
      </c>
      <c r="Q514" t="s">
        <v>8312</v>
      </c>
      <c r="R514" s="22">
        <f t="shared" si="22"/>
        <v>42649.742210648154</v>
      </c>
      <c r="S514" s="13">
        <f t="shared" si="23"/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f t="shared" ref="I515:I578" si="24">E515/M515</f>
        <v>102.38235294117646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0" t="s">
        <v>8306</v>
      </c>
      <c r="Q515" t="s">
        <v>8312</v>
      </c>
      <c r="R515" s="22">
        <f t="shared" ref="R515:R578" si="25">(((K515/60)/60)/24)+DATE(1970,1,1)</f>
        <v>42552.653993055559</v>
      </c>
      <c r="S515" s="13">
        <f t="shared" ref="S515:S578" si="26">YEAR(R515)</f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f t="shared" si="24"/>
        <v>16.666666666666668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0" t="s">
        <v>8306</v>
      </c>
      <c r="Q516" t="s">
        <v>8312</v>
      </c>
      <c r="R516" s="22">
        <f t="shared" si="25"/>
        <v>41830.613969907405</v>
      </c>
      <c r="S516" s="13">
        <f t="shared" si="26"/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f t="shared" si="24"/>
        <v>725.02941176470586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0" t="s">
        <v>8306</v>
      </c>
      <c r="Q517" t="s">
        <v>8312</v>
      </c>
      <c r="R517" s="22">
        <f t="shared" si="25"/>
        <v>42327.490752314814</v>
      </c>
      <c r="S517" s="13">
        <f t="shared" si="26"/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t="e">
        <f t="shared" si="24"/>
        <v>#DIV/0!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0" t="s">
        <v>8306</v>
      </c>
      <c r="Q518" t="s">
        <v>8312</v>
      </c>
      <c r="R518" s="22">
        <f t="shared" si="25"/>
        <v>42091.778703703705</v>
      </c>
      <c r="S518" s="13">
        <f t="shared" si="26"/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f t="shared" si="24"/>
        <v>68.333333333333329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0" t="s">
        <v>8306</v>
      </c>
      <c r="Q519" t="s">
        <v>8312</v>
      </c>
      <c r="R519" s="22">
        <f t="shared" si="25"/>
        <v>42738.615289351852</v>
      </c>
      <c r="S519" s="13">
        <f t="shared" si="26"/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t="e">
        <f t="shared" si="24"/>
        <v>#DIV/0!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0" t="s">
        <v>8306</v>
      </c>
      <c r="Q520" t="s">
        <v>8312</v>
      </c>
      <c r="R520" s="22">
        <f t="shared" si="25"/>
        <v>42223.616018518514</v>
      </c>
      <c r="S520" s="13">
        <f t="shared" si="26"/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f t="shared" si="24"/>
        <v>39.228571428571428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0" t="s">
        <v>8306</v>
      </c>
      <c r="Q521" t="s">
        <v>8312</v>
      </c>
      <c r="R521" s="22">
        <f t="shared" si="25"/>
        <v>41218.391446759262</v>
      </c>
      <c r="S521" s="13">
        <f t="shared" si="26"/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f t="shared" si="24"/>
        <v>150.14705882352942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0" t="s">
        <v>8313</v>
      </c>
      <c r="Q522" t="s">
        <v>8314</v>
      </c>
      <c r="R522" s="22">
        <f t="shared" si="25"/>
        <v>42318.702094907407</v>
      </c>
      <c r="S522" s="13">
        <f t="shared" si="26"/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f t="shared" si="24"/>
        <v>93.428571428571431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0" t="s">
        <v>8313</v>
      </c>
      <c r="Q523" t="s">
        <v>8314</v>
      </c>
      <c r="R523" s="22">
        <f t="shared" si="25"/>
        <v>42646.092812499999</v>
      </c>
      <c r="S523" s="13">
        <f t="shared" si="26"/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f t="shared" si="24"/>
        <v>110.96774193548387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0" t="s">
        <v>8313</v>
      </c>
      <c r="Q524" t="s">
        <v>8314</v>
      </c>
      <c r="R524" s="22">
        <f t="shared" si="25"/>
        <v>42430.040798611109</v>
      </c>
      <c r="S524" s="13">
        <f t="shared" si="26"/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f t="shared" si="24"/>
        <v>71.785714285714292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0" t="s">
        <v>8313</v>
      </c>
      <c r="Q525" t="s">
        <v>8314</v>
      </c>
      <c r="R525" s="22">
        <f t="shared" si="25"/>
        <v>42238.13282407407</v>
      </c>
      <c r="S525" s="13">
        <f t="shared" si="26"/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f t="shared" si="24"/>
        <v>29.258076923076924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0" t="s">
        <v>8313</v>
      </c>
      <c r="Q526" t="s">
        <v>8314</v>
      </c>
      <c r="R526" s="22">
        <f t="shared" si="25"/>
        <v>42492.717233796298</v>
      </c>
      <c r="S526" s="13">
        <f t="shared" si="26"/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f t="shared" si="24"/>
        <v>1000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0" t="s">
        <v>8313</v>
      </c>
      <c r="Q527" t="s">
        <v>8314</v>
      </c>
      <c r="R527" s="22">
        <f t="shared" si="25"/>
        <v>41850.400937500002</v>
      </c>
      <c r="S527" s="13">
        <f t="shared" si="26"/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f t="shared" si="24"/>
        <v>74.347826086956516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0" t="s">
        <v>8313</v>
      </c>
      <c r="Q528" t="s">
        <v>8314</v>
      </c>
      <c r="R528" s="22">
        <f t="shared" si="25"/>
        <v>42192.591944444444</v>
      </c>
      <c r="S528" s="13">
        <f t="shared" si="26"/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f t="shared" si="24"/>
        <v>63.829113924050631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0" t="s">
        <v>8313</v>
      </c>
      <c r="Q529" t="s">
        <v>8314</v>
      </c>
      <c r="R529" s="22">
        <f t="shared" si="25"/>
        <v>42753.205625000002</v>
      </c>
      <c r="S529" s="13">
        <f t="shared" si="26"/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f t="shared" si="24"/>
        <v>44.333333333333336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0" t="s">
        <v>8313</v>
      </c>
      <c r="Q530" t="s">
        <v>8314</v>
      </c>
      <c r="R530" s="22">
        <f t="shared" si="25"/>
        <v>42155.920219907406</v>
      </c>
      <c r="S530" s="13">
        <f t="shared" si="26"/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f t="shared" si="24"/>
        <v>86.944444444444443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0" t="s">
        <v>8313</v>
      </c>
      <c r="Q531" t="s">
        <v>8314</v>
      </c>
      <c r="R531" s="22">
        <f t="shared" si="25"/>
        <v>42725.031180555554</v>
      </c>
      <c r="S531" s="13">
        <f t="shared" si="26"/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f t="shared" si="24"/>
        <v>126.55172413793103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0" t="s">
        <v>8313</v>
      </c>
      <c r="Q532" t="s">
        <v>8314</v>
      </c>
      <c r="R532" s="22">
        <f t="shared" si="25"/>
        <v>42157.591064814813</v>
      </c>
      <c r="S532" s="13">
        <f t="shared" si="26"/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f t="shared" si="24"/>
        <v>129.03225806451613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0" t="s">
        <v>8313</v>
      </c>
      <c r="Q533" t="s">
        <v>8314</v>
      </c>
      <c r="R533" s="22">
        <f t="shared" si="25"/>
        <v>42676.065150462964</v>
      </c>
      <c r="S533" s="13">
        <f t="shared" si="26"/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f t="shared" si="24"/>
        <v>71.242774566473983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0" t="s">
        <v>8313</v>
      </c>
      <c r="Q534" t="s">
        <v>8314</v>
      </c>
      <c r="R534" s="22">
        <f t="shared" si="25"/>
        <v>42473.007037037038</v>
      </c>
      <c r="S534" s="13">
        <f t="shared" si="26"/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f t="shared" si="24"/>
        <v>117.88235294117646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0" t="s">
        <v>8313</v>
      </c>
      <c r="Q535" t="s">
        <v>8314</v>
      </c>
      <c r="R535" s="22">
        <f t="shared" si="25"/>
        <v>42482.43478009259</v>
      </c>
      <c r="S535" s="13">
        <f t="shared" si="26"/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f t="shared" si="24"/>
        <v>327.08333333333331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0" t="s">
        <v>8313</v>
      </c>
      <c r="Q536" t="s">
        <v>8314</v>
      </c>
      <c r="R536" s="22">
        <f t="shared" si="25"/>
        <v>42270.810995370368</v>
      </c>
      <c r="S536" s="13">
        <f t="shared" si="26"/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f t="shared" si="24"/>
        <v>34.745762711864408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0" t="s">
        <v>8313</v>
      </c>
      <c r="Q537" t="s">
        <v>8314</v>
      </c>
      <c r="R537" s="22">
        <f t="shared" si="25"/>
        <v>42711.545196759253</v>
      </c>
      <c r="S537" s="13">
        <f t="shared" si="26"/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f t="shared" si="24"/>
        <v>100.06410256410257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0" t="s">
        <v>8313</v>
      </c>
      <c r="Q538" t="s">
        <v>8314</v>
      </c>
      <c r="R538" s="22">
        <f t="shared" si="25"/>
        <v>42179.344988425932</v>
      </c>
      <c r="S538" s="13">
        <f t="shared" si="26"/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f t="shared" si="24"/>
        <v>40.847457627118644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0" t="s">
        <v>8313</v>
      </c>
      <c r="Q539" t="s">
        <v>8314</v>
      </c>
      <c r="R539" s="22">
        <f t="shared" si="25"/>
        <v>42282.768414351856</v>
      </c>
      <c r="S539" s="13">
        <f t="shared" si="26"/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f t="shared" si="24"/>
        <v>252.01666666666668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0" t="s">
        <v>8313</v>
      </c>
      <c r="Q540" t="s">
        <v>8314</v>
      </c>
      <c r="R540" s="22">
        <f t="shared" si="25"/>
        <v>42473.794710648144</v>
      </c>
      <c r="S540" s="13">
        <f t="shared" si="26"/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f t="shared" si="24"/>
        <v>25.161000000000001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0" t="s">
        <v>8313</v>
      </c>
      <c r="Q541" t="s">
        <v>8314</v>
      </c>
      <c r="R541" s="22">
        <f t="shared" si="25"/>
        <v>42535.049849537041</v>
      </c>
      <c r="S541" s="13">
        <f t="shared" si="26"/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f t="shared" si="24"/>
        <v>1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0" t="s">
        <v>8315</v>
      </c>
      <c r="Q542" t="s">
        <v>8316</v>
      </c>
      <c r="R542" s="22">
        <f t="shared" si="25"/>
        <v>42009.817199074074</v>
      </c>
      <c r="S542" s="13">
        <f t="shared" si="26"/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f t="shared" si="24"/>
        <v>25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0" t="s">
        <v>8315</v>
      </c>
      <c r="Q543" t="s">
        <v>8316</v>
      </c>
      <c r="R543" s="22">
        <f t="shared" si="25"/>
        <v>42276.046689814815</v>
      </c>
      <c r="S543" s="13">
        <f t="shared" si="26"/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f t="shared" si="24"/>
        <v>1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0" t="s">
        <v>8315</v>
      </c>
      <c r="Q544" t="s">
        <v>8316</v>
      </c>
      <c r="R544" s="22">
        <f t="shared" si="25"/>
        <v>42433.737453703703</v>
      </c>
      <c r="S544" s="13">
        <f t="shared" si="26"/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f t="shared" si="24"/>
        <v>35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0" t="s">
        <v>8315</v>
      </c>
      <c r="Q545" t="s">
        <v>8316</v>
      </c>
      <c r="R545" s="22">
        <f t="shared" si="25"/>
        <v>41914.092152777775</v>
      </c>
      <c r="S545" s="13">
        <f t="shared" si="26"/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f t="shared" si="24"/>
        <v>3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0" t="s">
        <v>8315</v>
      </c>
      <c r="Q546" t="s">
        <v>8316</v>
      </c>
      <c r="R546" s="22">
        <f t="shared" si="25"/>
        <v>42525.656944444447</v>
      </c>
      <c r="S546" s="13">
        <f t="shared" si="26"/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f t="shared" si="24"/>
        <v>402.70588235294116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0" t="s">
        <v>8315</v>
      </c>
      <c r="Q547" t="s">
        <v>8316</v>
      </c>
      <c r="R547" s="22">
        <f t="shared" si="25"/>
        <v>42283.592465277776</v>
      </c>
      <c r="S547" s="13">
        <f t="shared" si="26"/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f t="shared" si="24"/>
        <v>26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0" t="s">
        <v>8315</v>
      </c>
      <c r="Q548" t="s">
        <v>8316</v>
      </c>
      <c r="R548" s="22">
        <f t="shared" si="25"/>
        <v>42249.667997685188</v>
      </c>
      <c r="S548" s="13">
        <f t="shared" si="26"/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t="e">
        <f t="shared" si="24"/>
        <v>#DIV/0!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0" t="s">
        <v>8315</v>
      </c>
      <c r="Q549" t="s">
        <v>8316</v>
      </c>
      <c r="R549" s="22">
        <f t="shared" si="25"/>
        <v>42380.696342592593</v>
      </c>
      <c r="S549" s="13">
        <f t="shared" si="26"/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f t="shared" si="24"/>
        <v>9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0" t="s">
        <v>8315</v>
      </c>
      <c r="Q550" t="s">
        <v>8316</v>
      </c>
      <c r="R550" s="22">
        <f t="shared" si="25"/>
        <v>42276.903333333335</v>
      </c>
      <c r="S550" s="13">
        <f t="shared" si="26"/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f t="shared" si="24"/>
        <v>8.5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0" t="s">
        <v>8315</v>
      </c>
      <c r="Q551" t="s">
        <v>8316</v>
      </c>
      <c r="R551" s="22">
        <f t="shared" si="25"/>
        <v>42163.636828703704</v>
      </c>
      <c r="S551" s="13">
        <f t="shared" si="26"/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f t="shared" si="24"/>
        <v>8.75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0" t="s">
        <v>8315</v>
      </c>
      <c r="Q552" t="s">
        <v>8316</v>
      </c>
      <c r="R552" s="22">
        <f t="shared" si="25"/>
        <v>42753.678761574076</v>
      </c>
      <c r="S552" s="13">
        <f t="shared" si="26"/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f t="shared" si="24"/>
        <v>135.03571428571428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0" t="s">
        <v>8315</v>
      </c>
      <c r="Q553" t="s">
        <v>8316</v>
      </c>
      <c r="R553" s="22">
        <f t="shared" si="25"/>
        <v>42173.275740740741</v>
      </c>
      <c r="S553" s="13">
        <f t="shared" si="26"/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t="e">
        <f t="shared" si="24"/>
        <v>#DIV/0!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0" t="s">
        <v>8315</v>
      </c>
      <c r="Q554" t="s">
        <v>8316</v>
      </c>
      <c r="R554" s="22">
        <f t="shared" si="25"/>
        <v>42318.616851851853</v>
      </c>
      <c r="S554" s="13">
        <f t="shared" si="26"/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f t="shared" si="24"/>
        <v>20.5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0" t="s">
        <v>8315</v>
      </c>
      <c r="Q555" t="s">
        <v>8316</v>
      </c>
      <c r="R555" s="22">
        <f t="shared" si="25"/>
        <v>41927.71980324074</v>
      </c>
      <c r="S555" s="13">
        <f t="shared" si="26"/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f t="shared" si="24"/>
        <v>64.36363636363636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0" t="s">
        <v>8315</v>
      </c>
      <c r="Q556" t="s">
        <v>8316</v>
      </c>
      <c r="R556" s="22">
        <f t="shared" si="25"/>
        <v>41901.684861111113</v>
      </c>
      <c r="S556" s="13">
        <f t="shared" si="26"/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t="e">
        <f t="shared" si="24"/>
        <v>#DIV/0!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0" t="s">
        <v>8315</v>
      </c>
      <c r="Q557" t="s">
        <v>8316</v>
      </c>
      <c r="R557" s="22">
        <f t="shared" si="25"/>
        <v>42503.353506944448</v>
      </c>
      <c r="S557" s="13">
        <f t="shared" si="26"/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f t="shared" si="24"/>
        <v>200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0" t="s">
        <v>8315</v>
      </c>
      <c r="Q558" t="s">
        <v>8316</v>
      </c>
      <c r="R558" s="22">
        <f t="shared" si="25"/>
        <v>42345.860150462962</v>
      </c>
      <c r="S558" s="13">
        <f t="shared" si="26"/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f t="shared" si="24"/>
        <v>68.3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0" t="s">
        <v>8315</v>
      </c>
      <c r="Q559" t="s">
        <v>8316</v>
      </c>
      <c r="R559" s="22">
        <f t="shared" si="25"/>
        <v>42676.942164351851</v>
      </c>
      <c r="S559" s="13">
        <f t="shared" si="26"/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t="e">
        <f t="shared" si="24"/>
        <v>#DIV/0!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0" t="s">
        <v>8315</v>
      </c>
      <c r="Q560" t="s">
        <v>8316</v>
      </c>
      <c r="R560" s="22">
        <f t="shared" si="25"/>
        <v>42057.883159722223</v>
      </c>
      <c r="S560" s="13">
        <f t="shared" si="26"/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f t="shared" si="24"/>
        <v>50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0" t="s">
        <v>8315</v>
      </c>
      <c r="Q561" t="s">
        <v>8316</v>
      </c>
      <c r="R561" s="22">
        <f t="shared" si="25"/>
        <v>42321.283101851848</v>
      </c>
      <c r="S561" s="13">
        <f t="shared" si="26"/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f t="shared" si="24"/>
        <v>4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0" t="s">
        <v>8315</v>
      </c>
      <c r="Q562" t="s">
        <v>8316</v>
      </c>
      <c r="R562" s="22">
        <f t="shared" si="25"/>
        <v>41960.771354166667</v>
      </c>
      <c r="S562" s="13">
        <f t="shared" si="26"/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f t="shared" si="24"/>
        <v>27.5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0" t="s">
        <v>8315</v>
      </c>
      <c r="Q563" t="s">
        <v>8316</v>
      </c>
      <c r="R563" s="22">
        <f t="shared" si="25"/>
        <v>42268.658715277779</v>
      </c>
      <c r="S563" s="13">
        <f t="shared" si="26"/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t="e">
        <f t="shared" si="24"/>
        <v>#DIV/0!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0" t="s">
        <v>8315</v>
      </c>
      <c r="Q564" t="s">
        <v>8316</v>
      </c>
      <c r="R564" s="22">
        <f t="shared" si="25"/>
        <v>42692.389062500006</v>
      </c>
      <c r="S564" s="13">
        <f t="shared" si="26"/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f t="shared" si="24"/>
        <v>34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0" t="s">
        <v>8315</v>
      </c>
      <c r="Q565" t="s">
        <v>8316</v>
      </c>
      <c r="R565" s="22">
        <f t="shared" si="25"/>
        <v>42022.069988425923</v>
      </c>
      <c r="S565" s="13">
        <f t="shared" si="26"/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f t="shared" si="24"/>
        <v>1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0" t="s">
        <v>8315</v>
      </c>
      <c r="Q566" t="s">
        <v>8316</v>
      </c>
      <c r="R566" s="22">
        <f t="shared" si="25"/>
        <v>42411.942997685182</v>
      </c>
      <c r="S566" s="13">
        <f t="shared" si="26"/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t="e">
        <f t="shared" si="24"/>
        <v>#DIV/0!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0" t="s">
        <v>8315</v>
      </c>
      <c r="Q567" t="s">
        <v>8316</v>
      </c>
      <c r="R567" s="22">
        <f t="shared" si="25"/>
        <v>42165.785289351858</v>
      </c>
      <c r="S567" s="13">
        <f t="shared" si="26"/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f t="shared" si="24"/>
        <v>1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0" t="s">
        <v>8315</v>
      </c>
      <c r="Q568" t="s">
        <v>8316</v>
      </c>
      <c r="R568" s="22">
        <f t="shared" si="25"/>
        <v>42535.68440972222</v>
      </c>
      <c r="S568" s="13">
        <f t="shared" si="26"/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t="e">
        <f t="shared" si="24"/>
        <v>#DIV/0!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0" t="s">
        <v>8315</v>
      </c>
      <c r="Q569" t="s">
        <v>8316</v>
      </c>
      <c r="R569" s="22">
        <f t="shared" si="25"/>
        <v>41975.842523148152</v>
      </c>
      <c r="S569" s="13">
        <f t="shared" si="26"/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f t="shared" si="24"/>
        <v>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0" t="s">
        <v>8315</v>
      </c>
      <c r="Q570" t="s">
        <v>8316</v>
      </c>
      <c r="R570" s="22">
        <f t="shared" si="25"/>
        <v>42348.9215625</v>
      </c>
      <c r="S570" s="13">
        <f t="shared" si="26"/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f t="shared" si="24"/>
        <v>20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0" t="s">
        <v>8315</v>
      </c>
      <c r="Q571" t="s">
        <v>8316</v>
      </c>
      <c r="R571" s="22">
        <f t="shared" si="25"/>
        <v>42340.847361111111</v>
      </c>
      <c r="S571" s="13">
        <f t="shared" si="26"/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f t="shared" si="24"/>
        <v>142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0" t="s">
        <v>8315</v>
      </c>
      <c r="Q572" t="s">
        <v>8316</v>
      </c>
      <c r="R572" s="22">
        <f t="shared" si="25"/>
        <v>42388.798252314817</v>
      </c>
      <c r="S572" s="13">
        <f t="shared" si="26"/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f t="shared" si="24"/>
        <v>53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0" t="s">
        <v>8315</v>
      </c>
      <c r="Q573" t="s">
        <v>8316</v>
      </c>
      <c r="R573" s="22">
        <f t="shared" si="25"/>
        <v>42192.816238425927</v>
      </c>
      <c r="S573" s="13">
        <f t="shared" si="26"/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t="e">
        <f t="shared" si="24"/>
        <v>#DIV/0!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0" t="s">
        <v>8315</v>
      </c>
      <c r="Q574" t="s">
        <v>8316</v>
      </c>
      <c r="R574" s="22">
        <f t="shared" si="25"/>
        <v>42282.71629629629</v>
      </c>
      <c r="S574" s="13">
        <f t="shared" si="26"/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f t="shared" si="24"/>
        <v>38.444444444444443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0" t="s">
        <v>8315</v>
      </c>
      <c r="Q575" t="s">
        <v>8316</v>
      </c>
      <c r="R575" s="22">
        <f t="shared" si="25"/>
        <v>41963.050127314811</v>
      </c>
      <c r="S575" s="13">
        <f t="shared" si="26"/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f t="shared" si="24"/>
        <v>20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0" t="s">
        <v>8315</v>
      </c>
      <c r="Q576" t="s">
        <v>8316</v>
      </c>
      <c r="R576" s="22">
        <f t="shared" si="25"/>
        <v>42632.443368055552</v>
      </c>
      <c r="S576" s="13">
        <f t="shared" si="26"/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f t="shared" si="24"/>
        <v>64.75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0" t="s">
        <v>8315</v>
      </c>
      <c r="Q577" t="s">
        <v>8316</v>
      </c>
      <c r="R577" s="22">
        <f t="shared" si="25"/>
        <v>42138.692627314813</v>
      </c>
      <c r="S577" s="13">
        <f t="shared" si="26"/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f t="shared" si="24"/>
        <v>1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0" t="s">
        <v>8315</v>
      </c>
      <c r="Q578" t="s">
        <v>8316</v>
      </c>
      <c r="R578" s="22">
        <f t="shared" si="25"/>
        <v>42031.471666666665</v>
      </c>
      <c r="S578" s="13">
        <f t="shared" si="26"/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f t="shared" ref="I579:I642" si="27">E579/M579</f>
        <v>10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0" t="s">
        <v>8315</v>
      </c>
      <c r="Q579" t="s">
        <v>8316</v>
      </c>
      <c r="R579" s="22">
        <f t="shared" ref="R579:R642" si="28">(((K579/60)/60)/24)+DATE(1970,1,1)</f>
        <v>42450.589143518519</v>
      </c>
      <c r="S579" s="13">
        <f t="shared" ref="S579:S642" si="29">YEAR(R579)</f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f t="shared" si="27"/>
        <v>2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0" t="s">
        <v>8315</v>
      </c>
      <c r="Q580" t="s">
        <v>8316</v>
      </c>
      <c r="R580" s="22">
        <f t="shared" si="28"/>
        <v>42230.578622685185</v>
      </c>
      <c r="S580" s="13">
        <f t="shared" si="29"/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f t="shared" si="27"/>
        <v>35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0" t="s">
        <v>8315</v>
      </c>
      <c r="Q581" t="s">
        <v>8316</v>
      </c>
      <c r="R581" s="22">
        <f t="shared" si="28"/>
        <v>41968.852118055554</v>
      </c>
      <c r="S581" s="13">
        <f t="shared" si="29"/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f t="shared" si="27"/>
        <v>1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0" t="s">
        <v>8315</v>
      </c>
      <c r="Q582" t="s">
        <v>8316</v>
      </c>
      <c r="R582" s="22">
        <f t="shared" si="28"/>
        <v>42605.908182870371</v>
      </c>
      <c r="S582" s="13">
        <f t="shared" si="29"/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t="e">
        <f t="shared" si="27"/>
        <v>#DIV/0!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0" t="s">
        <v>8315</v>
      </c>
      <c r="Q583" t="s">
        <v>8316</v>
      </c>
      <c r="R583" s="22">
        <f t="shared" si="28"/>
        <v>42188.012777777782</v>
      </c>
      <c r="S583" s="13">
        <f t="shared" si="29"/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t="e">
        <f t="shared" si="27"/>
        <v>#DIV/0!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0" t="s">
        <v>8315</v>
      </c>
      <c r="Q584" t="s">
        <v>8316</v>
      </c>
      <c r="R584" s="22">
        <f t="shared" si="28"/>
        <v>42055.739803240736</v>
      </c>
      <c r="S584" s="13">
        <f t="shared" si="29"/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f t="shared" si="27"/>
        <v>1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0" t="s">
        <v>8315</v>
      </c>
      <c r="Q585" t="s">
        <v>8316</v>
      </c>
      <c r="R585" s="22">
        <f t="shared" si="28"/>
        <v>42052.93850694444</v>
      </c>
      <c r="S585" s="13">
        <f t="shared" si="29"/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f t="shared" si="27"/>
        <v>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0" t="s">
        <v>8315</v>
      </c>
      <c r="Q586" t="s">
        <v>8316</v>
      </c>
      <c r="R586" s="22">
        <f t="shared" si="28"/>
        <v>42049.716620370367</v>
      </c>
      <c r="S586" s="13">
        <f t="shared" si="29"/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t="e">
        <f t="shared" si="27"/>
        <v>#DIV/0!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0" t="s">
        <v>8315</v>
      </c>
      <c r="Q587" t="s">
        <v>8316</v>
      </c>
      <c r="R587" s="22">
        <f t="shared" si="28"/>
        <v>42283.3909375</v>
      </c>
      <c r="S587" s="13">
        <f t="shared" si="29"/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f t="shared" si="27"/>
        <v>14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0" t="s">
        <v>8315</v>
      </c>
      <c r="Q588" t="s">
        <v>8316</v>
      </c>
      <c r="R588" s="22">
        <f t="shared" si="28"/>
        <v>42020.854247685187</v>
      </c>
      <c r="S588" s="13">
        <f t="shared" si="29"/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f t="shared" si="27"/>
        <v>389.28571428571428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0" t="s">
        <v>8315</v>
      </c>
      <c r="Q589" t="s">
        <v>8316</v>
      </c>
      <c r="R589" s="22">
        <f t="shared" si="28"/>
        <v>42080.757326388892</v>
      </c>
      <c r="S589" s="13">
        <f t="shared" si="29"/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f t="shared" si="27"/>
        <v>150.5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0" t="s">
        <v>8315</v>
      </c>
      <c r="Q590" t="s">
        <v>8316</v>
      </c>
      <c r="R590" s="22">
        <f t="shared" si="28"/>
        <v>42631.769513888896</v>
      </c>
      <c r="S590" s="13">
        <f t="shared" si="29"/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f t="shared" si="27"/>
        <v>1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0" t="s">
        <v>8315</v>
      </c>
      <c r="Q591" t="s">
        <v>8316</v>
      </c>
      <c r="R591" s="22">
        <f t="shared" si="28"/>
        <v>42178.614571759259</v>
      </c>
      <c r="S591" s="13">
        <f t="shared" si="29"/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f t="shared" si="27"/>
        <v>24.777777777777779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0" t="s">
        <v>8315</v>
      </c>
      <c r="Q592" t="s">
        <v>8316</v>
      </c>
      <c r="R592" s="22">
        <f t="shared" si="28"/>
        <v>42377.554756944446</v>
      </c>
      <c r="S592" s="13">
        <f t="shared" si="29"/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f t="shared" si="27"/>
        <v>30.5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0" t="s">
        <v>8315</v>
      </c>
      <c r="Q593" t="s">
        <v>8316</v>
      </c>
      <c r="R593" s="22">
        <f t="shared" si="28"/>
        <v>42177.543171296296</v>
      </c>
      <c r="S593" s="13">
        <f t="shared" si="29"/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f t="shared" si="27"/>
        <v>250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0" t="s">
        <v>8315</v>
      </c>
      <c r="Q594" t="s">
        <v>8316</v>
      </c>
      <c r="R594" s="22">
        <f t="shared" si="28"/>
        <v>41946.232175925928</v>
      </c>
      <c r="S594" s="13">
        <f t="shared" si="29"/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f t="shared" si="27"/>
        <v>16.428571428571427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0" t="s">
        <v>8315</v>
      </c>
      <c r="Q595" t="s">
        <v>8316</v>
      </c>
      <c r="R595" s="22">
        <f t="shared" si="28"/>
        <v>42070.677604166667</v>
      </c>
      <c r="S595" s="13">
        <f t="shared" si="29"/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f t="shared" si="27"/>
        <v>13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0" t="s">
        <v>8315</v>
      </c>
      <c r="Q596" t="s">
        <v>8316</v>
      </c>
      <c r="R596" s="22">
        <f t="shared" si="28"/>
        <v>42446.780162037037</v>
      </c>
      <c r="S596" s="13">
        <f t="shared" si="29"/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f t="shared" si="27"/>
        <v>53.25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0" t="s">
        <v>8315</v>
      </c>
      <c r="Q597" t="s">
        <v>8316</v>
      </c>
      <c r="R597" s="22">
        <f t="shared" si="28"/>
        <v>42083.069884259254</v>
      </c>
      <c r="S597" s="13">
        <f t="shared" si="29"/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f t="shared" si="27"/>
        <v>3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0" t="s">
        <v>8315</v>
      </c>
      <c r="Q598" t="s">
        <v>8316</v>
      </c>
      <c r="R598" s="22">
        <f t="shared" si="28"/>
        <v>42646.896898148145</v>
      </c>
      <c r="S598" s="13">
        <f t="shared" si="29"/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f t="shared" si="27"/>
        <v>10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0" t="s">
        <v>8315</v>
      </c>
      <c r="Q599" t="s">
        <v>8316</v>
      </c>
      <c r="R599" s="22">
        <f t="shared" si="28"/>
        <v>42545.705266203702</v>
      </c>
      <c r="S599" s="13">
        <f t="shared" si="29"/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f t="shared" si="27"/>
        <v>121.42857142857143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0" t="s">
        <v>8315</v>
      </c>
      <c r="Q600" t="s">
        <v>8316</v>
      </c>
      <c r="R600" s="22">
        <f t="shared" si="28"/>
        <v>41948.00209490741</v>
      </c>
      <c r="S600" s="13">
        <f t="shared" si="29"/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f t="shared" si="27"/>
        <v>15.5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0" t="s">
        <v>8315</v>
      </c>
      <c r="Q601" t="s">
        <v>8316</v>
      </c>
      <c r="R601" s="22">
        <f t="shared" si="28"/>
        <v>42047.812523148154</v>
      </c>
      <c r="S601" s="13">
        <f t="shared" si="29"/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f t="shared" si="27"/>
        <v>100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0" t="s">
        <v>8315</v>
      </c>
      <c r="Q602" t="s">
        <v>8316</v>
      </c>
      <c r="R602" s="22">
        <f t="shared" si="28"/>
        <v>42073.798171296294</v>
      </c>
      <c r="S602" s="13">
        <f t="shared" si="29"/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f t="shared" si="27"/>
        <v>23.333333333333332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0" t="s">
        <v>8315</v>
      </c>
      <c r="Q603" t="s">
        <v>8316</v>
      </c>
      <c r="R603" s="22">
        <f t="shared" si="28"/>
        <v>41969.858090277776</v>
      </c>
      <c r="S603" s="13">
        <f t="shared" si="29"/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t="e">
        <f t="shared" si="27"/>
        <v>#DIV/0!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0" t="s">
        <v>8315</v>
      </c>
      <c r="Q604" t="s">
        <v>8316</v>
      </c>
      <c r="R604" s="22">
        <f t="shared" si="28"/>
        <v>42143.79415509259</v>
      </c>
      <c r="S604" s="13">
        <f t="shared" si="29"/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f t="shared" si="27"/>
        <v>45.386153846153846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0" t="s">
        <v>8315</v>
      </c>
      <c r="Q605" t="s">
        <v>8316</v>
      </c>
      <c r="R605" s="22">
        <f t="shared" si="28"/>
        <v>41835.639155092591</v>
      </c>
      <c r="S605" s="13">
        <f t="shared" si="29"/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t="e">
        <f t="shared" si="27"/>
        <v>#DIV/0!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0" t="s">
        <v>8315</v>
      </c>
      <c r="Q606" t="s">
        <v>8316</v>
      </c>
      <c r="R606" s="22">
        <f t="shared" si="28"/>
        <v>41849.035370370373</v>
      </c>
      <c r="S606" s="13">
        <f t="shared" si="29"/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f t="shared" si="27"/>
        <v>16.375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0" t="s">
        <v>8315</v>
      </c>
      <c r="Q607" t="s">
        <v>8316</v>
      </c>
      <c r="R607" s="22">
        <f t="shared" si="28"/>
        <v>42194.357731481476</v>
      </c>
      <c r="S607" s="13">
        <f t="shared" si="29"/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f t="shared" si="27"/>
        <v>10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0" t="s">
        <v>8315</v>
      </c>
      <c r="Q608" t="s">
        <v>8316</v>
      </c>
      <c r="R608" s="22">
        <f t="shared" si="28"/>
        <v>42102.650567129633</v>
      </c>
      <c r="S608" s="13">
        <f t="shared" si="29"/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t="e">
        <f t="shared" si="27"/>
        <v>#DIV/0!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0" t="s">
        <v>8315</v>
      </c>
      <c r="Q609" t="s">
        <v>8316</v>
      </c>
      <c r="R609" s="22">
        <f t="shared" si="28"/>
        <v>42300.825648148151</v>
      </c>
      <c r="S609" s="13">
        <f t="shared" si="29"/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f t="shared" si="27"/>
        <v>292.2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0" t="s">
        <v>8315</v>
      </c>
      <c r="Q610" t="s">
        <v>8316</v>
      </c>
      <c r="R610" s="22">
        <f t="shared" si="28"/>
        <v>42140.921064814815</v>
      </c>
      <c r="S610" s="13">
        <f t="shared" si="29"/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f t="shared" si="27"/>
        <v>5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0" t="s">
        <v>8315</v>
      </c>
      <c r="Q611" t="s">
        <v>8316</v>
      </c>
      <c r="R611" s="22">
        <f t="shared" si="28"/>
        <v>42307.034074074079</v>
      </c>
      <c r="S611" s="13">
        <f t="shared" si="29"/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t="e">
        <f t="shared" si="27"/>
        <v>#DIV/0!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0" t="s">
        <v>8315</v>
      </c>
      <c r="Q612" t="s">
        <v>8316</v>
      </c>
      <c r="R612" s="22">
        <f t="shared" si="28"/>
        <v>42086.83085648148</v>
      </c>
      <c r="S612" s="13">
        <f t="shared" si="29"/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t="e">
        <f t="shared" si="27"/>
        <v>#DIV/0!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0" t="s">
        <v>8315</v>
      </c>
      <c r="Q613" t="s">
        <v>8316</v>
      </c>
      <c r="R613" s="22">
        <f t="shared" si="28"/>
        <v>42328.560613425929</v>
      </c>
      <c r="S613" s="13">
        <f t="shared" si="29"/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t="e">
        <f t="shared" si="27"/>
        <v>#DIV/0!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0" t="s">
        <v>8315</v>
      </c>
      <c r="Q614" t="s">
        <v>8316</v>
      </c>
      <c r="R614" s="22">
        <f t="shared" si="28"/>
        <v>42585.031782407401</v>
      </c>
      <c r="S614" s="13">
        <f t="shared" si="29"/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f t="shared" si="27"/>
        <v>105.93388429752066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0" t="s">
        <v>8315</v>
      </c>
      <c r="Q615" t="s">
        <v>8316</v>
      </c>
      <c r="R615" s="22">
        <f t="shared" si="28"/>
        <v>42247.496759259258</v>
      </c>
      <c r="S615" s="13">
        <f t="shared" si="29"/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t="e">
        <f t="shared" si="27"/>
        <v>#DIV/0!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0" t="s">
        <v>8315</v>
      </c>
      <c r="Q616" t="s">
        <v>8316</v>
      </c>
      <c r="R616" s="22">
        <f t="shared" si="28"/>
        <v>42515.061805555553</v>
      </c>
      <c r="S616" s="13">
        <f t="shared" si="29"/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t="e">
        <f t="shared" si="27"/>
        <v>#DIV/0!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0" t="s">
        <v>8315</v>
      </c>
      <c r="Q617" t="s">
        <v>8316</v>
      </c>
      <c r="R617" s="22">
        <f t="shared" si="28"/>
        <v>42242.122210648144</v>
      </c>
      <c r="S617" s="13">
        <f t="shared" si="29"/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t="e">
        <f t="shared" si="27"/>
        <v>#DIV/0!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0" t="s">
        <v>8315</v>
      </c>
      <c r="Q618" t="s">
        <v>8316</v>
      </c>
      <c r="R618" s="22">
        <f t="shared" si="28"/>
        <v>42761.376238425932</v>
      </c>
      <c r="S618" s="13">
        <f t="shared" si="29"/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f t="shared" si="27"/>
        <v>20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0" t="s">
        <v>8315</v>
      </c>
      <c r="Q619" t="s">
        <v>8316</v>
      </c>
      <c r="R619" s="22">
        <f t="shared" si="28"/>
        <v>42087.343090277776</v>
      </c>
      <c r="S619" s="13">
        <f t="shared" si="29"/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t="e">
        <f t="shared" si="27"/>
        <v>#DIV/0!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0" t="s">
        <v>8315</v>
      </c>
      <c r="Q620" t="s">
        <v>8316</v>
      </c>
      <c r="R620" s="22">
        <f t="shared" si="28"/>
        <v>42317.810219907406</v>
      </c>
      <c r="S620" s="13">
        <f t="shared" si="29"/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f t="shared" si="27"/>
        <v>1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0" t="s">
        <v>8315</v>
      </c>
      <c r="Q621" t="s">
        <v>8316</v>
      </c>
      <c r="R621" s="22">
        <f t="shared" si="28"/>
        <v>41908.650347222225</v>
      </c>
      <c r="S621" s="13">
        <f t="shared" si="29"/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f t="shared" si="27"/>
        <v>300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0" t="s">
        <v>8315</v>
      </c>
      <c r="Q622" t="s">
        <v>8316</v>
      </c>
      <c r="R622" s="22">
        <f t="shared" si="28"/>
        <v>41831.716874999998</v>
      </c>
      <c r="S622" s="13">
        <f t="shared" si="29"/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f t="shared" si="27"/>
        <v>87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0" t="s">
        <v>8315</v>
      </c>
      <c r="Q623" t="s">
        <v>8316</v>
      </c>
      <c r="R623" s="22">
        <f t="shared" si="28"/>
        <v>42528.987696759257</v>
      </c>
      <c r="S623" s="13">
        <f t="shared" si="29"/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f t="shared" si="27"/>
        <v>37.888888888888886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0" t="s">
        <v>8315</v>
      </c>
      <c r="Q624" t="s">
        <v>8316</v>
      </c>
      <c r="R624" s="22">
        <f t="shared" si="28"/>
        <v>42532.774745370371</v>
      </c>
      <c r="S624" s="13">
        <f t="shared" si="29"/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 t="e">
        <f t="shared" si="27"/>
        <v>#DIV/0!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0" t="s">
        <v>8315</v>
      </c>
      <c r="Q625" t="s">
        <v>8316</v>
      </c>
      <c r="R625" s="22">
        <f t="shared" si="28"/>
        <v>42122.009224537032</v>
      </c>
      <c r="S625" s="13">
        <f t="shared" si="29"/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 t="e">
        <f t="shared" si="27"/>
        <v>#DIV/0!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0" t="s">
        <v>8315</v>
      </c>
      <c r="Q626" t="s">
        <v>8316</v>
      </c>
      <c r="R626" s="22">
        <f t="shared" si="28"/>
        <v>42108.988900462966</v>
      </c>
      <c r="S626" s="13">
        <f t="shared" si="29"/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t="e">
        <f t="shared" si="27"/>
        <v>#DIV/0!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0" t="s">
        <v>8315</v>
      </c>
      <c r="Q627" t="s">
        <v>8316</v>
      </c>
      <c r="R627" s="22">
        <f t="shared" si="28"/>
        <v>42790.895567129628</v>
      </c>
      <c r="S627" s="13">
        <f t="shared" si="29"/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f t="shared" si="27"/>
        <v>111.41025641025641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0" t="s">
        <v>8315</v>
      </c>
      <c r="Q628" t="s">
        <v>8316</v>
      </c>
      <c r="R628" s="22">
        <f t="shared" si="28"/>
        <v>42198.559479166666</v>
      </c>
      <c r="S628" s="13">
        <f t="shared" si="29"/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f t="shared" si="27"/>
        <v>90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0" t="s">
        <v>8315</v>
      </c>
      <c r="Q629" t="s">
        <v>8316</v>
      </c>
      <c r="R629" s="22">
        <f t="shared" si="28"/>
        <v>42384.306840277779</v>
      </c>
      <c r="S629" s="13">
        <f t="shared" si="29"/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t="e">
        <f t="shared" si="27"/>
        <v>#DIV/0!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0" t="s">
        <v>8315</v>
      </c>
      <c r="Q630" t="s">
        <v>8316</v>
      </c>
      <c r="R630" s="22">
        <f t="shared" si="28"/>
        <v>41803.692789351851</v>
      </c>
      <c r="S630" s="13">
        <f t="shared" si="29"/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f t="shared" si="27"/>
        <v>116.66666666666667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0" t="s">
        <v>8315</v>
      </c>
      <c r="Q631" t="s">
        <v>8316</v>
      </c>
      <c r="R631" s="22">
        <f t="shared" si="28"/>
        <v>42474.637824074074</v>
      </c>
      <c r="S631" s="13">
        <f t="shared" si="29"/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f t="shared" si="27"/>
        <v>10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0" t="s">
        <v>8315</v>
      </c>
      <c r="Q632" t="s">
        <v>8316</v>
      </c>
      <c r="R632" s="22">
        <f t="shared" si="28"/>
        <v>42223.619456018518</v>
      </c>
      <c r="S632" s="13">
        <f t="shared" si="29"/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f t="shared" si="27"/>
        <v>76.666666666666671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0" t="s">
        <v>8315</v>
      </c>
      <c r="Q633" t="s">
        <v>8316</v>
      </c>
      <c r="R633" s="22">
        <f t="shared" si="28"/>
        <v>42489.772326388891</v>
      </c>
      <c r="S633" s="13">
        <f t="shared" si="29"/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t="e">
        <f t="shared" si="27"/>
        <v>#DIV/0!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0" t="s">
        <v>8315</v>
      </c>
      <c r="Q634" t="s">
        <v>8316</v>
      </c>
      <c r="R634" s="22">
        <f t="shared" si="28"/>
        <v>42303.659317129626</v>
      </c>
      <c r="S634" s="13">
        <f t="shared" si="29"/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f t="shared" si="27"/>
        <v>49.8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0" t="s">
        <v>8315</v>
      </c>
      <c r="Q635" t="s">
        <v>8316</v>
      </c>
      <c r="R635" s="22">
        <f t="shared" si="28"/>
        <v>42507.29932870371</v>
      </c>
      <c r="S635" s="13">
        <f t="shared" si="29"/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f t="shared" si="27"/>
        <v>1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0" t="s">
        <v>8315</v>
      </c>
      <c r="Q636" t="s">
        <v>8316</v>
      </c>
      <c r="R636" s="22">
        <f t="shared" si="28"/>
        <v>42031.928576388891</v>
      </c>
      <c r="S636" s="13">
        <f t="shared" si="29"/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f t="shared" si="27"/>
        <v>2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0" t="s">
        <v>8315</v>
      </c>
      <c r="Q637" t="s">
        <v>8316</v>
      </c>
      <c r="R637" s="22">
        <f t="shared" si="28"/>
        <v>42076.092152777783</v>
      </c>
      <c r="S637" s="13">
        <f t="shared" si="29"/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f t="shared" si="27"/>
        <v>4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0" t="s">
        <v>8315</v>
      </c>
      <c r="Q638" t="s">
        <v>8316</v>
      </c>
      <c r="R638" s="22">
        <f t="shared" si="28"/>
        <v>42131.455439814818</v>
      </c>
      <c r="S638" s="13">
        <f t="shared" si="29"/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t="e">
        <f t="shared" si="27"/>
        <v>#DIV/0!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0" t="s">
        <v>8315</v>
      </c>
      <c r="Q639" t="s">
        <v>8316</v>
      </c>
      <c r="R639" s="22">
        <f t="shared" si="28"/>
        <v>42762.962013888886</v>
      </c>
      <c r="S639" s="13">
        <f t="shared" si="29"/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f t="shared" si="27"/>
        <v>3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0" t="s">
        <v>8315</v>
      </c>
      <c r="Q640" t="s">
        <v>8316</v>
      </c>
      <c r="R640" s="22">
        <f t="shared" si="28"/>
        <v>42759.593310185184</v>
      </c>
      <c r="S640" s="13">
        <f t="shared" si="29"/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f t="shared" si="27"/>
        <v>1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0" t="s">
        <v>8315</v>
      </c>
      <c r="Q641" t="s">
        <v>8316</v>
      </c>
      <c r="R641" s="22">
        <f t="shared" si="28"/>
        <v>41865.583275462966</v>
      </c>
      <c r="S641" s="13">
        <f t="shared" si="29"/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f t="shared" si="27"/>
        <v>50.5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0" t="s">
        <v>8315</v>
      </c>
      <c r="Q642" t="s">
        <v>8317</v>
      </c>
      <c r="R642" s="22">
        <f t="shared" si="28"/>
        <v>42683.420312500006</v>
      </c>
      <c r="S642" s="13">
        <f t="shared" si="29"/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f t="shared" ref="I643:I706" si="30">E643/M643</f>
        <v>151.31746031746033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0" t="s">
        <v>8315</v>
      </c>
      <c r="Q643" t="s">
        <v>8317</v>
      </c>
      <c r="R643" s="22">
        <f t="shared" ref="R643:R706" si="31">(((K643/60)/60)/24)+DATE(1970,1,1)</f>
        <v>42199.57</v>
      </c>
      <c r="S643" s="13">
        <f t="shared" ref="S643:S706" si="32">YEAR(R643)</f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f t="shared" si="30"/>
        <v>134.3592456301748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0" t="s">
        <v>8315</v>
      </c>
      <c r="Q644" t="s">
        <v>8317</v>
      </c>
      <c r="R644" s="22">
        <f t="shared" si="31"/>
        <v>42199.651319444441</v>
      </c>
      <c r="S644" s="13">
        <f t="shared" si="32"/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f t="shared" si="30"/>
        <v>174.02631578947367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0" t="s">
        <v>8315</v>
      </c>
      <c r="Q645" t="s">
        <v>8317</v>
      </c>
      <c r="R645" s="22">
        <f t="shared" si="31"/>
        <v>42100.642071759255</v>
      </c>
      <c r="S645" s="13">
        <f t="shared" si="32"/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f t="shared" si="30"/>
        <v>73.486268364348675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0" t="s">
        <v>8315</v>
      </c>
      <c r="Q646" t="s">
        <v>8317</v>
      </c>
      <c r="R646" s="22">
        <f t="shared" si="31"/>
        <v>41898.665960648148</v>
      </c>
      <c r="S646" s="13">
        <f t="shared" si="32"/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f t="shared" si="30"/>
        <v>23.518987341772153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0" t="s">
        <v>8315</v>
      </c>
      <c r="Q647" t="s">
        <v>8317</v>
      </c>
      <c r="R647" s="22">
        <f t="shared" si="31"/>
        <v>42564.026319444441</v>
      </c>
      <c r="S647" s="13">
        <f t="shared" si="32"/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f t="shared" si="30"/>
        <v>39.074444444444445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0" t="s">
        <v>8315</v>
      </c>
      <c r="Q648" t="s">
        <v>8317</v>
      </c>
      <c r="R648" s="22">
        <f t="shared" si="31"/>
        <v>41832.852627314816</v>
      </c>
      <c r="S648" s="13">
        <f t="shared" si="32"/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f t="shared" si="30"/>
        <v>125.94117647058823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0" t="s">
        <v>8315</v>
      </c>
      <c r="Q649" t="s">
        <v>8317</v>
      </c>
      <c r="R649" s="22">
        <f t="shared" si="31"/>
        <v>42416.767928240741</v>
      </c>
      <c r="S649" s="13">
        <f t="shared" si="32"/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f t="shared" si="30"/>
        <v>1644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0" t="s">
        <v>8315</v>
      </c>
      <c r="Q650" t="s">
        <v>8317</v>
      </c>
      <c r="R650" s="22">
        <f t="shared" si="31"/>
        <v>41891.693379629629</v>
      </c>
      <c r="S650" s="13">
        <f t="shared" si="32"/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f t="shared" si="30"/>
        <v>42.670731707317074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0" t="s">
        <v>8315</v>
      </c>
      <c r="Q651" t="s">
        <v>8317</v>
      </c>
      <c r="R651" s="22">
        <f t="shared" si="31"/>
        <v>41877.912187499998</v>
      </c>
      <c r="S651" s="13">
        <f t="shared" si="32"/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f t="shared" si="30"/>
        <v>35.125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0" t="s">
        <v>8315</v>
      </c>
      <c r="Q652" t="s">
        <v>8317</v>
      </c>
      <c r="R652" s="22">
        <f t="shared" si="31"/>
        <v>41932.036851851852</v>
      </c>
      <c r="S652" s="13">
        <f t="shared" si="32"/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f t="shared" si="30"/>
        <v>239.35238095238094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0" t="s">
        <v>8315</v>
      </c>
      <c r="Q653" t="s">
        <v>8317</v>
      </c>
      <c r="R653" s="22">
        <f t="shared" si="31"/>
        <v>41956.017488425925</v>
      </c>
      <c r="S653" s="13">
        <f t="shared" si="32"/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f t="shared" si="30"/>
        <v>107.64285714285714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0" t="s">
        <v>8315</v>
      </c>
      <c r="Q654" t="s">
        <v>8317</v>
      </c>
      <c r="R654" s="22">
        <f t="shared" si="31"/>
        <v>42675.690393518518</v>
      </c>
      <c r="S654" s="13">
        <f t="shared" si="32"/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f t="shared" si="30"/>
        <v>95.830623306233065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0" t="s">
        <v>8315</v>
      </c>
      <c r="Q655" t="s">
        <v>8317</v>
      </c>
      <c r="R655" s="22">
        <f t="shared" si="31"/>
        <v>42199.618518518517</v>
      </c>
      <c r="S655" s="13">
        <f t="shared" si="32"/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f t="shared" si="30"/>
        <v>31.663376110562684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0" t="s">
        <v>8315</v>
      </c>
      <c r="Q656" t="s">
        <v>8317</v>
      </c>
      <c r="R656" s="22">
        <f t="shared" si="31"/>
        <v>42163.957326388889</v>
      </c>
      <c r="S656" s="13">
        <f t="shared" si="32"/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f t="shared" si="30"/>
        <v>42.886861313868614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0" t="s">
        <v>8315</v>
      </c>
      <c r="Q657" t="s">
        <v>8317</v>
      </c>
      <c r="R657" s="22">
        <f t="shared" si="31"/>
        <v>42045.957314814819</v>
      </c>
      <c r="S657" s="13">
        <f t="shared" si="32"/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f t="shared" si="30"/>
        <v>122.73563218390805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0" t="s">
        <v>8315</v>
      </c>
      <c r="Q658" t="s">
        <v>8317</v>
      </c>
      <c r="R658" s="22">
        <f t="shared" si="31"/>
        <v>42417.804618055554</v>
      </c>
      <c r="S658" s="13">
        <f t="shared" si="32"/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f t="shared" si="30"/>
        <v>190.45454545454547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0" t="s">
        <v>8315</v>
      </c>
      <c r="Q659" t="s">
        <v>8317</v>
      </c>
      <c r="R659" s="22">
        <f t="shared" si="31"/>
        <v>42331.84574074074</v>
      </c>
      <c r="S659" s="13">
        <f t="shared" si="32"/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f t="shared" si="30"/>
        <v>109.33695652173913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0" t="s">
        <v>8315</v>
      </c>
      <c r="Q660" t="s">
        <v>8317</v>
      </c>
      <c r="R660" s="22">
        <f t="shared" si="31"/>
        <v>42179.160752314812</v>
      </c>
      <c r="S660" s="13">
        <f t="shared" si="32"/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f t="shared" si="30"/>
        <v>143.66666666666666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0" t="s">
        <v>8315</v>
      </c>
      <c r="Q661" t="s">
        <v>8317</v>
      </c>
      <c r="R661" s="22">
        <f t="shared" si="31"/>
        <v>42209.593692129631</v>
      </c>
      <c r="S661" s="13">
        <f t="shared" si="32"/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f t="shared" si="30"/>
        <v>84.944444444444443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0" t="s">
        <v>8315</v>
      </c>
      <c r="Q662" t="s">
        <v>8317</v>
      </c>
      <c r="R662" s="22">
        <f t="shared" si="31"/>
        <v>41922.741655092592</v>
      </c>
      <c r="S662" s="13">
        <f t="shared" si="32"/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f t="shared" si="30"/>
        <v>10.555555555555555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0" t="s">
        <v>8315</v>
      </c>
      <c r="Q663" t="s">
        <v>8317</v>
      </c>
      <c r="R663" s="22">
        <f t="shared" si="31"/>
        <v>42636.645358796297</v>
      </c>
      <c r="S663" s="13">
        <f t="shared" si="32"/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f t="shared" si="30"/>
        <v>39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0" t="s">
        <v>8315</v>
      </c>
      <c r="Q664" t="s">
        <v>8317</v>
      </c>
      <c r="R664" s="22">
        <f t="shared" si="31"/>
        <v>41990.438043981485</v>
      </c>
      <c r="S664" s="13">
        <f t="shared" si="32"/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f t="shared" si="30"/>
        <v>100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0" t="s">
        <v>8315</v>
      </c>
      <c r="Q665" t="s">
        <v>8317</v>
      </c>
      <c r="R665" s="22">
        <f t="shared" si="31"/>
        <v>42173.843240740738</v>
      </c>
      <c r="S665" s="13">
        <f t="shared" si="32"/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f t="shared" si="30"/>
        <v>31.172413793103448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0" t="s">
        <v>8315</v>
      </c>
      <c r="Q666" t="s">
        <v>8317</v>
      </c>
      <c r="R666" s="22">
        <f t="shared" si="31"/>
        <v>42077.666377314818</v>
      </c>
      <c r="S666" s="13">
        <f t="shared" si="32"/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f t="shared" si="30"/>
        <v>155.33333333333334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0" t="s">
        <v>8315</v>
      </c>
      <c r="Q667" t="s">
        <v>8317</v>
      </c>
      <c r="R667" s="22">
        <f t="shared" si="31"/>
        <v>42688.711354166662</v>
      </c>
      <c r="S667" s="13">
        <f t="shared" si="32"/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f t="shared" si="30"/>
        <v>2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0" t="s">
        <v>8315</v>
      </c>
      <c r="Q668" t="s">
        <v>8317</v>
      </c>
      <c r="R668" s="22">
        <f t="shared" si="31"/>
        <v>41838.832152777781</v>
      </c>
      <c r="S668" s="13">
        <f t="shared" si="32"/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f t="shared" si="30"/>
        <v>178.92857142857142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0" t="s">
        <v>8315</v>
      </c>
      <c r="Q669" t="s">
        <v>8317</v>
      </c>
      <c r="R669" s="22">
        <f t="shared" si="31"/>
        <v>42632.373414351852</v>
      </c>
      <c r="S669" s="13">
        <f t="shared" si="32"/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f t="shared" si="30"/>
        <v>27.36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0" t="s">
        <v>8315</v>
      </c>
      <c r="Q670" t="s">
        <v>8317</v>
      </c>
      <c r="R670" s="22">
        <f t="shared" si="31"/>
        <v>42090.831273148149</v>
      </c>
      <c r="S670" s="13">
        <f t="shared" si="32"/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f t="shared" si="30"/>
        <v>1536.25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0" t="s">
        <v>8315</v>
      </c>
      <c r="Q671" t="s">
        <v>8317</v>
      </c>
      <c r="R671" s="22">
        <f t="shared" si="31"/>
        <v>42527.625671296293</v>
      </c>
      <c r="S671" s="13">
        <f t="shared" si="32"/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f t="shared" si="30"/>
        <v>84.99677419354839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0" t="s">
        <v>8315</v>
      </c>
      <c r="Q672" t="s">
        <v>8317</v>
      </c>
      <c r="R672" s="22">
        <f t="shared" si="31"/>
        <v>42506.709722222222</v>
      </c>
      <c r="S672" s="13">
        <f t="shared" si="32"/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f t="shared" si="30"/>
        <v>788.5333333333333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0" t="s">
        <v>8315</v>
      </c>
      <c r="Q673" t="s">
        <v>8317</v>
      </c>
      <c r="R673" s="22">
        <f t="shared" si="31"/>
        <v>41984.692731481482</v>
      </c>
      <c r="S673" s="13">
        <f t="shared" si="32"/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f t="shared" si="30"/>
        <v>50.29767441860465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0" t="s">
        <v>8315</v>
      </c>
      <c r="Q674" t="s">
        <v>8317</v>
      </c>
      <c r="R674" s="22">
        <f t="shared" si="31"/>
        <v>41974.219490740739</v>
      </c>
      <c r="S674" s="13">
        <f t="shared" si="32"/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f t="shared" si="30"/>
        <v>68.333333333333329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0" t="s">
        <v>8315</v>
      </c>
      <c r="Q675" t="s">
        <v>8317</v>
      </c>
      <c r="R675" s="22">
        <f t="shared" si="31"/>
        <v>41838.840474537035</v>
      </c>
      <c r="S675" s="13">
        <f t="shared" si="32"/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f t="shared" si="30"/>
        <v>7.5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0" t="s">
        <v>8315</v>
      </c>
      <c r="Q676" t="s">
        <v>8317</v>
      </c>
      <c r="R676" s="22">
        <f t="shared" si="31"/>
        <v>41803.116053240738</v>
      </c>
      <c r="S676" s="13">
        <f t="shared" si="32"/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f t="shared" si="30"/>
        <v>34.269230769230766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0" t="s">
        <v>8315</v>
      </c>
      <c r="Q677" t="s">
        <v>8317</v>
      </c>
      <c r="R677" s="22">
        <f t="shared" si="31"/>
        <v>41975.930601851855</v>
      </c>
      <c r="S677" s="13">
        <f t="shared" si="32"/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f t="shared" si="30"/>
        <v>61.291666666666664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0" t="s">
        <v>8315</v>
      </c>
      <c r="Q678" t="s">
        <v>8317</v>
      </c>
      <c r="R678" s="22">
        <f t="shared" si="31"/>
        <v>42012.768298611118</v>
      </c>
      <c r="S678" s="13">
        <f t="shared" si="32"/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f t="shared" si="30"/>
        <v>133.25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0" t="s">
        <v>8315</v>
      </c>
      <c r="Q679" t="s">
        <v>8317</v>
      </c>
      <c r="R679" s="22">
        <f t="shared" si="31"/>
        <v>42504.403877314813</v>
      </c>
      <c r="S679" s="13">
        <f t="shared" si="32"/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f t="shared" si="30"/>
        <v>65.17647058823529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0" t="s">
        <v>8315</v>
      </c>
      <c r="Q680" t="s">
        <v>8317</v>
      </c>
      <c r="R680" s="22">
        <f t="shared" si="31"/>
        <v>42481.376597222217</v>
      </c>
      <c r="S680" s="13">
        <f t="shared" si="32"/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f t="shared" si="30"/>
        <v>93.90425531914893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0" t="s">
        <v>8315</v>
      </c>
      <c r="Q681" t="s">
        <v>8317</v>
      </c>
      <c r="R681" s="22">
        <f t="shared" si="31"/>
        <v>42556.695706018523</v>
      </c>
      <c r="S681" s="13">
        <f t="shared" si="32"/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f t="shared" si="30"/>
        <v>150.65116279069767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0" t="s">
        <v>8315</v>
      </c>
      <c r="Q682" t="s">
        <v>8317</v>
      </c>
      <c r="R682" s="22">
        <f t="shared" si="31"/>
        <v>41864.501516203702</v>
      </c>
      <c r="S682" s="13">
        <f t="shared" si="32"/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f t="shared" si="30"/>
        <v>1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0" t="s">
        <v>8315</v>
      </c>
      <c r="Q683" t="s">
        <v>8317</v>
      </c>
      <c r="R683" s="22">
        <f t="shared" si="31"/>
        <v>42639.805601851855</v>
      </c>
      <c r="S683" s="13">
        <f t="shared" si="32"/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f t="shared" si="30"/>
        <v>13.25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0" t="s">
        <v>8315</v>
      </c>
      <c r="Q684" t="s">
        <v>8317</v>
      </c>
      <c r="R684" s="22">
        <f t="shared" si="31"/>
        <v>42778.765300925923</v>
      </c>
      <c r="S684" s="13">
        <f t="shared" si="32"/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f t="shared" si="30"/>
        <v>99.333333333333329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0" t="s">
        <v>8315</v>
      </c>
      <c r="Q685" t="s">
        <v>8317</v>
      </c>
      <c r="R685" s="22">
        <f t="shared" si="31"/>
        <v>42634.900046296301</v>
      </c>
      <c r="S685" s="13">
        <f t="shared" si="32"/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f t="shared" si="30"/>
        <v>177.39259259259259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0" t="s">
        <v>8315</v>
      </c>
      <c r="Q686" t="s">
        <v>8317</v>
      </c>
      <c r="R686" s="22">
        <f t="shared" si="31"/>
        <v>41809.473275462966</v>
      </c>
      <c r="S686" s="13">
        <f t="shared" si="32"/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f t="shared" si="30"/>
        <v>55.3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0" t="s">
        <v>8315</v>
      </c>
      <c r="Q687" t="s">
        <v>8317</v>
      </c>
      <c r="R687" s="22">
        <f t="shared" si="31"/>
        <v>41971.866574074069</v>
      </c>
      <c r="S687" s="13">
        <f t="shared" si="32"/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t="e">
        <f t="shared" si="30"/>
        <v>#DIV/0!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0" t="s">
        <v>8315</v>
      </c>
      <c r="Q688" t="s">
        <v>8317</v>
      </c>
      <c r="R688" s="22">
        <f t="shared" si="31"/>
        <v>42189.673263888893</v>
      </c>
      <c r="S688" s="13">
        <f t="shared" si="32"/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f t="shared" si="30"/>
        <v>591.66666666666663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0" t="s">
        <v>8315</v>
      </c>
      <c r="Q689" t="s">
        <v>8317</v>
      </c>
      <c r="R689" s="22">
        <f t="shared" si="31"/>
        <v>42711.750613425931</v>
      </c>
      <c r="S689" s="13">
        <f t="shared" si="32"/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f t="shared" si="30"/>
        <v>405.5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0" t="s">
        <v>8315</v>
      </c>
      <c r="Q690" t="s">
        <v>8317</v>
      </c>
      <c r="R690" s="22">
        <f t="shared" si="31"/>
        <v>42262.104780092588</v>
      </c>
      <c r="S690" s="13">
        <f t="shared" si="32"/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f t="shared" si="30"/>
        <v>343.14732142857144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0" t="s">
        <v>8315</v>
      </c>
      <c r="Q691" t="s">
        <v>8317</v>
      </c>
      <c r="R691" s="22">
        <f t="shared" si="31"/>
        <v>42675.66778935185</v>
      </c>
      <c r="S691" s="13">
        <f t="shared" si="32"/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f t="shared" si="30"/>
        <v>72.588235294117652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0" t="s">
        <v>8315</v>
      </c>
      <c r="Q692" t="s">
        <v>8317</v>
      </c>
      <c r="R692" s="22">
        <f t="shared" si="31"/>
        <v>42579.634733796294</v>
      </c>
      <c r="S692" s="13">
        <f t="shared" si="32"/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f t="shared" si="30"/>
        <v>26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0" t="s">
        <v>8315</v>
      </c>
      <c r="Q693" t="s">
        <v>8317</v>
      </c>
      <c r="R693" s="22">
        <f t="shared" si="31"/>
        <v>42158.028310185182</v>
      </c>
      <c r="S693" s="13">
        <f t="shared" si="32"/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f t="shared" si="30"/>
        <v>6.4975124378109452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0" t="s">
        <v>8315</v>
      </c>
      <c r="Q694" t="s">
        <v>8317</v>
      </c>
      <c r="R694" s="22">
        <f t="shared" si="31"/>
        <v>42696.37572916667</v>
      </c>
      <c r="S694" s="13">
        <f t="shared" si="32"/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f t="shared" si="30"/>
        <v>119.38513513513513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0" t="s">
        <v>8315</v>
      </c>
      <c r="Q695" t="s">
        <v>8317</v>
      </c>
      <c r="R695" s="22">
        <f t="shared" si="31"/>
        <v>42094.808182870373</v>
      </c>
      <c r="S695" s="13">
        <f t="shared" si="32"/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f t="shared" si="30"/>
        <v>84.285714285714292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0" t="s">
        <v>8315</v>
      </c>
      <c r="Q696" t="s">
        <v>8317</v>
      </c>
      <c r="R696" s="22">
        <f t="shared" si="31"/>
        <v>42737.663877314815</v>
      </c>
      <c r="S696" s="13">
        <f t="shared" si="32"/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f t="shared" si="30"/>
        <v>90.857142857142861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0" t="s">
        <v>8315</v>
      </c>
      <c r="Q697" t="s">
        <v>8317</v>
      </c>
      <c r="R697" s="22">
        <f t="shared" si="31"/>
        <v>41913.521064814813</v>
      </c>
      <c r="S697" s="13">
        <f t="shared" si="32"/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f t="shared" si="30"/>
        <v>1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0" t="s">
        <v>8315</v>
      </c>
      <c r="Q698" t="s">
        <v>8317</v>
      </c>
      <c r="R698" s="22">
        <f t="shared" si="31"/>
        <v>41815.927106481482</v>
      </c>
      <c r="S698" s="13">
        <f t="shared" si="32"/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f t="shared" si="30"/>
        <v>20.342105263157894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0" t="s">
        <v>8315</v>
      </c>
      <c r="Q699" t="s">
        <v>8317</v>
      </c>
      <c r="R699" s="22">
        <f t="shared" si="31"/>
        <v>42388.523020833338</v>
      </c>
      <c r="S699" s="13">
        <f t="shared" si="32"/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f t="shared" si="30"/>
        <v>530.68965517241384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0" t="s">
        <v>8315</v>
      </c>
      <c r="Q700" t="s">
        <v>8317</v>
      </c>
      <c r="R700" s="22">
        <f t="shared" si="31"/>
        <v>41866.931076388886</v>
      </c>
      <c r="S700" s="13">
        <f t="shared" si="32"/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f t="shared" si="30"/>
        <v>120.39184269662923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0" t="s">
        <v>8315</v>
      </c>
      <c r="Q701" t="s">
        <v>8317</v>
      </c>
      <c r="R701" s="22">
        <f t="shared" si="31"/>
        <v>41563.485509259262</v>
      </c>
      <c r="S701" s="13">
        <f t="shared" si="32"/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f t="shared" si="30"/>
        <v>13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0" t="s">
        <v>8315</v>
      </c>
      <c r="Q702" t="s">
        <v>8317</v>
      </c>
      <c r="R702" s="22">
        <f t="shared" si="31"/>
        <v>42715.688437500001</v>
      </c>
      <c r="S702" s="13">
        <f t="shared" si="32"/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f t="shared" si="30"/>
        <v>291.33333333333331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0" t="s">
        <v>8315</v>
      </c>
      <c r="Q703" t="s">
        <v>8317</v>
      </c>
      <c r="R703" s="22">
        <f t="shared" si="31"/>
        <v>41813.662962962961</v>
      </c>
      <c r="S703" s="13">
        <f t="shared" si="32"/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f t="shared" si="30"/>
        <v>124.9191891891892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0" t="s">
        <v>8315</v>
      </c>
      <c r="Q704" t="s">
        <v>8317</v>
      </c>
      <c r="R704" s="22">
        <f t="shared" si="31"/>
        <v>42668.726701388892</v>
      </c>
      <c r="S704" s="13">
        <f t="shared" si="32"/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f t="shared" si="30"/>
        <v>119.57142857142857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0" t="s">
        <v>8315</v>
      </c>
      <c r="Q705" t="s">
        <v>8317</v>
      </c>
      <c r="R705" s="22">
        <f t="shared" si="31"/>
        <v>42711.950798611113</v>
      </c>
      <c r="S705" s="13">
        <f t="shared" si="32"/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f t="shared" si="30"/>
        <v>120.25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0" t="s">
        <v>8315</v>
      </c>
      <c r="Q706" t="s">
        <v>8317</v>
      </c>
      <c r="R706" s="22">
        <f t="shared" si="31"/>
        <v>42726.192916666667</v>
      </c>
      <c r="S706" s="13">
        <f t="shared" si="32"/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f t="shared" ref="I707:I770" si="33">E707/M707</f>
        <v>195.4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0" t="s">
        <v>8315</v>
      </c>
      <c r="Q707" t="s">
        <v>8317</v>
      </c>
      <c r="R707" s="22">
        <f t="shared" ref="R707:R770" si="34">(((K707/60)/60)/24)+DATE(1970,1,1)</f>
        <v>42726.491643518515</v>
      </c>
      <c r="S707" s="13">
        <f t="shared" ref="S707:S770" si="35">YEAR(R707)</f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t="e">
        <f t="shared" si="33"/>
        <v>#DIV/0!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0" t="s">
        <v>8315</v>
      </c>
      <c r="Q708" t="s">
        <v>8317</v>
      </c>
      <c r="R708" s="22">
        <f t="shared" si="34"/>
        <v>42676.995173611111</v>
      </c>
      <c r="S708" s="13">
        <f t="shared" si="35"/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f t="shared" si="33"/>
        <v>117.69868421052631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0" t="s">
        <v>8315</v>
      </c>
      <c r="Q709" t="s">
        <v>8317</v>
      </c>
      <c r="R709" s="22">
        <f t="shared" si="34"/>
        <v>42696.663506944446</v>
      </c>
      <c r="S709" s="13">
        <f t="shared" si="35"/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f t="shared" si="33"/>
        <v>23.948509485094849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0" t="s">
        <v>8315</v>
      </c>
      <c r="Q710" t="s">
        <v>8317</v>
      </c>
      <c r="R710" s="22">
        <f t="shared" si="34"/>
        <v>41835.581018518518</v>
      </c>
      <c r="S710" s="13">
        <f t="shared" si="35"/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f t="shared" si="33"/>
        <v>30.5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0" t="s">
        <v>8315</v>
      </c>
      <c r="Q711" t="s">
        <v>8317</v>
      </c>
      <c r="R711" s="22">
        <f t="shared" si="34"/>
        <v>41948.041192129633</v>
      </c>
      <c r="S711" s="13">
        <f t="shared" si="35"/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t="e">
        <f t="shared" si="33"/>
        <v>#DIV/0!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0" t="s">
        <v>8315</v>
      </c>
      <c r="Q712" t="s">
        <v>8317</v>
      </c>
      <c r="R712" s="22">
        <f t="shared" si="34"/>
        <v>41837.984976851854</v>
      </c>
      <c r="S712" s="13">
        <f t="shared" si="35"/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f t="shared" si="33"/>
        <v>99.973372781065095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0" t="s">
        <v>8315</v>
      </c>
      <c r="Q713" t="s">
        <v>8317</v>
      </c>
      <c r="R713" s="22">
        <f t="shared" si="34"/>
        <v>42678.459120370375</v>
      </c>
      <c r="S713" s="13">
        <f t="shared" si="35"/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f t="shared" si="33"/>
        <v>26.25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0" t="s">
        <v>8315</v>
      </c>
      <c r="Q714" t="s">
        <v>8317</v>
      </c>
      <c r="R714" s="22">
        <f t="shared" si="34"/>
        <v>42384.680925925932</v>
      </c>
      <c r="S714" s="13">
        <f t="shared" si="35"/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f t="shared" si="33"/>
        <v>199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0" t="s">
        <v>8315</v>
      </c>
      <c r="Q715" t="s">
        <v>8317</v>
      </c>
      <c r="R715" s="22">
        <f t="shared" si="34"/>
        <v>42496.529305555552</v>
      </c>
      <c r="S715" s="13">
        <f t="shared" si="35"/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f t="shared" si="33"/>
        <v>80.321428571428569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0" t="s">
        <v>8315</v>
      </c>
      <c r="Q716" t="s">
        <v>8317</v>
      </c>
      <c r="R716" s="22">
        <f t="shared" si="34"/>
        <v>42734.787986111114</v>
      </c>
      <c r="S716" s="13">
        <f t="shared" si="35"/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f t="shared" si="33"/>
        <v>115.75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0" t="s">
        <v>8315</v>
      </c>
      <c r="Q717" t="s">
        <v>8317</v>
      </c>
      <c r="R717" s="22">
        <f t="shared" si="34"/>
        <v>42273.090740740736</v>
      </c>
      <c r="S717" s="13">
        <f t="shared" si="35"/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f t="shared" si="33"/>
        <v>44.6875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0" t="s">
        <v>8315</v>
      </c>
      <c r="Q718" t="s">
        <v>8317</v>
      </c>
      <c r="R718" s="22">
        <f t="shared" si="34"/>
        <v>41940.658645833333</v>
      </c>
      <c r="S718" s="13">
        <f t="shared" si="35"/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f t="shared" si="33"/>
        <v>76.25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0" t="s">
        <v>8315</v>
      </c>
      <c r="Q719" t="s">
        <v>8317</v>
      </c>
      <c r="R719" s="22">
        <f t="shared" si="34"/>
        <v>41857.854189814818</v>
      </c>
      <c r="S719" s="13">
        <f t="shared" si="35"/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f t="shared" si="33"/>
        <v>22.5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0" t="s">
        <v>8315</v>
      </c>
      <c r="Q720" t="s">
        <v>8317</v>
      </c>
      <c r="R720" s="22">
        <f t="shared" si="34"/>
        <v>42752.845451388886</v>
      </c>
      <c r="S720" s="13">
        <f t="shared" si="35"/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f t="shared" si="33"/>
        <v>19.399999999999999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0" t="s">
        <v>8315</v>
      </c>
      <c r="Q721" t="s">
        <v>8317</v>
      </c>
      <c r="R721" s="22">
        <f t="shared" si="34"/>
        <v>42409.040231481486</v>
      </c>
      <c r="S721" s="13">
        <f t="shared" si="35"/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f t="shared" si="33"/>
        <v>66.707317073170728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0" t="s">
        <v>8318</v>
      </c>
      <c r="Q722" t="s">
        <v>8319</v>
      </c>
      <c r="R722" s="22">
        <f t="shared" si="34"/>
        <v>40909.649201388893</v>
      </c>
      <c r="S722" s="13">
        <f t="shared" si="35"/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f t="shared" si="33"/>
        <v>84.142857142857139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0" t="s">
        <v>8318</v>
      </c>
      <c r="Q723" t="s">
        <v>8319</v>
      </c>
      <c r="R723" s="22">
        <f t="shared" si="34"/>
        <v>41807.571840277778</v>
      </c>
      <c r="S723" s="13">
        <f t="shared" si="35"/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f t="shared" si="33"/>
        <v>215.72549019607843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0" t="s">
        <v>8318</v>
      </c>
      <c r="Q724" t="s">
        <v>8319</v>
      </c>
      <c r="R724" s="22">
        <f t="shared" si="34"/>
        <v>40977.805300925924</v>
      </c>
      <c r="S724" s="13">
        <f t="shared" si="35"/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f t="shared" si="33"/>
        <v>54.69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0" t="s">
        <v>8318</v>
      </c>
      <c r="Q725" t="s">
        <v>8319</v>
      </c>
      <c r="R725" s="22">
        <f t="shared" si="34"/>
        <v>42184.816539351858</v>
      </c>
      <c r="S725" s="13">
        <f t="shared" si="35"/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f t="shared" si="33"/>
        <v>51.62944055944056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0" t="s">
        <v>8318</v>
      </c>
      <c r="Q726" t="s">
        <v>8319</v>
      </c>
      <c r="R726" s="22">
        <f t="shared" si="34"/>
        <v>40694.638460648144</v>
      </c>
      <c r="S726" s="13">
        <f t="shared" si="35"/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f t="shared" si="33"/>
        <v>143.35714285714286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0" t="s">
        <v>8318</v>
      </c>
      <c r="Q727" t="s">
        <v>8319</v>
      </c>
      <c r="R727" s="22">
        <f t="shared" si="34"/>
        <v>42321.626296296294</v>
      </c>
      <c r="S727" s="13">
        <f t="shared" si="35"/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f t="shared" si="33"/>
        <v>72.428571428571431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0" t="s">
        <v>8318</v>
      </c>
      <c r="Q728" t="s">
        <v>8319</v>
      </c>
      <c r="R728" s="22">
        <f t="shared" si="34"/>
        <v>41346.042673611111</v>
      </c>
      <c r="S728" s="13">
        <f t="shared" si="35"/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f t="shared" si="33"/>
        <v>36.530201342281877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0" t="s">
        <v>8318</v>
      </c>
      <c r="Q729" t="s">
        <v>8319</v>
      </c>
      <c r="R729" s="22">
        <f t="shared" si="34"/>
        <v>41247.020243055551</v>
      </c>
      <c r="S729" s="13">
        <f t="shared" si="35"/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f t="shared" si="33"/>
        <v>60.903461538461535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0" t="s">
        <v>8318</v>
      </c>
      <c r="Q730" t="s">
        <v>8319</v>
      </c>
      <c r="R730" s="22">
        <f t="shared" si="34"/>
        <v>40731.837465277778</v>
      </c>
      <c r="S730" s="13">
        <f t="shared" si="35"/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f t="shared" si="33"/>
        <v>43.55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0" t="s">
        <v>8318</v>
      </c>
      <c r="Q731" t="s">
        <v>8319</v>
      </c>
      <c r="R731" s="22">
        <f t="shared" si="34"/>
        <v>41111.185891203706</v>
      </c>
      <c r="S731" s="13">
        <f t="shared" si="35"/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f t="shared" si="33"/>
        <v>99.766037735849054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0" t="s">
        <v>8318</v>
      </c>
      <c r="Q732" t="s">
        <v>8319</v>
      </c>
      <c r="R732" s="22">
        <f t="shared" si="34"/>
        <v>40854.745266203703</v>
      </c>
      <c r="S732" s="13">
        <f t="shared" si="35"/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f t="shared" si="33"/>
        <v>88.732394366197184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0" t="s">
        <v>8318</v>
      </c>
      <c r="Q733" t="s">
        <v>8319</v>
      </c>
      <c r="R733" s="22">
        <f t="shared" si="34"/>
        <v>40879.795682870368</v>
      </c>
      <c r="S733" s="13">
        <f t="shared" si="35"/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f t="shared" si="33"/>
        <v>4.9230769230769234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0" t="s">
        <v>8318</v>
      </c>
      <c r="Q734" t="s">
        <v>8319</v>
      </c>
      <c r="R734" s="22">
        <f t="shared" si="34"/>
        <v>41486.424317129626</v>
      </c>
      <c r="S734" s="13">
        <f t="shared" si="35"/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f t="shared" si="33"/>
        <v>17.822485207100591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0" t="s">
        <v>8318</v>
      </c>
      <c r="Q735" t="s">
        <v>8319</v>
      </c>
      <c r="R735" s="22">
        <f t="shared" si="34"/>
        <v>41598.420046296298</v>
      </c>
      <c r="S735" s="13">
        <f t="shared" si="35"/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f t="shared" si="33"/>
        <v>187.19298245614036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0" t="s">
        <v>8318</v>
      </c>
      <c r="Q736" t="s">
        <v>8319</v>
      </c>
      <c r="R736" s="22">
        <f t="shared" si="34"/>
        <v>42102.164583333331</v>
      </c>
      <c r="S736" s="13">
        <f t="shared" si="35"/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f t="shared" si="33"/>
        <v>234.80786026200875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0" t="s">
        <v>8318</v>
      </c>
      <c r="Q737" t="s">
        <v>8319</v>
      </c>
      <c r="R737" s="22">
        <f t="shared" si="34"/>
        <v>41946.029467592591</v>
      </c>
      <c r="S737" s="13">
        <f t="shared" si="35"/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f t="shared" si="33"/>
        <v>105.04629629629629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0" t="s">
        <v>8318</v>
      </c>
      <c r="Q738" t="s">
        <v>8319</v>
      </c>
      <c r="R738" s="22">
        <f t="shared" si="34"/>
        <v>41579.734259259261</v>
      </c>
      <c r="S738" s="13">
        <f t="shared" si="35"/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f t="shared" si="33"/>
        <v>56.666666666666664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0" t="s">
        <v>8318</v>
      </c>
      <c r="Q739" t="s">
        <v>8319</v>
      </c>
      <c r="R739" s="22">
        <f t="shared" si="34"/>
        <v>41667.275312500002</v>
      </c>
      <c r="S739" s="13">
        <f t="shared" si="35"/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f t="shared" si="33"/>
        <v>39.048780487804876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0" t="s">
        <v>8318</v>
      </c>
      <c r="Q740" t="s">
        <v>8319</v>
      </c>
      <c r="R740" s="22">
        <f t="shared" si="34"/>
        <v>41943.604097222218</v>
      </c>
      <c r="S740" s="13">
        <f t="shared" si="35"/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f t="shared" si="33"/>
        <v>68.345323741007192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0" t="s">
        <v>8318</v>
      </c>
      <c r="Q741" t="s">
        <v>8319</v>
      </c>
      <c r="R741" s="22">
        <f t="shared" si="34"/>
        <v>41829.502650462964</v>
      </c>
      <c r="S741" s="13">
        <f t="shared" si="35"/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f t="shared" si="33"/>
        <v>169.57894736842104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0" t="s">
        <v>8318</v>
      </c>
      <c r="Q742" t="s">
        <v>8319</v>
      </c>
      <c r="R742" s="22">
        <f t="shared" si="34"/>
        <v>42162.146782407406</v>
      </c>
      <c r="S742" s="13">
        <f t="shared" si="35"/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f t="shared" si="33"/>
        <v>141.42340425531913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0" t="s">
        <v>8318</v>
      </c>
      <c r="Q743" t="s">
        <v>8319</v>
      </c>
      <c r="R743" s="22">
        <f t="shared" si="34"/>
        <v>41401.648217592592</v>
      </c>
      <c r="S743" s="13">
        <f t="shared" si="35"/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f t="shared" si="33"/>
        <v>67.391304347826093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0" t="s">
        <v>8318</v>
      </c>
      <c r="Q744" t="s">
        <v>8319</v>
      </c>
      <c r="R744" s="22">
        <f t="shared" si="34"/>
        <v>41689.917962962965</v>
      </c>
      <c r="S744" s="13">
        <f t="shared" si="35"/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f t="shared" si="33"/>
        <v>54.266666666666666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0" t="s">
        <v>8318</v>
      </c>
      <c r="Q745" t="s">
        <v>8319</v>
      </c>
      <c r="R745" s="22">
        <f t="shared" si="34"/>
        <v>40990.709317129629</v>
      </c>
      <c r="S745" s="13">
        <f t="shared" si="35"/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f t="shared" si="33"/>
        <v>82.516129032258064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0" t="s">
        <v>8318</v>
      </c>
      <c r="Q746" t="s">
        <v>8319</v>
      </c>
      <c r="R746" s="22">
        <f t="shared" si="34"/>
        <v>41226.95721064815</v>
      </c>
      <c r="S746" s="13">
        <f t="shared" si="35"/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f t="shared" si="33"/>
        <v>53.729729729729726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0" t="s">
        <v>8318</v>
      </c>
      <c r="Q747" t="s">
        <v>8319</v>
      </c>
      <c r="R747" s="22">
        <f t="shared" si="34"/>
        <v>41367.572280092594</v>
      </c>
      <c r="S747" s="13">
        <f t="shared" si="35"/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f t="shared" si="33"/>
        <v>34.206185567010309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0" t="s">
        <v>8318</v>
      </c>
      <c r="Q748" t="s">
        <v>8319</v>
      </c>
      <c r="R748" s="22">
        <f t="shared" si="34"/>
        <v>41157.042928240742</v>
      </c>
      <c r="S748" s="13">
        <f t="shared" si="35"/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f t="shared" si="33"/>
        <v>127.32727272727273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0" t="s">
        <v>8318</v>
      </c>
      <c r="Q749" t="s">
        <v>8319</v>
      </c>
      <c r="R749" s="22">
        <f t="shared" si="34"/>
        <v>41988.548831018517</v>
      </c>
      <c r="S749" s="13">
        <f t="shared" si="35"/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f t="shared" si="33"/>
        <v>45.56818181818182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0" t="s">
        <v>8318</v>
      </c>
      <c r="Q750" t="s">
        <v>8319</v>
      </c>
      <c r="R750" s="22">
        <f t="shared" si="34"/>
        <v>41831.846828703703</v>
      </c>
      <c r="S750" s="13">
        <f t="shared" si="35"/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f t="shared" si="33"/>
        <v>95.963636363636368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0" t="s">
        <v>8318</v>
      </c>
      <c r="Q751" t="s">
        <v>8319</v>
      </c>
      <c r="R751" s="22">
        <f t="shared" si="34"/>
        <v>42733.94131944445</v>
      </c>
      <c r="S751" s="13">
        <f t="shared" si="35"/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f t="shared" si="33"/>
        <v>77.271186440677965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0" t="s">
        <v>8318</v>
      </c>
      <c r="Q752" t="s">
        <v>8319</v>
      </c>
      <c r="R752" s="22">
        <f t="shared" si="34"/>
        <v>41299.878148148149</v>
      </c>
      <c r="S752" s="13">
        <f t="shared" si="35"/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f t="shared" si="33"/>
        <v>57.338709677419352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0" t="s">
        <v>8318</v>
      </c>
      <c r="Q753" t="s">
        <v>8319</v>
      </c>
      <c r="R753" s="22">
        <f t="shared" si="34"/>
        <v>40713.630497685182</v>
      </c>
      <c r="S753" s="13">
        <f t="shared" si="35"/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f t="shared" si="33"/>
        <v>53.19047619047619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0" t="s">
        <v>8318</v>
      </c>
      <c r="Q754" t="s">
        <v>8319</v>
      </c>
      <c r="R754" s="22">
        <f t="shared" si="34"/>
        <v>42639.421493055561</v>
      </c>
      <c r="S754" s="13">
        <f t="shared" si="35"/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f t="shared" si="33"/>
        <v>492.30769230769232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0" t="s">
        <v>8318</v>
      </c>
      <c r="Q755" t="s">
        <v>8319</v>
      </c>
      <c r="R755" s="22">
        <f t="shared" si="34"/>
        <v>42019.590173611112</v>
      </c>
      <c r="S755" s="13">
        <f t="shared" si="35"/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f t="shared" si="33"/>
        <v>42.346938775510203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0" t="s">
        <v>8318</v>
      </c>
      <c r="Q756" t="s">
        <v>8319</v>
      </c>
      <c r="R756" s="22">
        <f t="shared" si="34"/>
        <v>41249.749085648145</v>
      </c>
      <c r="S756" s="13">
        <f t="shared" si="35"/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f t="shared" si="33"/>
        <v>37.466029411764708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0" t="s">
        <v>8318</v>
      </c>
      <c r="Q757" t="s">
        <v>8319</v>
      </c>
      <c r="R757" s="22">
        <f t="shared" si="34"/>
        <v>41383.605057870373</v>
      </c>
      <c r="S757" s="13">
        <f t="shared" si="35"/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f t="shared" si="33"/>
        <v>37.454545454545453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0" t="s">
        <v>8318</v>
      </c>
      <c r="Q758" t="s">
        <v>8319</v>
      </c>
      <c r="R758" s="22">
        <f t="shared" si="34"/>
        <v>40590.766886574071</v>
      </c>
      <c r="S758" s="13">
        <f t="shared" si="35"/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f t="shared" si="33"/>
        <v>33.055555555555557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0" t="s">
        <v>8318</v>
      </c>
      <c r="Q759" t="s">
        <v>8319</v>
      </c>
      <c r="R759" s="22">
        <f t="shared" si="34"/>
        <v>41235.054560185185</v>
      </c>
      <c r="S759" s="13">
        <f t="shared" si="35"/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f t="shared" si="33"/>
        <v>134.21052631578948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0" t="s">
        <v>8318</v>
      </c>
      <c r="Q760" t="s">
        <v>8319</v>
      </c>
      <c r="R760" s="22">
        <f t="shared" si="34"/>
        <v>40429.836435185185</v>
      </c>
      <c r="S760" s="13">
        <f t="shared" si="35"/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f t="shared" si="33"/>
        <v>51.474747474747474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0" t="s">
        <v>8318</v>
      </c>
      <c r="Q761" t="s">
        <v>8319</v>
      </c>
      <c r="R761" s="22">
        <f t="shared" si="34"/>
        <v>41789.330312500002</v>
      </c>
      <c r="S761" s="13">
        <f t="shared" si="35"/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t="e">
        <f t="shared" si="33"/>
        <v>#DIV/0!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0" t="s">
        <v>8318</v>
      </c>
      <c r="Q762" t="s">
        <v>8320</v>
      </c>
      <c r="R762" s="22">
        <f t="shared" si="34"/>
        <v>42670.764039351852</v>
      </c>
      <c r="S762" s="13">
        <f t="shared" si="35"/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f t="shared" si="33"/>
        <v>39.166666666666664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0" t="s">
        <v>8318</v>
      </c>
      <c r="Q763" t="s">
        <v>8320</v>
      </c>
      <c r="R763" s="22">
        <f t="shared" si="34"/>
        <v>41642.751458333332</v>
      </c>
      <c r="S763" s="13">
        <f t="shared" si="35"/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t="e">
        <f t="shared" si="33"/>
        <v>#DIV/0!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0" t="s">
        <v>8318</v>
      </c>
      <c r="Q764" t="s">
        <v>8320</v>
      </c>
      <c r="R764" s="22">
        <f t="shared" si="34"/>
        <v>42690.858449074076</v>
      </c>
      <c r="S764" s="13">
        <f t="shared" si="35"/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f t="shared" si="33"/>
        <v>5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0" t="s">
        <v>8318</v>
      </c>
      <c r="Q765" t="s">
        <v>8320</v>
      </c>
      <c r="R765" s="22">
        <f t="shared" si="34"/>
        <v>41471.446851851848</v>
      </c>
      <c r="S765" s="13">
        <f t="shared" si="35"/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t="e">
        <f t="shared" si="33"/>
        <v>#DIV/0!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0" t="s">
        <v>8318</v>
      </c>
      <c r="Q766" t="s">
        <v>8320</v>
      </c>
      <c r="R766" s="22">
        <f t="shared" si="34"/>
        <v>42227.173159722224</v>
      </c>
      <c r="S766" s="13">
        <f t="shared" si="35"/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f t="shared" si="33"/>
        <v>57.295454545454547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0" t="s">
        <v>8318</v>
      </c>
      <c r="Q767" t="s">
        <v>8320</v>
      </c>
      <c r="R767" s="22">
        <f t="shared" si="34"/>
        <v>41901.542638888888</v>
      </c>
      <c r="S767" s="13">
        <f t="shared" si="35"/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t="e">
        <f t="shared" si="33"/>
        <v>#DIV/0!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0" t="s">
        <v>8318</v>
      </c>
      <c r="Q768" t="s">
        <v>8320</v>
      </c>
      <c r="R768" s="22">
        <f t="shared" si="34"/>
        <v>42021.783368055556</v>
      </c>
      <c r="S768" s="13">
        <f t="shared" si="35"/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f t="shared" si="33"/>
        <v>59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0" t="s">
        <v>8318</v>
      </c>
      <c r="Q769" t="s">
        <v>8320</v>
      </c>
      <c r="R769" s="22">
        <f t="shared" si="34"/>
        <v>42115.143634259264</v>
      </c>
      <c r="S769" s="13">
        <f t="shared" si="35"/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t="e">
        <f t="shared" si="33"/>
        <v>#DIV/0!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0" t="s">
        <v>8318</v>
      </c>
      <c r="Q770" t="s">
        <v>8320</v>
      </c>
      <c r="R770" s="22">
        <f t="shared" si="34"/>
        <v>41594.207060185188</v>
      </c>
      <c r="S770" s="13">
        <f t="shared" si="35"/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f t="shared" ref="I771:I834" si="36">E771/M771</f>
        <v>31.846153846153847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0" t="s">
        <v>8318</v>
      </c>
      <c r="Q771" t="s">
        <v>8320</v>
      </c>
      <c r="R771" s="22">
        <f t="shared" ref="R771:R834" si="37">(((K771/60)/60)/24)+DATE(1970,1,1)</f>
        <v>41604.996458333335</v>
      </c>
      <c r="S771" s="13">
        <f t="shared" ref="S771:S834" si="38">YEAR(R771)</f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t="e">
        <f t="shared" si="36"/>
        <v>#DIV/0!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0" t="s">
        <v>8318</v>
      </c>
      <c r="Q772" t="s">
        <v>8320</v>
      </c>
      <c r="R772" s="22">
        <f t="shared" si="37"/>
        <v>41289.999641203707</v>
      </c>
      <c r="S772" s="13">
        <f t="shared" si="38"/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f t="shared" si="36"/>
        <v>10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0" t="s">
        <v>8318</v>
      </c>
      <c r="Q773" t="s">
        <v>8320</v>
      </c>
      <c r="R773" s="22">
        <f t="shared" si="37"/>
        <v>42349.824097222227</v>
      </c>
      <c r="S773" s="13">
        <f t="shared" si="38"/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f t="shared" si="36"/>
        <v>50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0" t="s">
        <v>8318</v>
      </c>
      <c r="Q774" t="s">
        <v>8320</v>
      </c>
      <c r="R774" s="22">
        <f t="shared" si="37"/>
        <v>40068.056932870371</v>
      </c>
      <c r="S774" s="13">
        <f t="shared" si="38"/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f t="shared" si="36"/>
        <v>16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0" t="s">
        <v>8318</v>
      </c>
      <c r="Q775" t="s">
        <v>8320</v>
      </c>
      <c r="R775" s="22">
        <f t="shared" si="37"/>
        <v>42100.735937499994</v>
      </c>
      <c r="S775" s="13">
        <f t="shared" si="38"/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f t="shared" si="36"/>
        <v>39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0" t="s">
        <v>8318</v>
      </c>
      <c r="Q776" t="s">
        <v>8320</v>
      </c>
      <c r="R776" s="22">
        <f t="shared" si="37"/>
        <v>41663.780300925922</v>
      </c>
      <c r="S776" s="13">
        <f t="shared" si="38"/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f t="shared" si="36"/>
        <v>34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0" t="s">
        <v>8318</v>
      </c>
      <c r="Q777" t="s">
        <v>8320</v>
      </c>
      <c r="R777" s="22">
        <f t="shared" si="37"/>
        <v>40863.060127314813</v>
      </c>
      <c r="S777" s="13">
        <f t="shared" si="38"/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f t="shared" si="36"/>
        <v>63.122807017543863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0" t="s">
        <v>8318</v>
      </c>
      <c r="Q778" t="s">
        <v>8320</v>
      </c>
      <c r="R778" s="22">
        <f t="shared" si="37"/>
        <v>42250.685706018514</v>
      </c>
      <c r="S778" s="13">
        <f t="shared" si="38"/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f t="shared" si="36"/>
        <v>7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0" t="s">
        <v>8318</v>
      </c>
      <c r="Q779" t="s">
        <v>8320</v>
      </c>
      <c r="R779" s="22">
        <f t="shared" si="37"/>
        <v>41456.981215277774</v>
      </c>
      <c r="S779" s="13">
        <f t="shared" si="38"/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f t="shared" si="36"/>
        <v>2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0" t="s">
        <v>8318</v>
      </c>
      <c r="Q780" t="s">
        <v>8320</v>
      </c>
      <c r="R780" s="22">
        <f t="shared" si="37"/>
        <v>41729.702314814815</v>
      </c>
      <c r="S780" s="13">
        <f t="shared" si="38"/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f t="shared" si="36"/>
        <v>66.666666666666671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0" t="s">
        <v>8318</v>
      </c>
      <c r="Q781" t="s">
        <v>8320</v>
      </c>
      <c r="R781" s="22">
        <f t="shared" si="37"/>
        <v>40436.68408564815</v>
      </c>
      <c r="S781" s="13">
        <f t="shared" si="38"/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f t="shared" si="36"/>
        <v>38.518518518518519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0" t="s">
        <v>8321</v>
      </c>
      <c r="Q782" t="s">
        <v>8322</v>
      </c>
      <c r="R782" s="22">
        <f t="shared" si="37"/>
        <v>40636.673900462964</v>
      </c>
      <c r="S782" s="13">
        <f t="shared" si="38"/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f t="shared" si="36"/>
        <v>42.609200000000001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0" t="s">
        <v>8321</v>
      </c>
      <c r="Q783" t="s">
        <v>8322</v>
      </c>
      <c r="R783" s="22">
        <f t="shared" si="37"/>
        <v>41403.000856481485</v>
      </c>
      <c r="S783" s="13">
        <f t="shared" si="38"/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f t="shared" si="36"/>
        <v>50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0" t="s">
        <v>8321</v>
      </c>
      <c r="Q784" t="s">
        <v>8322</v>
      </c>
      <c r="R784" s="22">
        <f t="shared" si="37"/>
        <v>41116.758125</v>
      </c>
      <c r="S784" s="13">
        <f t="shared" si="38"/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f t="shared" si="36"/>
        <v>63.485714285714288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0" t="s">
        <v>8321</v>
      </c>
      <c r="Q785" t="s">
        <v>8322</v>
      </c>
      <c r="R785" s="22">
        <f t="shared" si="37"/>
        <v>40987.773715277777</v>
      </c>
      <c r="S785" s="13">
        <f t="shared" si="38"/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f t="shared" si="36"/>
        <v>102.5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0" t="s">
        <v>8321</v>
      </c>
      <c r="Q786" t="s">
        <v>8322</v>
      </c>
      <c r="R786" s="22">
        <f t="shared" si="37"/>
        <v>41675.149525462963</v>
      </c>
      <c r="S786" s="13">
        <f t="shared" si="38"/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f t="shared" si="36"/>
        <v>31.142758620689655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0" t="s">
        <v>8321</v>
      </c>
      <c r="Q787" t="s">
        <v>8322</v>
      </c>
      <c r="R787" s="22">
        <f t="shared" si="37"/>
        <v>41303.593923611108</v>
      </c>
      <c r="S787" s="13">
        <f t="shared" si="38"/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f t="shared" si="36"/>
        <v>162.27272727272728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0" t="s">
        <v>8321</v>
      </c>
      <c r="Q788" t="s">
        <v>8322</v>
      </c>
      <c r="R788" s="22">
        <f t="shared" si="37"/>
        <v>40983.055949074071</v>
      </c>
      <c r="S788" s="13">
        <f t="shared" si="38"/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f t="shared" si="36"/>
        <v>80.588235294117652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0" t="s">
        <v>8321</v>
      </c>
      <c r="Q789" t="s">
        <v>8322</v>
      </c>
      <c r="R789" s="22">
        <f t="shared" si="37"/>
        <v>41549.627615740741</v>
      </c>
      <c r="S789" s="13">
        <f t="shared" si="38"/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f t="shared" si="36"/>
        <v>59.85441176470588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0" t="s">
        <v>8321</v>
      </c>
      <c r="Q790" t="s">
        <v>8322</v>
      </c>
      <c r="R790" s="22">
        <f t="shared" si="37"/>
        <v>41059.006805555553</v>
      </c>
      <c r="S790" s="13">
        <f t="shared" si="38"/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f t="shared" si="36"/>
        <v>132.85714285714286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0" t="s">
        <v>8321</v>
      </c>
      <c r="Q791" t="s">
        <v>8322</v>
      </c>
      <c r="R791" s="22">
        <f t="shared" si="37"/>
        <v>41277.186111111114</v>
      </c>
      <c r="S791" s="13">
        <f t="shared" si="38"/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f t="shared" si="36"/>
        <v>92.547820512820508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0" t="s">
        <v>8321</v>
      </c>
      <c r="Q792" t="s">
        <v>8322</v>
      </c>
      <c r="R792" s="22">
        <f t="shared" si="37"/>
        <v>41276.047905092593</v>
      </c>
      <c r="S792" s="13">
        <f t="shared" si="38"/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f t="shared" si="36"/>
        <v>60.859375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0" t="s">
        <v>8321</v>
      </c>
      <c r="Q793" t="s">
        <v>8322</v>
      </c>
      <c r="R793" s="22">
        <f t="shared" si="37"/>
        <v>41557.780624999999</v>
      </c>
      <c r="S793" s="13">
        <f t="shared" si="38"/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f t="shared" si="36"/>
        <v>41.851833333333339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0" t="s">
        <v>8321</v>
      </c>
      <c r="Q794" t="s">
        <v>8322</v>
      </c>
      <c r="R794" s="22">
        <f t="shared" si="37"/>
        <v>41555.873645833337</v>
      </c>
      <c r="S794" s="13">
        <f t="shared" si="38"/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f t="shared" si="36"/>
        <v>88.325937499999995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0" t="s">
        <v>8321</v>
      </c>
      <c r="Q795" t="s">
        <v>8322</v>
      </c>
      <c r="R795" s="22">
        <f t="shared" si="37"/>
        <v>41442.741249999999</v>
      </c>
      <c r="S795" s="13">
        <f t="shared" si="38"/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f t="shared" si="36"/>
        <v>158.96226415094338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0" t="s">
        <v>8321</v>
      </c>
      <c r="Q796" t="s">
        <v>8322</v>
      </c>
      <c r="R796" s="22">
        <f t="shared" si="37"/>
        <v>40736.115011574075</v>
      </c>
      <c r="S796" s="13">
        <f t="shared" si="38"/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f t="shared" si="36"/>
        <v>85.054347826086953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0" t="s">
        <v>8321</v>
      </c>
      <c r="Q797" t="s">
        <v>8322</v>
      </c>
      <c r="R797" s="22">
        <f t="shared" si="37"/>
        <v>40963.613032407404</v>
      </c>
      <c r="S797" s="13">
        <f t="shared" si="38"/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f t="shared" si="36"/>
        <v>112.61111111111111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0" t="s">
        <v>8321</v>
      </c>
      <c r="Q798" t="s">
        <v>8322</v>
      </c>
      <c r="R798" s="22">
        <f t="shared" si="37"/>
        <v>41502.882928240739</v>
      </c>
      <c r="S798" s="13">
        <f t="shared" si="38"/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f t="shared" si="36"/>
        <v>45.436619718309856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0" t="s">
        <v>8321</v>
      </c>
      <c r="Q799" t="s">
        <v>8322</v>
      </c>
      <c r="R799" s="22">
        <f t="shared" si="37"/>
        <v>40996.994074074071</v>
      </c>
      <c r="S799" s="13">
        <f t="shared" si="38"/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f t="shared" si="36"/>
        <v>46.218390804597703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0" t="s">
        <v>8321</v>
      </c>
      <c r="Q800" t="s">
        <v>8322</v>
      </c>
      <c r="R800" s="22">
        <f t="shared" si="37"/>
        <v>41882.590127314819</v>
      </c>
      <c r="S800" s="13">
        <f t="shared" si="38"/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f t="shared" si="36"/>
        <v>178.60714285714286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0" t="s">
        <v>8321</v>
      </c>
      <c r="Q801" t="s">
        <v>8322</v>
      </c>
      <c r="R801" s="22">
        <f t="shared" si="37"/>
        <v>40996.667199074072</v>
      </c>
      <c r="S801" s="13">
        <f t="shared" si="38"/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f t="shared" si="36"/>
        <v>40.75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0" t="s">
        <v>8321</v>
      </c>
      <c r="Q802" t="s">
        <v>8322</v>
      </c>
      <c r="R802" s="22">
        <f t="shared" si="37"/>
        <v>41863.433495370373</v>
      </c>
      <c r="S802" s="13">
        <f t="shared" si="38"/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f t="shared" si="36"/>
        <v>43.733921568627444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0" t="s">
        <v>8321</v>
      </c>
      <c r="Q803" t="s">
        <v>8322</v>
      </c>
      <c r="R803" s="22">
        <f t="shared" si="37"/>
        <v>40695.795370370368</v>
      </c>
      <c r="S803" s="13">
        <f t="shared" si="38"/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f t="shared" si="36"/>
        <v>81.066666666666663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0" t="s">
        <v>8321</v>
      </c>
      <c r="Q804" t="s">
        <v>8322</v>
      </c>
      <c r="R804" s="22">
        <f t="shared" si="37"/>
        <v>41123.022268518522</v>
      </c>
      <c r="S804" s="13">
        <f t="shared" si="38"/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f t="shared" si="36"/>
        <v>74.60526315789474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0" t="s">
        <v>8321</v>
      </c>
      <c r="Q805" t="s">
        <v>8322</v>
      </c>
      <c r="R805" s="22">
        <f t="shared" si="37"/>
        <v>40665.949976851851</v>
      </c>
      <c r="S805" s="13">
        <f t="shared" si="38"/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f t="shared" si="36"/>
        <v>305.55555555555554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0" t="s">
        <v>8321</v>
      </c>
      <c r="Q806" t="s">
        <v>8322</v>
      </c>
      <c r="R806" s="22">
        <f t="shared" si="37"/>
        <v>40730.105625000004</v>
      </c>
      <c r="S806" s="13">
        <f t="shared" si="38"/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f t="shared" si="36"/>
        <v>58.333333333333336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0" t="s">
        <v>8321</v>
      </c>
      <c r="Q807" t="s">
        <v>8322</v>
      </c>
      <c r="R807" s="22">
        <f t="shared" si="37"/>
        <v>40690.823055555556</v>
      </c>
      <c r="S807" s="13">
        <f t="shared" si="38"/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f t="shared" si="36"/>
        <v>117.67605633802818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0" t="s">
        <v>8321</v>
      </c>
      <c r="Q808" t="s">
        <v>8322</v>
      </c>
      <c r="R808" s="22">
        <f t="shared" si="37"/>
        <v>40763.691423611112</v>
      </c>
      <c r="S808" s="13">
        <f t="shared" si="38"/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f t="shared" si="36"/>
        <v>73.771929824561397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0" t="s">
        <v>8321</v>
      </c>
      <c r="Q809" t="s">
        <v>8322</v>
      </c>
      <c r="R809" s="22">
        <f t="shared" si="37"/>
        <v>42759.628599537042</v>
      </c>
      <c r="S809" s="13">
        <f t="shared" si="38"/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f t="shared" si="36"/>
        <v>104.65116279069767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0" t="s">
        <v>8321</v>
      </c>
      <c r="Q810" t="s">
        <v>8322</v>
      </c>
      <c r="R810" s="22">
        <f t="shared" si="37"/>
        <v>41962.100532407407</v>
      </c>
      <c r="S810" s="13">
        <f t="shared" si="38"/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f t="shared" si="36"/>
        <v>79.82692307692308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0" t="s">
        <v>8321</v>
      </c>
      <c r="Q811" t="s">
        <v>8322</v>
      </c>
      <c r="R811" s="22">
        <f t="shared" si="37"/>
        <v>41628.833680555559</v>
      </c>
      <c r="S811" s="13">
        <f t="shared" si="38"/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f t="shared" si="36"/>
        <v>58.333333333333336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0" t="s">
        <v>8321</v>
      </c>
      <c r="Q812" t="s">
        <v>8322</v>
      </c>
      <c r="R812" s="22">
        <f t="shared" si="37"/>
        <v>41123.056273148148</v>
      </c>
      <c r="S812" s="13">
        <f t="shared" si="38"/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f t="shared" si="36"/>
        <v>86.666666666666671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0" t="s">
        <v>8321</v>
      </c>
      <c r="Q813" t="s">
        <v>8322</v>
      </c>
      <c r="R813" s="22">
        <f t="shared" si="37"/>
        <v>41443.643541666665</v>
      </c>
      <c r="S813" s="13">
        <f t="shared" si="38"/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f t="shared" si="36"/>
        <v>27.606060606060606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0" t="s">
        <v>8321</v>
      </c>
      <c r="Q814" t="s">
        <v>8322</v>
      </c>
      <c r="R814" s="22">
        <f t="shared" si="37"/>
        <v>41282.017962962964</v>
      </c>
      <c r="S814" s="13">
        <f t="shared" si="38"/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f t="shared" si="36"/>
        <v>24.999375000000001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0" t="s">
        <v>8321</v>
      </c>
      <c r="Q815" t="s">
        <v>8322</v>
      </c>
      <c r="R815" s="22">
        <f t="shared" si="37"/>
        <v>41080.960243055553</v>
      </c>
      <c r="S815" s="13">
        <f t="shared" si="38"/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f t="shared" si="36"/>
        <v>45.464285714285715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0" t="s">
        <v>8321</v>
      </c>
      <c r="Q816" t="s">
        <v>8322</v>
      </c>
      <c r="R816" s="22">
        <f t="shared" si="37"/>
        <v>40679.743067129632</v>
      </c>
      <c r="S816" s="13">
        <f t="shared" si="38"/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f t="shared" si="36"/>
        <v>99.534883720930239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0" t="s">
        <v>8321</v>
      </c>
      <c r="Q817" t="s">
        <v>8322</v>
      </c>
      <c r="R817" s="22">
        <f t="shared" si="37"/>
        <v>41914.917858796296</v>
      </c>
      <c r="S817" s="13">
        <f t="shared" si="38"/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f t="shared" si="36"/>
        <v>39.31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0" t="s">
        <v>8321</v>
      </c>
      <c r="Q818" t="s">
        <v>8322</v>
      </c>
      <c r="R818" s="22">
        <f t="shared" si="37"/>
        <v>41341.870868055557</v>
      </c>
      <c r="S818" s="13">
        <f t="shared" si="38"/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f t="shared" si="36"/>
        <v>89.419999999999987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0" t="s">
        <v>8321</v>
      </c>
      <c r="Q819" t="s">
        <v>8322</v>
      </c>
      <c r="R819" s="22">
        <f t="shared" si="37"/>
        <v>40925.599664351852</v>
      </c>
      <c r="S819" s="13">
        <f t="shared" si="38"/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f t="shared" si="36"/>
        <v>28.684210526315791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0" t="s">
        <v>8321</v>
      </c>
      <c r="Q820" t="s">
        <v>8322</v>
      </c>
      <c r="R820" s="22">
        <f t="shared" si="37"/>
        <v>41120.882881944446</v>
      </c>
      <c r="S820" s="13">
        <f t="shared" si="38"/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f t="shared" si="36"/>
        <v>31.071428571428573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0" t="s">
        <v>8321</v>
      </c>
      <c r="Q821" t="s">
        <v>8322</v>
      </c>
      <c r="R821" s="22">
        <f t="shared" si="37"/>
        <v>41619.998310185183</v>
      </c>
      <c r="S821" s="13">
        <f t="shared" si="38"/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f t="shared" si="36"/>
        <v>70.55263157894737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0" t="s">
        <v>8321</v>
      </c>
      <c r="Q822" t="s">
        <v>8322</v>
      </c>
      <c r="R822" s="22">
        <f t="shared" si="37"/>
        <v>41768.841921296298</v>
      </c>
      <c r="S822" s="13">
        <f t="shared" si="38"/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f t="shared" si="36"/>
        <v>224.12820512820514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0" t="s">
        <v>8321</v>
      </c>
      <c r="Q823" t="s">
        <v>8322</v>
      </c>
      <c r="R823" s="22">
        <f t="shared" si="37"/>
        <v>42093.922048611115</v>
      </c>
      <c r="S823" s="13">
        <f t="shared" si="38"/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f t="shared" si="36"/>
        <v>51.811594202898547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0" t="s">
        <v>8321</v>
      </c>
      <c r="Q824" t="s">
        <v>8322</v>
      </c>
      <c r="R824" s="22">
        <f t="shared" si="37"/>
        <v>41157.947337962964</v>
      </c>
      <c r="S824" s="13">
        <f t="shared" si="38"/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f t="shared" si="36"/>
        <v>43.515151515151516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0" t="s">
        <v>8321</v>
      </c>
      <c r="Q825" t="s">
        <v>8322</v>
      </c>
      <c r="R825" s="22">
        <f t="shared" si="37"/>
        <v>42055.972824074073</v>
      </c>
      <c r="S825" s="13">
        <f t="shared" si="38"/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f t="shared" si="36"/>
        <v>39.816666666666663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0" t="s">
        <v>8321</v>
      </c>
      <c r="Q826" t="s">
        <v>8322</v>
      </c>
      <c r="R826" s="22">
        <f t="shared" si="37"/>
        <v>40250.242106481484</v>
      </c>
      <c r="S826" s="13">
        <f t="shared" si="38"/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f t="shared" si="36"/>
        <v>126.8080808080808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0" t="s">
        <v>8321</v>
      </c>
      <c r="Q827" t="s">
        <v>8322</v>
      </c>
      <c r="R827" s="22">
        <f t="shared" si="37"/>
        <v>41186.306527777779</v>
      </c>
      <c r="S827" s="13">
        <f t="shared" si="38"/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f t="shared" si="36"/>
        <v>113.87755102040816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0" t="s">
        <v>8321</v>
      </c>
      <c r="Q828" t="s">
        <v>8322</v>
      </c>
      <c r="R828" s="22">
        <f t="shared" si="37"/>
        <v>40973.038541666669</v>
      </c>
      <c r="S828" s="13">
        <f t="shared" si="38"/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f t="shared" si="36"/>
        <v>28.181818181818183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0" t="s">
        <v>8321</v>
      </c>
      <c r="Q829" t="s">
        <v>8322</v>
      </c>
      <c r="R829" s="22">
        <f t="shared" si="37"/>
        <v>40927.473460648151</v>
      </c>
      <c r="S829" s="13">
        <f t="shared" si="38"/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f t="shared" si="36"/>
        <v>36.60526315789474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0" t="s">
        <v>8321</v>
      </c>
      <c r="Q830" t="s">
        <v>8322</v>
      </c>
      <c r="R830" s="22">
        <f t="shared" si="37"/>
        <v>41073.050717592596</v>
      </c>
      <c r="S830" s="13">
        <f t="shared" si="38"/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f t="shared" si="36"/>
        <v>32.5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0" t="s">
        <v>8321</v>
      </c>
      <c r="Q831" t="s">
        <v>8322</v>
      </c>
      <c r="R831" s="22">
        <f t="shared" si="37"/>
        <v>42504.801388888889</v>
      </c>
      <c r="S831" s="13">
        <f t="shared" si="38"/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f t="shared" si="36"/>
        <v>60.65625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0" t="s">
        <v>8321</v>
      </c>
      <c r="Q832" t="s">
        <v>8322</v>
      </c>
      <c r="R832" s="22">
        <f t="shared" si="37"/>
        <v>41325.525752314818</v>
      </c>
      <c r="S832" s="13">
        <f t="shared" si="38"/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f t="shared" si="36"/>
        <v>175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0" t="s">
        <v>8321</v>
      </c>
      <c r="Q833" t="s">
        <v>8322</v>
      </c>
      <c r="R833" s="22">
        <f t="shared" si="37"/>
        <v>40996.646921296298</v>
      </c>
      <c r="S833" s="13">
        <f t="shared" si="38"/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f t="shared" si="36"/>
        <v>97.993896103896105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0" t="s">
        <v>8321</v>
      </c>
      <c r="Q834" t="s">
        <v>8322</v>
      </c>
      <c r="R834" s="22">
        <f t="shared" si="37"/>
        <v>40869.675173611111</v>
      </c>
      <c r="S834" s="13">
        <f t="shared" si="38"/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f t="shared" ref="I835:I898" si="39">E835/M835</f>
        <v>148.78048780487805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0" t="s">
        <v>8321</v>
      </c>
      <c r="Q835" t="s">
        <v>8322</v>
      </c>
      <c r="R835" s="22">
        <f t="shared" ref="R835:R898" si="40">(((K835/60)/60)/24)+DATE(1970,1,1)</f>
        <v>41718.878182870372</v>
      </c>
      <c r="S835" s="13">
        <f t="shared" ref="S835:S898" si="41">YEAR(R835)</f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f t="shared" si="39"/>
        <v>96.08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0" t="s">
        <v>8321</v>
      </c>
      <c r="Q836" t="s">
        <v>8322</v>
      </c>
      <c r="R836" s="22">
        <f t="shared" si="40"/>
        <v>41422.822824074072</v>
      </c>
      <c r="S836" s="13">
        <f t="shared" si="41"/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f t="shared" si="39"/>
        <v>58.625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0" t="s">
        <v>8321</v>
      </c>
      <c r="Q837" t="s">
        <v>8322</v>
      </c>
      <c r="R837" s="22">
        <f t="shared" si="40"/>
        <v>41005.45784722222</v>
      </c>
      <c r="S837" s="13">
        <f t="shared" si="41"/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f t="shared" si="39"/>
        <v>109.70695652173914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0" t="s">
        <v>8321</v>
      </c>
      <c r="Q838" t="s">
        <v>8322</v>
      </c>
      <c r="R838" s="22">
        <f t="shared" si="40"/>
        <v>41524.056921296295</v>
      </c>
      <c r="S838" s="13">
        <f t="shared" si="41"/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f t="shared" si="39"/>
        <v>49.112903225806448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0" t="s">
        <v>8321</v>
      </c>
      <c r="Q839" t="s">
        <v>8322</v>
      </c>
      <c r="R839" s="22">
        <f t="shared" si="40"/>
        <v>41730.998402777775</v>
      </c>
      <c r="S839" s="13">
        <f t="shared" si="41"/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f t="shared" si="39"/>
        <v>47.672131147540981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0" t="s">
        <v>8321</v>
      </c>
      <c r="Q840" t="s">
        <v>8322</v>
      </c>
      <c r="R840" s="22">
        <f t="shared" si="40"/>
        <v>40895.897974537038</v>
      </c>
      <c r="S840" s="13">
        <f t="shared" si="41"/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f t="shared" si="39"/>
        <v>60.737812499999997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0" t="s">
        <v>8321</v>
      </c>
      <c r="Q841" t="s">
        <v>8322</v>
      </c>
      <c r="R841" s="22">
        <f t="shared" si="40"/>
        <v>41144.763379629629</v>
      </c>
      <c r="S841" s="13">
        <f t="shared" si="41"/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f t="shared" si="39"/>
        <v>63.37715789473684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0" t="s">
        <v>8321</v>
      </c>
      <c r="Q842" t="s">
        <v>8323</v>
      </c>
      <c r="R842" s="22">
        <f t="shared" si="40"/>
        <v>42607.226701388892</v>
      </c>
      <c r="S842" s="13">
        <f t="shared" si="41"/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f t="shared" si="39"/>
        <v>53.893617021276597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0" t="s">
        <v>8321</v>
      </c>
      <c r="Q843" t="s">
        <v>8323</v>
      </c>
      <c r="R843" s="22">
        <f t="shared" si="40"/>
        <v>41923.838692129626</v>
      </c>
      <c r="S843" s="13">
        <f t="shared" si="41"/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f t="shared" si="39"/>
        <v>66.871794871794876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0" t="s">
        <v>8321</v>
      </c>
      <c r="Q844" t="s">
        <v>8323</v>
      </c>
      <c r="R844" s="22">
        <f t="shared" si="40"/>
        <v>41526.592395833337</v>
      </c>
      <c r="S844" s="13">
        <f t="shared" si="41"/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f t="shared" si="39"/>
        <v>63.102362204724407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0" t="s">
        <v>8321</v>
      </c>
      <c r="Q845" t="s">
        <v>8323</v>
      </c>
      <c r="R845" s="22">
        <f t="shared" si="40"/>
        <v>42695.257870370369</v>
      </c>
      <c r="S845" s="13">
        <f t="shared" si="41"/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f t="shared" si="39"/>
        <v>36.628930817610062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0" t="s">
        <v>8321</v>
      </c>
      <c r="Q846" t="s">
        <v>8323</v>
      </c>
      <c r="R846" s="22">
        <f t="shared" si="40"/>
        <v>41905.684629629628</v>
      </c>
      <c r="S846" s="13">
        <f t="shared" si="41"/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f t="shared" si="39"/>
        <v>34.005706214689269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0" t="s">
        <v>8321</v>
      </c>
      <c r="Q847" t="s">
        <v>8323</v>
      </c>
      <c r="R847" s="22">
        <f t="shared" si="40"/>
        <v>42578.205972222218</v>
      </c>
      <c r="S847" s="13">
        <f t="shared" si="41"/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f t="shared" si="39"/>
        <v>28.553404255319148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0" t="s">
        <v>8321</v>
      </c>
      <c r="Q848" t="s">
        <v>8323</v>
      </c>
      <c r="R848" s="22">
        <f t="shared" si="40"/>
        <v>41694.391840277778</v>
      </c>
      <c r="S848" s="13">
        <f t="shared" si="41"/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f t="shared" si="39"/>
        <v>10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0" t="s">
        <v>8321</v>
      </c>
      <c r="Q849" t="s">
        <v>8323</v>
      </c>
      <c r="R849" s="22">
        <f t="shared" si="40"/>
        <v>42165.79833333334</v>
      </c>
      <c r="S849" s="13">
        <f t="shared" si="41"/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f t="shared" si="39"/>
        <v>18.75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0" t="s">
        <v>8321</v>
      </c>
      <c r="Q850" t="s">
        <v>8323</v>
      </c>
      <c r="R850" s="22">
        <f t="shared" si="40"/>
        <v>42078.792048611111</v>
      </c>
      <c r="S850" s="13">
        <f t="shared" si="41"/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f t="shared" si="39"/>
        <v>41.704347826086959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0" t="s">
        <v>8321</v>
      </c>
      <c r="Q851" t="s">
        <v>8323</v>
      </c>
      <c r="R851" s="22">
        <f t="shared" si="40"/>
        <v>42051.148888888885</v>
      </c>
      <c r="S851" s="13">
        <f t="shared" si="41"/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f t="shared" si="39"/>
        <v>46.669172932330824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0" t="s">
        <v>8321</v>
      </c>
      <c r="Q852" t="s">
        <v>8323</v>
      </c>
      <c r="R852" s="22">
        <f t="shared" si="40"/>
        <v>42452.827743055561</v>
      </c>
      <c r="S852" s="13">
        <f t="shared" si="41"/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f t="shared" si="39"/>
        <v>37.271428571428572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0" t="s">
        <v>8321</v>
      </c>
      <c r="Q853" t="s">
        <v>8323</v>
      </c>
      <c r="R853" s="22">
        <f t="shared" si="40"/>
        <v>42522.880243055552</v>
      </c>
      <c r="S853" s="13">
        <f t="shared" si="41"/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f t="shared" si="39"/>
        <v>59.258064516129032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0" t="s">
        <v>8321</v>
      </c>
      <c r="Q854" t="s">
        <v>8323</v>
      </c>
      <c r="R854" s="22">
        <f t="shared" si="40"/>
        <v>42656.805497685185</v>
      </c>
      <c r="S854" s="13">
        <f t="shared" si="41"/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f t="shared" si="39"/>
        <v>30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0" t="s">
        <v>8321</v>
      </c>
      <c r="Q855" t="s">
        <v>8323</v>
      </c>
      <c r="R855" s="22">
        <f t="shared" si="40"/>
        <v>42021.832280092596</v>
      </c>
      <c r="S855" s="13">
        <f t="shared" si="41"/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f t="shared" si="39"/>
        <v>65.8623246492986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0" t="s">
        <v>8321</v>
      </c>
      <c r="Q856" t="s">
        <v>8323</v>
      </c>
      <c r="R856" s="22">
        <f t="shared" si="40"/>
        <v>42702.212337962963</v>
      </c>
      <c r="S856" s="13">
        <f t="shared" si="41"/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f t="shared" si="39"/>
        <v>31.914893617021278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0" t="s">
        <v>8321</v>
      </c>
      <c r="Q857" t="s">
        <v>8323</v>
      </c>
      <c r="R857" s="22">
        <f t="shared" si="40"/>
        <v>42545.125196759262</v>
      </c>
      <c r="S857" s="13">
        <f t="shared" si="41"/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f t="shared" si="39"/>
        <v>19.464285714285715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0" t="s">
        <v>8321</v>
      </c>
      <c r="Q858" t="s">
        <v>8323</v>
      </c>
      <c r="R858" s="22">
        <f t="shared" si="40"/>
        <v>42609.311990740738</v>
      </c>
      <c r="S858" s="13">
        <f t="shared" si="41"/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f t="shared" si="39"/>
        <v>50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0" t="s">
        <v>8321</v>
      </c>
      <c r="Q859" t="s">
        <v>8323</v>
      </c>
      <c r="R859" s="22">
        <f t="shared" si="40"/>
        <v>42291.581377314811</v>
      </c>
      <c r="S859" s="13">
        <f t="shared" si="41"/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f t="shared" si="39"/>
        <v>22.737763157894737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0" t="s">
        <v>8321</v>
      </c>
      <c r="Q860" t="s">
        <v>8323</v>
      </c>
      <c r="R860" s="22">
        <f t="shared" si="40"/>
        <v>42079.745578703703</v>
      </c>
      <c r="S860" s="13">
        <f t="shared" si="41"/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f t="shared" si="39"/>
        <v>42.724489795918366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0" t="s">
        <v>8321</v>
      </c>
      <c r="Q861" t="s">
        <v>8323</v>
      </c>
      <c r="R861" s="22">
        <f t="shared" si="40"/>
        <v>42128.820231481484</v>
      </c>
      <c r="S861" s="13">
        <f t="shared" si="41"/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f t="shared" si="39"/>
        <v>52.916666666666664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0" t="s">
        <v>8321</v>
      </c>
      <c r="Q862" t="s">
        <v>8324</v>
      </c>
      <c r="R862" s="22">
        <f t="shared" si="40"/>
        <v>41570.482789351852</v>
      </c>
      <c r="S862" s="13">
        <f t="shared" si="41"/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f t="shared" si="39"/>
        <v>50.5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0" t="s">
        <v>8321</v>
      </c>
      <c r="Q863" t="s">
        <v>8324</v>
      </c>
      <c r="R863" s="22">
        <f t="shared" si="40"/>
        <v>42599.965324074074</v>
      </c>
      <c r="S863" s="13">
        <f t="shared" si="41"/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f t="shared" si="39"/>
        <v>42.5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0" t="s">
        <v>8321</v>
      </c>
      <c r="Q864" t="s">
        <v>8324</v>
      </c>
      <c r="R864" s="22">
        <f t="shared" si="40"/>
        <v>41559.5549537037</v>
      </c>
      <c r="S864" s="13">
        <f t="shared" si="41"/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f t="shared" si="39"/>
        <v>18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0" t="s">
        <v>8321</v>
      </c>
      <c r="Q865" t="s">
        <v>8324</v>
      </c>
      <c r="R865" s="22">
        <f t="shared" si="40"/>
        <v>40921.117662037039</v>
      </c>
      <c r="S865" s="13">
        <f t="shared" si="41"/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f t="shared" si="39"/>
        <v>34.177215189873415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0" t="s">
        <v>8321</v>
      </c>
      <c r="Q866" t="s">
        <v>8324</v>
      </c>
      <c r="R866" s="22">
        <f t="shared" si="40"/>
        <v>41541.106921296298</v>
      </c>
      <c r="S866" s="13">
        <f t="shared" si="41"/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f t="shared" si="39"/>
        <v>22.5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0" t="s">
        <v>8321</v>
      </c>
      <c r="Q867" t="s">
        <v>8324</v>
      </c>
      <c r="R867" s="22">
        <f t="shared" si="40"/>
        <v>41230.77311342593</v>
      </c>
      <c r="S867" s="13">
        <f t="shared" si="41"/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f t="shared" si="39"/>
        <v>58.18181818181818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0" t="s">
        <v>8321</v>
      </c>
      <c r="Q868" t="s">
        <v>8324</v>
      </c>
      <c r="R868" s="22">
        <f t="shared" si="40"/>
        <v>42025.637939814813</v>
      </c>
      <c r="S868" s="13">
        <f t="shared" si="41"/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f t="shared" si="39"/>
        <v>109.18181818181819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0" t="s">
        <v>8321</v>
      </c>
      <c r="Q869" t="s">
        <v>8324</v>
      </c>
      <c r="R869" s="22">
        <f t="shared" si="40"/>
        <v>40088.105393518519</v>
      </c>
      <c r="S869" s="13">
        <f t="shared" si="41"/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f t="shared" si="39"/>
        <v>50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0" t="s">
        <v>8321</v>
      </c>
      <c r="Q870" t="s">
        <v>8324</v>
      </c>
      <c r="R870" s="22">
        <f t="shared" si="40"/>
        <v>41616.027754629627</v>
      </c>
      <c r="S870" s="13">
        <f t="shared" si="41"/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f t="shared" si="39"/>
        <v>346.66666666666669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0" t="s">
        <v>8321</v>
      </c>
      <c r="Q871" t="s">
        <v>8324</v>
      </c>
      <c r="R871" s="22">
        <f t="shared" si="40"/>
        <v>41342.845567129632</v>
      </c>
      <c r="S871" s="13">
        <f t="shared" si="41"/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f t="shared" si="39"/>
        <v>12.4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0" t="s">
        <v>8321</v>
      </c>
      <c r="Q872" t="s">
        <v>8324</v>
      </c>
      <c r="R872" s="22">
        <f t="shared" si="40"/>
        <v>41488.022256944445</v>
      </c>
      <c r="S872" s="13">
        <f t="shared" si="41"/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f t="shared" si="39"/>
        <v>27.083333333333332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0" t="s">
        <v>8321</v>
      </c>
      <c r="Q873" t="s">
        <v>8324</v>
      </c>
      <c r="R873" s="22">
        <f t="shared" si="40"/>
        <v>41577.561284722222</v>
      </c>
      <c r="S873" s="13">
        <f t="shared" si="41"/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f t="shared" si="39"/>
        <v>32.5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0" t="s">
        <v>8321</v>
      </c>
      <c r="Q874" t="s">
        <v>8324</v>
      </c>
      <c r="R874" s="22">
        <f t="shared" si="40"/>
        <v>40567.825543981482</v>
      </c>
      <c r="S874" s="13">
        <f t="shared" si="41"/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f t="shared" si="39"/>
        <v>9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0" t="s">
        <v>8321</v>
      </c>
      <c r="Q875" t="s">
        <v>8324</v>
      </c>
      <c r="R875" s="22">
        <f t="shared" si="40"/>
        <v>41184.167129629634</v>
      </c>
      <c r="S875" s="13">
        <f t="shared" si="41"/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f t="shared" si="39"/>
        <v>34.761904761904759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0" t="s">
        <v>8321</v>
      </c>
      <c r="Q876" t="s">
        <v>8324</v>
      </c>
      <c r="R876" s="22">
        <f t="shared" si="40"/>
        <v>41368.583726851852</v>
      </c>
      <c r="S876" s="13">
        <f t="shared" si="41"/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t="e">
        <f t="shared" si="39"/>
        <v>#DIV/0!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0" t="s">
        <v>8321</v>
      </c>
      <c r="Q877" t="s">
        <v>8324</v>
      </c>
      <c r="R877" s="22">
        <f t="shared" si="40"/>
        <v>42248.723738425921</v>
      </c>
      <c r="S877" s="13">
        <f t="shared" si="41"/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f t="shared" si="39"/>
        <v>28.577777777777779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0" t="s">
        <v>8321</v>
      </c>
      <c r="Q878" t="s">
        <v>8324</v>
      </c>
      <c r="R878" s="22">
        <f t="shared" si="40"/>
        <v>41276.496840277774</v>
      </c>
      <c r="S878" s="13">
        <f t="shared" si="41"/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f t="shared" si="39"/>
        <v>46.586206896551722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0" t="s">
        <v>8321</v>
      </c>
      <c r="Q879" t="s">
        <v>8324</v>
      </c>
      <c r="R879" s="22">
        <f t="shared" si="40"/>
        <v>41597.788888888892</v>
      </c>
      <c r="S879" s="13">
        <f t="shared" si="41"/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f t="shared" si="39"/>
        <v>32.5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0" t="s">
        <v>8321</v>
      </c>
      <c r="Q880" t="s">
        <v>8324</v>
      </c>
      <c r="R880" s="22">
        <f t="shared" si="40"/>
        <v>40505.232916666668</v>
      </c>
      <c r="S880" s="13">
        <f t="shared" si="41"/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f t="shared" si="39"/>
        <v>21.466666666666665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0" t="s">
        <v>8321</v>
      </c>
      <c r="Q881" t="s">
        <v>8324</v>
      </c>
      <c r="R881" s="22">
        <f t="shared" si="40"/>
        <v>41037.829918981479</v>
      </c>
      <c r="S881" s="13">
        <f t="shared" si="41"/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f t="shared" si="39"/>
        <v>14.125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0" t="s">
        <v>8321</v>
      </c>
      <c r="Q882" t="s">
        <v>8325</v>
      </c>
      <c r="R882" s="22">
        <f t="shared" si="40"/>
        <v>41179.32104166667</v>
      </c>
      <c r="S882" s="13">
        <f t="shared" si="41"/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f t="shared" si="39"/>
        <v>30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0" t="s">
        <v>8321</v>
      </c>
      <c r="Q883" t="s">
        <v>8325</v>
      </c>
      <c r="R883" s="22">
        <f t="shared" si="40"/>
        <v>40877.25099537037</v>
      </c>
      <c r="S883" s="13">
        <f t="shared" si="41"/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f t="shared" si="39"/>
        <v>21.571428571428573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0" t="s">
        <v>8321</v>
      </c>
      <c r="Q884" t="s">
        <v>8325</v>
      </c>
      <c r="R884" s="22">
        <f t="shared" si="40"/>
        <v>40759.860532407409</v>
      </c>
      <c r="S884" s="13">
        <f t="shared" si="41"/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f t="shared" si="39"/>
        <v>83.375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0" t="s">
        <v>8321</v>
      </c>
      <c r="Q885" t="s">
        <v>8325</v>
      </c>
      <c r="R885" s="22">
        <f t="shared" si="40"/>
        <v>42371.935590277775</v>
      </c>
      <c r="S885" s="13">
        <f t="shared" si="41"/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f t="shared" si="39"/>
        <v>10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0" t="s">
        <v>8321</v>
      </c>
      <c r="Q886" t="s">
        <v>8325</v>
      </c>
      <c r="R886" s="22">
        <f t="shared" si="40"/>
        <v>40981.802615740737</v>
      </c>
      <c r="S886" s="13">
        <f t="shared" si="41"/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f t="shared" si="39"/>
        <v>35.714285714285715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0" t="s">
        <v>8321</v>
      </c>
      <c r="Q887" t="s">
        <v>8325</v>
      </c>
      <c r="R887" s="22">
        <f t="shared" si="40"/>
        <v>42713.941099537042</v>
      </c>
      <c r="S887" s="13">
        <f t="shared" si="41"/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f t="shared" si="39"/>
        <v>29.285714285714285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0" t="s">
        <v>8321</v>
      </c>
      <c r="Q888" t="s">
        <v>8325</v>
      </c>
      <c r="R888" s="22">
        <f t="shared" si="40"/>
        <v>42603.870520833334</v>
      </c>
      <c r="S888" s="13">
        <f t="shared" si="41"/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 t="e">
        <f t="shared" si="39"/>
        <v>#DIV/0!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0" t="s">
        <v>8321</v>
      </c>
      <c r="Q889" t="s">
        <v>8325</v>
      </c>
      <c r="R889" s="22">
        <f t="shared" si="40"/>
        <v>41026.958969907406</v>
      </c>
      <c r="S889" s="13">
        <f t="shared" si="41"/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f t="shared" si="39"/>
        <v>18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0" t="s">
        <v>8321</v>
      </c>
      <c r="Q890" t="s">
        <v>8325</v>
      </c>
      <c r="R890" s="22">
        <f t="shared" si="40"/>
        <v>40751.753298611111</v>
      </c>
      <c r="S890" s="13">
        <f t="shared" si="41"/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f t="shared" si="39"/>
        <v>73.760000000000005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0" t="s">
        <v>8321</v>
      </c>
      <c r="Q891" t="s">
        <v>8325</v>
      </c>
      <c r="R891" s="22">
        <f t="shared" si="40"/>
        <v>41887.784062500003</v>
      </c>
      <c r="S891" s="13">
        <f t="shared" si="41"/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f t="shared" si="39"/>
        <v>31.25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0" t="s">
        <v>8321</v>
      </c>
      <c r="Q892" t="s">
        <v>8325</v>
      </c>
      <c r="R892" s="22">
        <f t="shared" si="40"/>
        <v>41569.698831018519</v>
      </c>
      <c r="S892" s="13">
        <f t="shared" si="41"/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f t="shared" si="39"/>
        <v>28.888888888888889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0" t="s">
        <v>8321</v>
      </c>
      <c r="Q893" t="s">
        <v>8325</v>
      </c>
      <c r="R893" s="22">
        <f t="shared" si="40"/>
        <v>41842.031597222223</v>
      </c>
      <c r="S893" s="13">
        <f t="shared" si="41"/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f t="shared" si="39"/>
        <v>143.8235294117647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0" t="s">
        <v>8321</v>
      </c>
      <c r="Q894" t="s">
        <v>8325</v>
      </c>
      <c r="R894" s="22">
        <f t="shared" si="40"/>
        <v>40304.20003472222</v>
      </c>
      <c r="S894" s="13">
        <f t="shared" si="41"/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f t="shared" si="39"/>
        <v>40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0" t="s">
        <v>8321</v>
      </c>
      <c r="Q895" t="s">
        <v>8325</v>
      </c>
      <c r="R895" s="22">
        <f t="shared" si="40"/>
        <v>42065.897719907407</v>
      </c>
      <c r="S895" s="13">
        <f t="shared" si="41"/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f t="shared" si="39"/>
        <v>147.81132075471697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0" t="s">
        <v>8321</v>
      </c>
      <c r="Q896" t="s">
        <v>8325</v>
      </c>
      <c r="R896" s="22">
        <f t="shared" si="40"/>
        <v>42496.981597222228</v>
      </c>
      <c r="S896" s="13">
        <f t="shared" si="41"/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f t="shared" si="39"/>
        <v>27.857142857142858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0" t="s">
        <v>8321</v>
      </c>
      <c r="Q897" t="s">
        <v>8325</v>
      </c>
      <c r="R897" s="22">
        <f t="shared" si="40"/>
        <v>40431.127650462964</v>
      </c>
      <c r="S897" s="13">
        <f t="shared" si="41"/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f t="shared" si="39"/>
        <v>44.444444444444443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0" t="s">
        <v>8321</v>
      </c>
      <c r="Q898" t="s">
        <v>8325</v>
      </c>
      <c r="R898" s="22">
        <f t="shared" si="40"/>
        <v>42218.872986111113</v>
      </c>
      <c r="S898" s="13">
        <f t="shared" si="41"/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t="e">
        <f t="shared" ref="I899:I962" si="42">E899/M899</f>
        <v>#DIV/0!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0" t="s">
        <v>8321</v>
      </c>
      <c r="Q899" t="s">
        <v>8325</v>
      </c>
      <c r="R899" s="22">
        <f t="shared" ref="R899:R962" si="43">(((K899/60)/60)/24)+DATE(1970,1,1)</f>
        <v>41211.688750000001</v>
      </c>
      <c r="S899" s="13">
        <f t="shared" ref="S899:S962" si="44">YEAR(R899)</f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f t="shared" si="42"/>
        <v>35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0" t="s">
        <v>8321</v>
      </c>
      <c r="Q900" t="s">
        <v>8325</v>
      </c>
      <c r="R900" s="22">
        <f t="shared" si="43"/>
        <v>40878.758217592593</v>
      </c>
      <c r="S900" s="13">
        <f t="shared" si="44"/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f t="shared" si="42"/>
        <v>35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0" t="s">
        <v>8321</v>
      </c>
      <c r="Q901" t="s">
        <v>8325</v>
      </c>
      <c r="R901" s="22">
        <f t="shared" si="43"/>
        <v>40646.099097222221</v>
      </c>
      <c r="S901" s="13">
        <f t="shared" si="44"/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f t="shared" si="42"/>
        <v>10.5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0" t="s">
        <v>8321</v>
      </c>
      <c r="Q902" t="s">
        <v>8324</v>
      </c>
      <c r="R902" s="22">
        <f t="shared" si="43"/>
        <v>42429.84956018519</v>
      </c>
      <c r="S902" s="13">
        <f t="shared" si="44"/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 t="e">
        <f t="shared" si="42"/>
        <v>#DIV/0!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0" t="s">
        <v>8321</v>
      </c>
      <c r="Q903" t="s">
        <v>8324</v>
      </c>
      <c r="R903" s="22">
        <f t="shared" si="43"/>
        <v>40291.81150462963</v>
      </c>
      <c r="S903" s="13">
        <f t="shared" si="44"/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f t="shared" si="42"/>
        <v>30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0" t="s">
        <v>8321</v>
      </c>
      <c r="Q904" t="s">
        <v>8324</v>
      </c>
      <c r="R904" s="22">
        <f t="shared" si="43"/>
        <v>41829.965532407405</v>
      </c>
      <c r="S904" s="13">
        <f t="shared" si="44"/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f t="shared" si="42"/>
        <v>40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0" t="s">
        <v>8321</v>
      </c>
      <c r="Q905" t="s">
        <v>8324</v>
      </c>
      <c r="R905" s="22">
        <f t="shared" si="43"/>
        <v>41149.796064814815</v>
      </c>
      <c r="S905" s="13">
        <f t="shared" si="44"/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f t="shared" si="42"/>
        <v>50.333333333333336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0" t="s">
        <v>8321</v>
      </c>
      <c r="Q906" t="s">
        <v>8324</v>
      </c>
      <c r="R906" s="22">
        <f t="shared" si="43"/>
        <v>42342.080289351856</v>
      </c>
      <c r="S906" s="13">
        <f t="shared" si="44"/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f t="shared" si="42"/>
        <v>32.666666666666664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0" t="s">
        <v>8321</v>
      </c>
      <c r="Q907" t="s">
        <v>8324</v>
      </c>
      <c r="R907" s="22">
        <f t="shared" si="43"/>
        <v>40507.239884259259</v>
      </c>
      <c r="S907" s="13">
        <f t="shared" si="44"/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t="e">
        <f t="shared" si="42"/>
        <v>#DIV/0!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0" t="s">
        <v>8321</v>
      </c>
      <c r="Q908" t="s">
        <v>8324</v>
      </c>
      <c r="R908" s="22">
        <f t="shared" si="43"/>
        <v>41681.189699074072</v>
      </c>
      <c r="S908" s="13">
        <f t="shared" si="44"/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t="e">
        <f t="shared" si="42"/>
        <v>#DIV/0!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0" t="s">
        <v>8321</v>
      </c>
      <c r="Q909" t="s">
        <v>8324</v>
      </c>
      <c r="R909" s="22">
        <f t="shared" si="43"/>
        <v>40767.192395833335</v>
      </c>
      <c r="S909" s="13">
        <f t="shared" si="44"/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t="e">
        <f t="shared" si="42"/>
        <v>#DIV/0!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0" t="s">
        <v>8321</v>
      </c>
      <c r="Q910" t="s">
        <v>8324</v>
      </c>
      <c r="R910" s="22">
        <f t="shared" si="43"/>
        <v>40340.801562499997</v>
      </c>
      <c r="S910" s="13">
        <f t="shared" si="44"/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f t="shared" si="42"/>
        <v>65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0" t="s">
        <v>8321</v>
      </c>
      <c r="Q911" t="s">
        <v>8324</v>
      </c>
      <c r="R911" s="22">
        <f t="shared" si="43"/>
        <v>41081.69027777778</v>
      </c>
      <c r="S911" s="13">
        <f t="shared" si="44"/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f t="shared" si="42"/>
        <v>24.6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0" t="s">
        <v>8321</v>
      </c>
      <c r="Q912" t="s">
        <v>8324</v>
      </c>
      <c r="R912" s="22">
        <f t="shared" si="43"/>
        <v>42737.545358796298</v>
      </c>
      <c r="S912" s="13">
        <f t="shared" si="44"/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t="e">
        <f t="shared" si="42"/>
        <v>#DIV/0!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0" t="s">
        <v>8321</v>
      </c>
      <c r="Q913" t="s">
        <v>8324</v>
      </c>
      <c r="R913" s="22">
        <f t="shared" si="43"/>
        <v>41642.005150462966</v>
      </c>
      <c r="S913" s="13">
        <f t="shared" si="44"/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f t="shared" si="42"/>
        <v>15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0" t="s">
        <v>8321</v>
      </c>
      <c r="Q914" t="s">
        <v>8324</v>
      </c>
      <c r="R914" s="22">
        <f t="shared" si="43"/>
        <v>41194.109340277777</v>
      </c>
      <c r="S914" s="13">
        <f t="shared" si="44"/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f t="shared" si="42"/>
        <v>82.583333333333329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0" t="s">
        <v>8321</v>
      </c>
      <c r="Q915" t="s">
        <v>8324</v>
      </c>
      <c r="R915" s="22">
        <f t="shared" si="43"/>
        <v>41004.139108796298</v>
      </c>
      <c r="S915" s="13">
        <f t="shared" si="44"/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t="e">
        <f t="shared" si="42"/>
        <v>#DIV/0!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0" t="s">
        <v>8321</v>
      </c>
      <c r="Q916" t="s">
        <v>8324</v>
      </c>
      <c r="R916" s="22">
        <f t="shared" si="43"/>
        <v>41116.763275462967</v>
      </c>
      <c r="S916" s="13">
        <f t="shared" si="44"/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f t="shared" si="42"/>
        <v>41.666666666666664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0" t="s">
        <v>8321</v>
      </c>
      <c r="Q917" t="s">
        <v>8324</v>
      </c>
      <c r="R917" s="22">
        <f t="shared" si="43"/>
        <v>40937.679560185185</v>
      </c>
      <c r="S917" s="13">
        <f t="shared" si="44"/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t="e">
        <f t="shared" si="42"/>
        <v>#DIV/0!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0" t="s">
        <v>8321</v>
      </c>
      <c r="Q918" t="s">
        <v>8324</v>
      </c>
      <c r="R918" s="22">
        <f t="shared" si="43"/>
        <v>40434.853402777779</v>
      </c>
      <c r="S918" s="13">
        <f t="shared" si="44"/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f t="shared" si="42"/>
        <v>30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0" t="s">
        <v>8321</v>
      </c>
      <c r="Q919" t="s">
        <v>8324</v>
      </c>
      <c r="R919" s="22">
        <f t="shared" si="43"/>
        <v>41802.94363425926</v>
      </c>
      <c r="S919" s="13">
        <f t="shared" si="44"/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f t="shared" si="42"/>
        <v>19.600000000000001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0" t="s">
        <v>8321</v>
      </c>
      <c r="Q920" t="s">
        <v>8324</v>
      </c>
      <c r="R920" s="22">
        <f t="shared" si="43"/>
        <v>41944.916215277779</v>
      </c>
      <c r="S920" s="13">
        <f t="shared" si="44"/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f t="shared" si="42"/>
        <v>100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0" t="s">
        <v>8321</v>
      </c>
      <c r="Q921" t="s">
        <v>8324</v>
      </c>
      <c r="R921" s="22">
        <f t="shared" si="43"/>
        <v>41227.641724537039</v>
      </c>
      <c r="S921" s="13">
        <f t="shared" si="44"/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t="e">
        <f t="shared" si="42"/>
        <v>#DIV/0!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0" t="s">
        <v>8321</v>
      </c>
      <c r="Q922" t="s">
        <v>8324</v>
      </c>
      <c r="R922" s="22">
        <f t="shared" si="43"/>
        <v>41562.67155092593</v>
      </c>
      <c r="S922" s="13">
        <f t="shared" si="44"/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f t="shared" si="42"/>
        <v>231.75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0" t="s">
        <v>8321</v>
      </c>
      <c r="Q923" t="s">
        <v>8324</v>
      </c>
      <c r="R923" s="22">
        <f t="shared" si="43"/>
        <v>40847.171018518515</v>
      </c>
      <c r="S923" s="13">
        <f t="shared" si="44"/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f t="shared" si="42"/>
        <v>189.33333333333334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0" t="s">
        <v>8321</v>
      </c>
      <c r="Q924" t="s">
        <v>8324</v>
      </c>
      <c r="R924" s="22">
        <f t="shared" si="43"/>
        <v>41878.530011574076</v>
      </c>
      <c r="S924" s="13">
        <f t="shared" si="44"/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f t="shared" si="42"/>
        <v>55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0" t="s">
        <v>8321</v>
      </c>
      <c r="Q925" t="s">
        <v>8324</v>
      </c>
      <c r="R925" s="22">
        <f t="shared" si="43"/>
        <v>41934.959756944445</v>
      </c>
      <c r="S925" s="13">
        <f t="shared" si="44"/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f t="shared" si="42"/>
        <v>21.8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0" t="s">
        <v>8321</v>
      </c>
      <c r="Q926" t="s">
        <v>8324</v>
      </c>
      <c r="R926" s="22">
        <f t="shared" si="43"/>
        <v>41288.942928240744</v>
      </c>
      <c r="S926" s="13">
        <f t="shared" si="44"/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f t="shared" si="42"/>
        <v>32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0" t="s">
        <v>8321</v>
      </c>
      <c r="Q927" t="s">
        <v>8324</v>
      </c>
      <c r="R927" s="22">
        <f t="shared" si="43"/>
        <v>41575.880914351852</v>
      </c>
      <c r="S927" s="13">
        <f t="shared" si="44"/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t="e">
        <f t="shared" si="42"/>
        <v>#DIV/0!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0" t="s">
        <v>8321</v>
      </c>
      <c r="Q928" t="s">
        <v>8324</v>
      </c>
      <c r="R928" s="22">
        <f t="shared" si="43"/>
        <v>40338.02002314815</v>
      </c>
      <c r="S928" s="13">
        <f t="shared" si="44"/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 t="e">
        <f t="shared" si="42"/>
        <v>#DIV/0!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0" t="s">
        <v>8321</v>
      </c>
      <c r="Q929" t="s">
        <v>8324</v>
      </c>
      <c r="R929" s="22">
        <f t="shared" si="43"/>
        <v>41013.822858796295</v>
      </c>
      <c r="S929" s="13">
        <f t="shared" si="44"/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f t="shared" si="42"/>
        <v>56.25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0" t="s">
        <v>8321</v>
      </c>
      <c r="Q930" t="s">
        <v>8324</v>
      </c>
      <c r="R930" s="22">
        <f t="shared" si="43"/>
        <v>41180.86241898148</v>
      </c>
      <c r="S930" s="13">
        <f t="shared" si="44"/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t="e">
        <f t="shared" si="42"/>
        <v>#DIV/0!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0" t="s">
        <v>8321</v>
      </c>
      <c r="Q931" t="s">
        <v>8324</v>
      </c>
      <c r="R931" s="22">
        <f t="shared" si="43"/>
        <v>40978.238067129627</v>
      </c>
      <c r="S931" s="13">
        <f t="shared" si="44"/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f t="shared" si="42"/>
        <v>69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0" t="s">
        <v>8321</v>
      </c>
      <c r="Q932" t="s">
        <v>8324</v>
      </c>
      <c r="R932" s="22">
        <f t="shared" si="43"/>
        <v>40312.915578703702</v>
      </c>
      <c r="S932" s="13">
        <f t="shared" si="44"/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f t="shared" si="42"/>
        <v>18.714285714285715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0" t="s">
        <v>8321</v>
      </c>
      <c r="Q933" t="s">
        <v>8324</v>
      </c>
      <c r="R933" s="22">
        <f t="shared" si="43"/>
        <v>41680.359976851854</v>
      </c>
      <c r="S933" s="13">
        <f t="shared" si="44"/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f t="shared" si="42"/>
        <v>46.033333333333331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0" t="s">
        <v>8321</v>
      </c>
      <c r="Q934" t="s">
        <v>8324</v>
      </c>
      <c r="R934" s="22">
        <f t="shared" si="43"/>
        <v>41310.969270833331</v>
      </c>
      <c r="S934" s="13">
        <f t="shared" si="44"/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f t="shared" si="42"/>
        <v>60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0" t="s">
        <v>8321</v>
      </c>
      <c r="Q935" t="s">
        <v>8324</v>
      </c>
      <c r="R935" s="22">
        <f t="shared" si="43"/>
        <v>41711.169085648151</v>
      </c>
      <c r="S935" s="13">
        <f t="shared" si="44"/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f t="shared" si="42"/>
        <v>50.666666666666664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0" t="s">
        <v>8321</v>
      </c>
      <c r="Q936" t="s">
        <v>8324</v>
      </c>
      <c r="R936" s="22">
        <f t="shared" si="43"/>
        <v>41733.737083333333</v>
      </c>
      <c r="S936" s="13">
        <f t="shared" si="44"/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f t="shared" si="42"/>
        <v>25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0" t="s">
        <v>8321</v>
      </c>
      <c r="Q937" t="s">
        <v>8324</v>
      </c>
      <c r="R937" s="22">
        <f t="shared" si="43"/>
        <v>42368.333668981482</v>
      </c>
      <c r="S937" s="13">
        <f t="shared" si="44"/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t="e">
        <f t="shared" si="42"/>
        <v>#DIV/0!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0" t="s">
        <v>8321</v>
      </c>
      <c r="Q938" t="s">
        <v>8324</v>
      </c>
      <c r="R938" s="22">
        <f t="shared" si="43"/>
        <v>40883.024178240739</v>
      </c>
      <c r="S938" s="13">
        <f t="shared" si="44"/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f t="shared" si="42"/>
        <v>20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0" t="s">
        <v>8321</v>
      </c>
      <c r="Q939" t="s">
        <v>8324</v>
      </c>
      <c r="R939" s="22">
        <f t="shared" si="43"/>
        <v>41551.798113425924</v>
      </c>
      <c r="S939" s="13">
        <f t="shared" si="44"/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f t="shared" si="42"/>
        <v>25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0" t="s">
        <v>8321</v>
      </c>
      <c r="Q940" t="s">
        <v>8324</v>
      </c>
      <c r="R940" s="22">
        <f t="shared" si="43"/>
        <v>41124.479722222226</v>
      </c>
      <c r="S940" s="13">
        <f t="shared" si="44"/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f t="shared" si="42"/>
        <v>20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0" t="s">
        <v>8321</v>
      </c>
      <c r="Q941" t="s">
        <v>8324</v>
      </c>
      <c r="R941" s="22">
        <f t="shared" si="43"/>
        <v>41416.763171296298</v>
      </c>
      <c r="S941" s="13">
        <f t="shared" si="44"/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f t="shared" si="42"/>
        <v>110.28571428571429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0" t="s">
        <v>8315</v>
      </c>
      <c r="Q942" t="s">
        <v>8317</v>
      </c>
      <c r="R942" s="22">
        <f t="shared" si="43"/>
        <v>42182.008402777778</v>
      </c>
      <c r="S942" s="13">
        <f t="shared" si="44"/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f t="shared" si="42"/>
        <v>37.451612903225808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0" t="s">
        <v>8315</v>
      </c>
      <c r="Q943" t="s">
        <v>8317</v>
      </c>
      <c r="R943" s="22">
        <f t="shared" si="43"/>
        <v>42746.096585648149</v>
      </c>
      <c r="S943" s="13">
        <f t="shared" si="44"/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f t="shared" si="42"/>
        <v>41.75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0" t="s">
        <v>8315</v>
      </c>
      <c r="Q944" t="s">
        <v>8317</v>
      </c>
      <c r="R944" s="22">
        <f t="shared" si="43"/>
        <v>42382.843287037031</v>
      </c>
      <c r="S944" s="13">
        <f t="shared" si="44"/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f t="shared" si="42"/>
        <v>24.083333333333332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0" t="s">
        <v>8315</v>
      </c>
      <c r="Q945" t="s">
        <v>8317</v>
      </c>
      <c r="R945" s="22">
        <f t="shared" si="43"/>
        <v>42673.66788194445</v>
      </c>
      <c r="S945" s="13">
        <f t="shared" si="44"/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f t="shared" si="42"/>
        <v>69.40625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0" t="s">
        <v>8315</v>
      </c>
      <c r="Q946" t="s">
        <v>8317</v>
      </c>
      <c r="R946" s="22">
        <f t="shared" si="43"/>
        <v>42444.583912037036</v>
      </c>
      <c r="S946" s="13">
        <f t="shared" si="44"/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f t="shared" si="42"/>
        <v>155.25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0" t="s">
        <v>8315</v>
      </c>
      <c r="Q947" t="s">
        <v>8317</v>
      </c>
      <c r="R947" s="22">
        <f t="shared" si="43"/>
        <v>42732.872986111113</v>
      </c>
      <c r="S947" s="13">
        <f t="shared" si="44"/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f t="shared" si="42"/>
        <v>57.2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0" t="s">
        <v>8315</v>
      </c>
      <c r="Q948" t="s">
        <v>8317</v>
      </c>
      <c r="R948" s="22">
        <f t="shared" si="43"/>
        <v>42592.750555555554</v>
      </c>
      <c r="S948" s="13">
        <f t="shared" si="44"/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t="e">
        <f t="shared" si="42"/>
        <v>#DIV/0!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0" t="s">
        <v>8315</v>
      </c>
      <c r="Q949" t="s">
        <v>8317</v>
      </c>
      <c r="R949" s="22">
        <f t="shared" si="43"/>
        <v>42491.781319444446</v>
      </c>
      <c r="S949" s="13">
        <f t="shared" si="44"/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f t="shared" si="42"/>
        <v>60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0" t="s">
        <v>8315</v>
      </c>
      <c r="Q950" t="s">
        <v>8317</v>
      </c>
      <c r="R950" s="22">
        <f t="shared" si="43"/>
        <v>42411.828287037039</v>
      </c>
      <c r="S950" s="13">
        <f t="shared" si="44"/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f t="shared" si="42"/>
        <v>39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0" t="s">
        <v>8315</v>
      </c>
      <c r="Q951" t="s">
        <v>8317</v>
      </c>
      <c r="R951" s="22">
        <f t="shared" si="43"/>
        <v>42361.043703703705</v>
      </c>
      <c r="S951" s="13">
        <f t="shared" si="44"/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f t="shared" si="42"/>
        <v>58.416666666666664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0" t="s">
        <v>8315</v>
      </c>
      <c r="Q952" t="s">
        <v>8317</v>
      </c>
      <c r="R952" s="22">
        <f t="shared" si="43"/>
        <v>42356.750706018516</v>
      </c>
      <c r="S952" s="13">
        <f t="shared" si="44"/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f t="shared" si="42"/>
        <v>158.63636363636363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0" t="s">
        <v>8315</v>
      </c>
      <c r="Q953" t="s">
        <v>8317</v>
      </c>
      <c r="R953" s="22">
        <f t="shared" si="43"/>
        <v>42480.653611111105</v>
      </c>
      <c r="S953" s="13">
        <f t="shared" si="44"/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f t="shared" si="42"/>
        <v>99.857142857142861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0" t="s">
        <v>8315</v>
      </c>
      <c r="Q954" t="s">
        <v>8317</v>
      </c>
      <c r="R954" s="22">
        <f t="shared" si="43"/>
        <v>42662.613564814819</v>
      </c>
      <c r="S954" s="13">
        <f t="shared" si="44"/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f t="shared" si="42"/>
        <v>25.2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0" t="s">
        <v>8315</v>
      </c>
      <c r="Q955" t="s">
        <v>8317</v>
      </c>
      <c r="R955" s="22">
        <f t="shared" si="43"/>
        <v>41999.164340277777</v>
      </c>
      <c r="S955" s="13">
        <f t="shared" si="44"/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f t="shared" si="42"/>
        <v>89.191780821917803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0" t="s">
        <v>8315</v>
      </c>
      <c r="Q956" t="s">
        <v>8317</v>
      </c>
      <c r="R956" s="22">
        <f t="shared" si="43"/>
        <v>42194.833784722221</v>
      </c>
      <c r="S956" s="13">
        <f t="shared" si="44"/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f t="shared" si="42"/>
        <v>182.6236559139785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0" t="s">
        <v>8315</v>
      </c>
      <c r="Q957" t="s">
        <v>8317</v>
      </c>
      <c r="R957" s="22">
        <f t="shared" si="43"/>
        <v>42586.295138888891</v>
      </c>
      <c r="S957" s="13">
        <f t="shared" si="44"/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f t="shared" si="42"/>
        <v>50.647058823529413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0" t="s">
        <v>8315</v>
      </c>
      <c r="Q958" t="s">
        <v>8317</v>
      </c>
      <c r="R958" s="22">
        <f t="shared" si="43"/>
        <v>42060.913877314815</v>
      </c>
      <c r="S958" s="13">
        <f t="shared" si="44"/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f t="shared" si="42"/>
        <v>33.285714285714285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0" t="s">
        <v>8315</v>
      </c>
      <c r="Q959" t="s">
        <v>8317</v>
      </c>
      <c r="R959" s="22">
        <f t="shared" si="43"/>
        <v>42660.552465277782</v>
      </c>
      <c r="S959" s="13">
        <f t="shared" si="44"/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f t="shared" si="42"/>
        <v>51.823529411764703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0" t="s">
        <v>8315</v>
      </c>
      <c r="Q960" t="s">
        <v>8317</v>
      </c>
      <c r="R960" s="22">
        <f t="shared" si="43"/>
        <v>42082.802812499998</v>
      </c>
      <c r="S960" s="13">
        <f t="shared" si="44"/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f t="shared" si="42"/>
        <v>113.62573099415205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0" t="s">
        <v>8315</v>
      </c>
      <c r="Q961" t="s">
        <v>8317</v>
      </c>
      <c r="R961" s="22">
        <f t="shared" si="43"/>
        <v>41993.174363425926</v>
      </c>
      <c r="S961" s="13">
        <f t="shared" si="44"/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f t="shared" si="42"/>
        <v>136.46276595744681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0" t="s">
        <v>8315</v>
      </c>
      <c r="Q962" t="s">
        <v>8317</v>
      </c>
      <c r="R962" s="22">
        <f t="shared" si="43"/>
        <v>42766.626793981486</v>
      </c>
      <c r="S962" s="13">
        <f t="shared" si="44"/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f t="shared" ref="I963:I1026" si="45">E963/M963</f>
        <v>364.35454545454547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0" t="s">
        <v>8315</v>
      </c>
      <c r="Q963" t="s">
        <v>8317</v>
      </c>
      <c r="R963" s="22">
        <f t="shared" ref="R963:R1026" si="46">(((K963/60)/60)/24)+DATE(1970,1,1)</f>
        <v>42740.693692129629</v>
      </c>
      <c r="S963" s="13">
        <f t="shared" ref="S963:S1026" si="47">YEAR(R963)</f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f t="shared" si="45"/>
        <v>19.243243243243242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0" t="s">
        <v>8315</v>
      </c>
      <c r="Q964" t="s">
        <v>8317</v>
      </c>
      <c r="R964" s="22">
        <f t="shared" si="46"/>
        <v>42373.712418981479</v>
      </c>
      <c r="S964" s="13">
        <f t="shared" si="47"/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f t="shared" si="45"/>
        <v>41.888888888888886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0" t="s">
        <v>8315</v>
      </c>
      <c r="Q965" t="s">
        <v>8317</v>
      </c>
      <c r="R965" s="22">
        <f t="shared" si="46"/>
        <v>42625.635636574079</v>
      </c>
      <c r="S965" s="13">
        <f t="shared" si="47"/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f t="shared" si="45"/>
        <v>30.310344827586206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0" t="s">
        <v>8315</v>
      </c>
      <c r="Q966" t="s">
        <v>8317</v>
      </c>
      <c r="R966" s="22">
        <f t="shared" si="46"/>
        <v>42208.628692129627</v>
      </c>
      <c r="S966" s="13">
        <f t="shared" si="47"/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f t="shared" si="45"/>
        <v>49.666666666666664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0" t="s">
        <v>8315</v>
      </c>
      <c r="Q967" t="s">
        <v>8317</v>
      </c>
      <c r="R967" s="22">
        <f t="shared" si="46"/>
        <v>42637.016736111109</v>
      </c>
      <c r="S967" s="13">
        <f t="shared" si="47"/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f t="shared" si="45"/>
        <v>59.2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0" t="s">
        <v>8315</v>
      </c>
      <c r="Q968" t="s">
        <v>8317</v>
      </c>
      <c r="R968" s="22">
        <f t="shared" si="46"/>
        <v>42619.635787037041</v>
      </c>
      <c r="S968" s="13">
        <f t="shared" si="47"/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f t="shared" si="45"/>
        <v>43.97530864197531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0" t="s">
        <v>8315</v>
      </c>
      <c r="Q969" t="s">
        <v>8317</v>
      </c>
      <c r="R969" s="22">
        <f t="shared" si="46"/>
        <v>42422.254328703704</v>
      </c>
      <c r="S969" s="13">
        <f t="shared" si="47"/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f t="shared" si="45"/>
        <v>26.5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0" t="s">
        <v>8315</v>
      </c>
      <c r="Q970" t="s">
        <v>8317</v>
      </c>
      <c r="R970" s="22">
        <f t="shared" si="46"/>
        <v>41836.847615740742</v>
      </c>
      <c r="S970" s="13">
        <f t="shared" si="47"/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f t="shared" si="45"/>
        <v>1272.7272727272727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0" t="s">
        <v>8315</v>
      </c>
      <c r="Q971" t="s">
        <v>8317</v>
      </c>
      <c r="R971" s="22">
        <f t="shared" si="46"/>
        <v>42742.30332175926</v>
      </c>
      <c r="S971" s="13">
        <f t="shared" si="47"/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f t="shared" si="45"/>
        <v>164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0" t="s">
        <v>8315</v>
      </c>
      <c r="Q972" t="s">
        <v>8317</v>
      </c>
      <c r="R972" s="22">
        <f t="shared" si="46"/>
        <v>42721.220520833333</v>
      </c>
      <c r="S972" s="13">
        <f t="shared" si="47"/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f t="shared" si="45"/>
        <v>45.2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0" t="s">
        <v>8315</v>
      </c>
      <c r="Q973" t="s">
        <v>8317</v>
      </c>
      <c r="R973" s="22">
        <f t="shared" si="46"/>
        <v>42111.709027777775</v>
      </c>
      <c r="S973" s="13">
        <f t="shared" si="47"/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f t="shared" si="45"/>
        <v>153.88888888888889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0" t="s">
        <v>8315</v>
      </c>
      <c r="Q974" t="s">
        <v>8317</v>
      </c>
      <c r="R974" s="22">
        <f t="shared" si="46"/>
        <v>41856.865717592591</v>
      </c>
      <c r="S974" s="13">
        <f t="shared" si="47"/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f t="shared" si="45"/>
        <v>51.375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0" t="s">
        <v>8315</v>
      </c>
      <c r="Q975" t="s">
        <v>8317</v>
      </c>
      <c r="R975" s="22">
        <f t="shared" si="46"/>
        <v>42257.014965277776</v>
      </c>
      <c r="S975" s="13">
        <f t="shared" si="47"/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f t="shared" si="45"/>
        <v>93.333333333333329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0" t="s">
        <v>8315</v>
      </c>
      <c r="Q976" t="s">
        <v>8317</v>
      </c>
      <c r="R976" s="22">
        <f t="shared" si="46"/>
        <v>42424.749490740738</v>
      </c>
      <c r="S976" s="13">
        <f t="shared" si="47"/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f t="shared" si="45"/>
        <v>108.625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0" t="s">
        <v>8315</v>
      </c>
      <c r="Q977" t="s">
        <v>8317</v>
      </c>
      <c r="R977" s="22">
        <f t="shared" si="46"/>
        <v>42489.696585648147</v>
      </c>
      <c r="S977" s="13">
        <f t="shared" si="47"/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f t="shared" si="45"/>
        <v>160.5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0" t="s">
        <v>8315</v>
      </c>
      <c r="Q978" t="s">
        <v>8317</v>
      </c>
      <c r="R978" s="22">
        <f t="shared" si="46"/>
        <v>42185.058993055558</v>
      </c>
      <c r="S978" s="13">
        <f t="shared" si="47"/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f t="shared" si="45"/>
        <v>75.75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0" t="s">
        <v>8315</v>
      </c>
      <c r="Q979" t="s">
        <v>8317</v>
      </c>
      <c r="R979" s="22">
        <f t="shared" si="46"/>
        <v>42391.942094907412</v>
      </c>
      <c r="S979" s="13">
        <f t="shared" si="47"/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f t="shared" si="45"/>
        <v>790.83739837398377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0" t="s">
        <v>8315</v>
      </c>
      <c r="Q980" t="s">
        <v>8317</v>
      </c>
      <c r="R980" s="22">
        <f t="shared" si="46"/>
        <v>42395.309039351851</v>
      </c>
      <c r="S980" s="13">
        <f t="shared" si="47"/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f t="shared" si="45"/>
        <v>301.93916666666667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0" t="s">
        <v>8315</v>
      </c>
      <c r="Q981" t="s">
        <v>8317</v>
      </c>
      <c r="R981" s="22">
        <f t="shared" si="46"/>
        <v>42506.416990740734</v>
      </c>
      <c r="S981" s="13">
        <f t="shared" si="47"/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f t="shared" si="45"/>
        <v>47.935483870967744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0" t="s">
        <v>8315</v>
      </c>
      <c r="Q982" t="s">
        <v>8317</v>
      </c>
      <c r="R982" s="22">
        <f t="shared" si="46"/>
        <v>41928.904189814813</v>
      </c>
      <c r="S982" s="13">
        <f t="shared" si="47"/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f t="shared" si="45"/>
        <v>2.75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0" t="s">
        <v>8315</v>
      </c>
      <c r="Q983" t="s">
        <v>8317</v>
      </c>
      <c r="R983" s="22">
        <f t="shared" si="46"/>
        <v>41830.947013888886</v>
      </c>
      <c r="S983" s="13">
        <f t="shared" si="47"/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f t="shared" si="45"/>
        <v>1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0" t="s">
        <v>8315</v>
      </c>
      <c r="Q984" t="s">
        <v>8317</v>
      </c>
      <c r="R984" s="22">
        <f t="shared" si="46"/>
        <v>42615.753310185188</v>
      </c>
      <c r="S984" s="13">
        <f t="shared" si="47"/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f t="shared" si="45"/>
        <v>171.79329608938548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0" t="s">
        <v>8315</v>
      </c>
      <c r="Q985" t="s">
        <v>8317</v>
      </c>
      <c r="R985" s="22">
        <f t="shared" si="46"/>
        <v>42574.667650462965</v>
      </c>
      <c r="S985" s="13">
        <f t="shared" si="47"/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f t="shared" si="45"/>
        <v>35.333333333333336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0" t="s">
        <v>8315</v>
      </c>
      <c r="Q986" t="s">
        <v>8317</v>
      </c>
      <c r="R986" s="22">
        <f t="shared" si="46"/>
        <v>42061.11583333333</v>
      </c>
      <c r="S986" s="13">
        <f t="shared" si="47"/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f t="shared" si="45"/>
        <v>82.086956521739125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0" t="s">
        <v>8315</v>
      </c>
      <c r="Q987" t="s">
        <v>8317</v>
      </c>
      <c r="R987" s="22">
        <f t="shared" si="46"/>
        <v>42339.967708333337</v>
      </c>
      <c r="S987" s="13">
        <f t="shared" si="47"/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f t="shared" si="45"/>
        <v>110.8695652173913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0" t="s">
        <v>8315</v>
      </c>
      <c r="Q988" t="s">
        <v>8317</v>
      </c>
      <c r="R988" s="22">
        <f t="shared" si="46"/>
        <v>42324.767361111109</v>
      </c>
      <c r="S988" s="13">
        <f t="shared" si="47"/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f t="shared" si="45"/>
        <v>161.21951219512195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0" t="s">
        <v>8315</v>
      </c>
      <c r="Q989" t="s">
        <v>8317</v>
      </c>
      <c r="R989" s="22">
        <f t="shared" si="46"/>
        <v>41773.294560185182</v>
      </c>
      <c r="S989" s="13">
        <f t="shared" si="47"/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t="e">
        <f t="shared" si="45"/>
        <v>#DIV/0!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0" t="s">
        <v>8315</v>
      </c>
      <c r="Q990" t="s">
        <v>8317</v>
      </c>
      <c r="R990" s="22">
        <f t="shared" si="46"/>
        <v>42614.356770833328</v>
      </c>
      <c r="S990" s="13">
        <f t="shared" si="47"/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f t="shared" si="45"/>
        <v>52.40625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0" t="s">
        <v>8315</v>
      </c>
      <c r="Q991" t="s">
        <v>8317</v>
      </c>
      <c r="R991" s="22">
        <f t="shared" si="46"/>
        <v>42611.933969907404</v>
      </c>
      <c r="S991" s="13">
        <f t="shared" si="47"/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f t="shared" si="45"/>
        <v>13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0" t="s">
        <v>8315</v>
      </c>
      <c r="Q992" t="s">
        <v>8317</v>
      </c>
      <c r="R992" s="22">
        <f t="shared" si="46"/>
        <v>41855.784305555557</v>
      </c>
      <c r="S992" s="13">
        <f t="shared" si="47"/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f t="shared" si="45"/>
        <v>30.285714285714285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0" t="s">
        <v>8315</v>
      </c>
      <c r="Q993" t="s">
        <v>8317</v>
      </c>
      <c r="R993" s="22">
        <f t="shared" si="46"/>
        <v>42538.75680555556</v>
      </c>
      <c r="S993" s="13">
        <f t="shared" si="47"/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f t="shared" si="45"/>
        <v>116.75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0" t="s">
        <v>8315</v>
      </c>
      <c r="Q994" t="s">
        <v>8317</v>
      </c>
      <c r="R994" s="22">
        <f t="shared" si="46"/>
        <v>42437.924988425926</v>
      </c>
      <c r="S994" s="13">
        <f t="shared" si="47"/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f t="shared" si="45"/>
        <v>89.59693877551021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0" t="s">
        <v>8315</v>
      </c>
      <c r="Q995" t="s">
        <v>8317</v>
      </c>
      <c r="R995" s="22">
        <f t="shared" si="46"/>
        <v>42652.964907407411</v>
      </c>
      <c r="S995" s="13">
        <f t="shared" si="47"/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f t="shared" si="45"/>
        <v>424.45454545454544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0" t="s">
        <v>8315</v>
      </c>
      <c r="Q996" t="s">
        <v>8317</v>
      </c>
      <c r="R996" s="22">
        <f t="shared" si="46"/>
        <v>41921.263078703705</v>
      </c>
      <c r="S996" s="13">
        <f t="shared" si="47"/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f t="shared" si="45"/>
        <v>80.666666666666671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0" t="s">
        <v>8315</v>
      </c>
      <c r="Q997" t="s">
        <v>8317</v>
      </c>
      <c r="R997" s="22">
        <f t="shared" si="46"/>
        <v>41947.940740740742</v>
      </c>
      <c r="S997" s="13">
        <f t="shared" si="47"/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f t="shared" si="45"/>
        <v>13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0" t="s">
        <v>8315</v>
      </c>
      <c r="Q998" t="s">
        <v>8317</v>
      </c>
      <c r="R998" s="22">
        <f t="shared" si="46"/>
        <v>41817.866435185184</v>
      </c>
      <c r="S998" s="13">
        <f t="shared" si="47"/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f t="shared" si="45"/>
        <v>8.125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0" t="s">
        <v>8315</v>
      </c>
      <c r="Q999" t="s">
        <v>8317</v>
      </c>
      <c r="R999" s="22">
        <f t="shared" si="46"/>
        <v>41941.10297453704</v>
      </c>
      <c r="S999" s="13">
        <f t="shared" si="47"/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f t="shared" si="45"/>
        <v>153.42794759825327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0" t="s">
        <v>8315</v>
      </c>
      <c r="Q1000" t="s">
        <v>8317</v>
      </c>
      <c r="R1000" s="22">
        <f t="shared" si="46"/>
        <v>42282.168993055559</v>
      </c>
      <c r="S1000" s="13">
        <f t="shared" si="47"/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f t="shared" si="45"/>
        <v>292.07499999999999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0" t="s">
        <v>8315</v>
      </c>
      <c r="Q1001" t="s">
        <v>8317</v>
      </c>
      <c r="R1001" s="22">
        <f t="shared" si="46"/>
        <v>41926.29965277778</v>
      </c>
      <c r="S1001" s="13">
        <f t="shared" si="47"/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f t="shared" si="45"/>
        <v>3304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0" t="s">
        <v>8315</v>
      </c>
      <c r="Q1002" t="s">
        <v>8317</v>
      </c>
      <c r="R1002" s="22">
        <f t="shared" si="46"/>
        <v>42749.059722222228</v>
      </c>
      <c r="S1002" s="13">
        <f t="shared" si="47"/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f t="shared" si="45"/>
        <v>1300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0" t="s">
        <v>8315</v>
      </c>
      <c r="Q1003" t="s">
        <v>8317</v>
      </c>
      <c r="R1003" s="22">
        <f t="shared" si="46"/>
        <v>42720.720057870371</v>
      </c>
      <c r="S1003" s="13">
        <f t="shared" si="47"/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f t="shared" si="45"/>
        <v>134.54545454545453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0" t="s">
        <v>8315</v>
      </c>
      <c r="Q1004" t="s">
        <v>8317</v>
      </c>
      <c r="R1004" s="22">
        <f t="shared" si="46"/>
        <v>42325.684189814812</v>
      </c>
      <c r="S1004" s="13">
        <f t="shared" si="47"/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f t="shared" si="45"/>
        <v>214.06666666666666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0" t="s">
        <v>8315</v>
      </c>
      <c r="Q1005" t="s">
        <v>8317</v>
      </c>
      <c r="R1005" s="22">
        <f t="shared" si="46"/>
        <v>42780.709039351852</v>
      </c>
      <c r="S1005" s="13">
        <f t="shared" si="47"/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f t="shared" si="45"/>
        <v>216.33684210526314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0" t="s">
        <v>8315</v>
      </c>
      <c r="Q1006" t="s">
        <v>8317</v>
      </c>
      <c r="R1006" s="22">
        <f t="shared" si="46"/>
        <v>42388.708645833336</v>
      </c>
      <c r="S1006" s="13">
        <f t="shared" si="47"/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f t="shared" si="45"/>
        <v>932.31055900621118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0" t="s">
        <v>8315</v>
      </c>
      <c r="Q1007" t="s">
        <v>8317</v>
      </c>
      <c r="R1007" s="22">
        <f t="shared" si="46"/>
        <v>42276.624803240738</v>
      </c>
      <c r="S1007" s="13">
        <f t="shared" si="47"/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f t="shared" si="45"/>
        <v>29.25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0" t="s">
        <v>8315</v>
      </c>
      <c r="Q1008" t="s">
        <v>8317</v>
      </c>
      <c r="R1008" s="22">
        <f t="shared" si="46"/>
        <v>41977.040185185186</v>
      </c>
      <c r="S1008" s="13">
        <f t="shared" si="47"/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f t="shared" si="45"/>
        <v>174.94736842105263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0" t="s">
        <v>8315</v>
      </c>
      <c r="Q1009" t="s">
        <v>8317</v>
      </c>
      <c r="R1009" s="22">
        <f t="shared" si="46"/>
        <v>42676.583599537036</v>
      </c>
      <c r="S1009" s="13">
        <f t="shared" si="47"/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f t="shared" si="45"/>
        <v>250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0" t="s">
        <v>8315</v>
      </c>
      <c r="Q1010" t="s">
        <v>8317</v>
      </c>
      <c r="R1010" s="22">
        <f t="shared" si="46"/>
        <v>42702.809201388889</v>
      </c>
      <c r="S1010" s="13">
        <f t="shared" si="47"/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f t="shared" si="45"/>
        <v>65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0" t="s">
        <v>8315</v>
      </c>
      <c r="Q1011" t="s">
        <v>8317</v>
      </c>
      <c r="R1011" s="22">
        <f t="shared" si="46"/>
        <v>42510.604699074072</v>
      </c>
      <c r="S1011" s="13">
        <f t="shared" si="47"/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f t="shared" si="45"/>
        <v>55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0" t="s">
        <v>8315</v>
      </c>
      <c r="Q1012" t="s">
        <v>8317</v>
      </c>
      <c r="R1012" s="22">
        <f t="shared" si="46"/>
        <v>42561.829421296294</v>
      </c>
      <c r="S1012" s="13">
        <f t="shared" si="47"/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f t="shared" si="45"/>
        <v>75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0" t="s">
        <v>8315</v>
      </c>
      <c r="Q1013" t="s">
        <v>8317</v>
      </c>
      <c r="R1013" s="22">
        <f t="shared" si="46"/>
        <v>41946.898090277777</v>
      </c>
      <c r="S1013" s="13">
        <f t="shared" si="47"/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f t="shared" si="45"/>
        <v>1389.3561935483872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0" t="s">
        <v>8315</v>
      </c>
      <c r="Q1014" t="s">
        <v>8317</v>
      </c>
      <c r="R1014" s="22">
        <f t="shared" si="46"/>
        <v>42714.440416666665</v>
      </c>
      <c r="S1014" s="13">
        <f t="shared" si="47"/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f t="shared" si="45"/>
        <v>95.911111111111111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0" t="s">
        <v>8315</v>
      </c>
      <c r="Q1015" t="s">
        <v>8317</v>
      </c>
      <c r="R1015" s="22">
        <f t="shared" si="46"/>
        <v>42339.833981481483</v>
      </c>
      <c r="S1015" s="13">
        <f t="shared" si="47"/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f t="shared" si="45"/>
        <v>191.25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0" t="s">
        <v>8315</v>
      </c>
      <c r="Q1016" t="s">
        <v>8317</v>
      </c>
      <c r="R1016" s="22">
        <f t="shared" si="46"/>
        <v>41955.002488425926</v>
      </c>
      <c r="S1016" s="13">
        <f t="shared" si="47"/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f t="shared" si="45"/>
        <v>40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0" t="s">
        <v>8315</v>
      </c>
      <c r="Q1017" t="s">
        <v>8317</v>
      </c>
      <c r="R1017" s="22">
        <f t="shared" si="46"/>
        <v>42303.878414351857</v>
      </c>
      <c r="S1017" s="13">
        <f t="shared" si="47"/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f t="shared" si="45"/>
        <v>74.78947368421052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0" t="s">
        <v>8315</v>
      </c>
      <c r="Q1018" t="s">
        <v>8317</v>
      </c>
      <c r="R1018" s="22">
        <f t="shared" si="46"/>
        <v>42422.107129629629</v>
      </c>
      <c r="S1018" s="13">
        <f t="shared" si="47"/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f t="shared" si="45"/>
        <v>161.11830985915492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0" t="s">
        <v>8315</v>
      </c>
      <c r="Q1019" t="s">
        <v>8317</v>
      </c>
      <c r="R1019" s="22">
        <f t="shared" si="46"/>
        <v>42289.675173611111</v>
      </c>
      <c r="S1019" s="13">
        <f t="shared" si="47"/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f t="shared" si="45"/>
        <v>88.714285714285708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0" t="s">
        <v>8315</v>
      </c>
      <c r="Q1020" t="s">
        <v>8317</v>
      </c>
      <c r="R1020" s="22">
        <f t="shared" si="46"/>
        <v>42535.492280092592</v>
      </c>
      <c r="S1020" s="13">
        <f t="shared" si="47"/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f t="shared" si="45"/>
        <v>53.25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0" t="s">
        <v>8315</v>
      </c>
      <c r="Q1021" t="s">
        <v>8317</v>
      </c>
      <c r="R1021" s="22">
        <f t="shared" si="46"/>
        <v>42009.973946759259</v>
      </c>
      <c r="S1021" s="13">
        <f t="shared" si="47"/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f t="shared" si="45"/>
        <v>106.2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0" t="s">
        <v>8321</v>
      </c>
      <c r="Q1022" t="s">
        <v>8326</v>
      </c>
      <c r="R1022" s="22">
        <f t="shared" si="46"/>
        <v>42127.069548611107</v>
      </c>
      <c r="S1022" s="13">
        <f t="shared" si="47"/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f t="shared" si="45"/>
        <v>22.079728033472804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0" t="s">
        <v>8321</v>
      </c>
      <c r="Q1023" t="s">
        <v>8326</v>
      </c>
      <c r="R1023" s="22">
        <f t="shared" si="46"/>
        <v>42271.251979166671</v>
      </c>
      <c r="S1023" s="13">
        <f t="shared" si="47"/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f t="shared" si="45"/>
        <v>31.054054054054053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0" t="s">
        <v>8321</v>
      </c>
      <c r="Q1024" t="s">
        <v>8326</v>
      </c>
      <c r="R1024" s="22">
        <f t="shared" si="46"/>
        <v>42111.646724537044</v>
      </c>
      <c r="S1024" s="13">
        <f t="shared" si="47"/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f t="shared" si="45"/>
        <v>36.206106870229007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0" t="s">
        <v>8321</v>
      </c>
      <c r="Q1025" t="s">
        <v>8326</v>
      </c>
      <c r="R1025" s="22">
        <f t="shared" si="46"/>
        <v>42145.919687500005</v>
      </c>
      <c r="S1025" s="13">
        <f t="shared" si="47"/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f t="shared" si="45"/>
        <v>388.9762295081967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0" t="s">
        <v>8321</v>
      </c>
      <c r="Q1026" t="s">
        <v>8326</v>
      </c>
      <c r="R1026" s="22">
        <f t="shared" si="46"/>
        <v>42370.580590277779</v>
      </c>
      <c r="S1026" s="13">
        <f t="shared" si="47"/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f t="shared" ref="I1027:I1090" si="48">E1027/M1027</f>
        <v>71.848571428571432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0" t="s">
        <v>8321</v>
      </c>
      <c r="Q1027" t="s">
        <v>8326</v>
      </c>
      <c r="R1027" s="22">
        <f t="shared" ref="R1027:R1090" si="49">(((K1027/60)/60)/24)+DATE(1970,1,1)</f>
        <v>42049.833761574075</v>
      </c>
      <c r="S1027" s="13">
        <f t="shared" ref="S1027:S1090" si="50">YEAR(R1027)</f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f t="shared" si="48"/>
        <v>57.381803278688523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0" t="s">
        <v>8321</v>
      </c>
      <c r="Q1028" t="s">
        <v>8326</v>
      </c>
      <c r="R1028" s="22">
        <f t="shared" si="49"/>
        <v>42426.407592592594</v>
      </c>
      <c r="S1028" s="13">
        <f t="shared" si="50"/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f t="shared" si="48"/>
        <v>69.666666666666671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0" t="s">
        <v>8321</v>
      </c>
      <c r="Q1029" t="s">
        <v>8326</v>
      </c>
      <c r="R1029" s="22">
        <f t="shared" si="49"/>
        <v>41905.034108796295</v>
      </c>
      <c r="S1029" s="13">
        <f t="shared" si="50"/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f t="shared" si="48"/>
        <v>45.988235294117644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0" t="s">
        <v>8321</v>
      </c>
      <c r="Q1030" t="s">
        <v>8326</v>
      </c>
      <c r="R1030" s="22">
        <f t="shared" si="49"/>
        <v>42755.627372685187</v>
      </c>
      <c r="S1030" s="13">
        <f t="shared" si="50"/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f t="shared" si="48"/>
        <v>79.262411347517727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0" t="s">
        <v>8321</v>
      </c>
      <c r="Q1031" t="s">
        <v>8326</v>
      </c>
      <c r="R1031" s="22">
        <f t="shared" si="49"/>
        <v>42044.711886574078</v>
      </c>
      <c r="S1031" s="13">
        <f t="shared" si="50"/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f t="shared" si="48"/>
        <v>43.031446540880502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0" t="s">
        <v>8321</v>
      </c>
      <c r="Q1032" t="s">
        <v>8326</v>
      </c>
      <c r="R1032" s="22">
        <f t="shared" si="49"/>
        <v>42611.483206018514</v>
      </c>
      <c r="S1032" s="13">
        <f t="shared" si="50"/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f t="shared" si="48"/>
        <v>108.48484848484848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0" t="s">
        <v>8321</v>
      </c>
      <c r="Q1033" t="s">
        <v>8326</v>
      </c>
      <c r="R1033" s="22">
        <f t="shared" si="49"/>
        <v>42324.764004629629</v>
      </c>
      <c r="S1033" s="13">
        <f t="shared" si="50"/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f t="shared" si="48"/>
        <v>61.029583333333335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0" t="s">
        <v>8321</v>
      </c>
      <c r="Q1034" t="s">
        <v>8326</v>
      </c>
      <c r="R1034" s="22">
        <f t="shared" si="49"/>
        <v>42514.666956018518</v>
      </c>
      <c r="S1034" s="13">
        <f t="shared" si="50"/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f t="shared" si="48"/>
        <v>50.592592592592595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0" t="s">
        <v>8321</v>
      </c>
      <c r="Q1035" t="s">
        <v>8326</v>
      </c>
      <c r="R1035" s="22">
        <f t="shared" si="49"/>
        <v>42688.732407407413</v>
      </c>
      <c r="S1035" s="13">
        <f t="shared" si="50"/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f t="shared" si="48"/>
        <v>39.157168674698795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0" t="s">
        <v>8321</v>
      </c>
      <c r="Q1036" t="s">
        <v>8326</v>
      </c>
      <c r="R1036" s="22">
        <f t="shared" si="49"/>
        <v>42555.166712962964</v>
      </c>
      <c r="S1036" s="13">
        <f t="shared" si="50"/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f t="shared" si="48"/>
        <v>65.15789473684211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0" t="s">
        <v>8321</v>
      </c>
      <c r="Q1037" t="s">
        <v>8326</v>
      </c>
      <c r="R1037" s="22">
        <f t="shared" si="49"/>
        <v>42016.641435185185</v>
      </c>
      <c r="S1037" s="13">
        <f t="shared" si="50"/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f t="shared" si="48"/>
        <v>23.963127962085309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0" t="s">
        <v>8321</v>
      </c>
      <c r="Q1038" t="s">
        <v>8326</v>
      </c>
      <c r="R1038" s="22">
        <f t="shared" si="49"/>
        <v>41249.448958333334</v>
      </c>
      <c r="S1038" s="13">
        <f t="shared" si="50"/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f t="shared" si="48"/>
        <v>48.61904761904762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0" t="s">
        <v>8321</v>
      </c>
      <c r="Q1039" t="s">
        <v>8326</v>
      </c>
      <c r="R1039" s="22">
        <f t="shared" si="49"/>
        <v>42119.822476851856</v>
      </c>
      <c r="S1039" s="13">
        <f t="shared" si="50"/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f t="shared" si="48"/>
        <v>35.73770491803279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0" t="s">
        <v>8321</v>
      </c>
      <c r="Q1040" t="s">
        <v>8326</v>
      </c>
      <c r="R1040" s="22">
        <f t="shared" si="49"/>
        <v>42418.231747685189</v>
      </c>
      <c r="S1040" s="13">
        <f t="shared" si="50"/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f t="shared" si="48"/>
        <v>21.366666666666667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0" t="s">
        <v>8321</v>
      </c>
      <c r="Q1041" t="s">
        <v>8326</v>
      </c>
      <c r="R1041" s="22">
        <f t="shared" si="49"/>
        <v>42692.109328703707</v>
      </c>
      <c r="S1041" s="13">
        <f t="shared" si="50"/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f t="shared" si="48"/>
        <v>250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0" t="s">
        <v>8327</v>
      </c>
      <c r="Q1042" t="s">
        <v>8328</v>
      </c>
      <c r="R1042" s="22">
        <f t="shared" si="49"/>
        <v>42579.708437499998</v>
      </c>
      <c r="S1042" s="13">
        <f t="shared" si="50"/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t="e">
        <f t="shared" si="48"/>
        <v>#DIV/0!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0" t="s">
        <v>8327</v>
      </c>
      <c r="Q1043" t="s">
        <v>8328</v>
      </c>
      <c r="R1043" s="22">
        <f t="shared" si="49"/>
        <v>41831.060092592597</v>
      </c>
      <c r="S1043" s="13">
        <f t="shared" si="50"/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f t="shared" si="48"/>
        <v>10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0" t="s">
        <v>8327</v>
      </c>
      <c r="Q1044" t="s">
        <v>8328</v>
      </c>
      <c r="R1044" s="22">
        <f t="shared" si="49"/>
        <v>41851.696157407408</v>
      </c>
      <c r="S1044" s="13">
        <f t="shared" si="50"/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f t="shared" si="48"/>
        <v>29.236301369863014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0" t="s">
        <v>8327</v>
      </c>
      <c r="Q1045" t="s">
        <v>8328</v>
      </c>
      <c r="R1045" s="22">
        <f t="shared" si="49"/>
        <v>42114.252951388888</v>
      </c>
      <c r="S1045" s="13">
        <f t="shared" si="50"/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f t="shared" si="48"/>
        <v>3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0" t="s">
        <v>8327</v>
      </c>
      <c r="Q1046" t="s">
        <v>8328</v>
      </c>
      <c r="R1046" s="22">
        <f t="shared" si="49"/>
        <v>42011.925937499997</v>
      </c>
      <c r="S1046" s="13">
        <f t="shared" si="50"/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f t="shared" si="48"/>
        <v>33.25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0" t="s">
        <v>8327</v>
      </c>
      <c r="Q1047" t="s">
        <v>8328</v>
      </c>
      <c r="R1047" s="22">
        <f t="shared" si="49"/>
        <v>41844.874421296299</v>
      </c>
      <c r="S1047" s="13">
        <f t="shared" si="50"/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t="e">
        <f t="shared" si="48"/>
        <v>#DIV/0!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0" t="s">
        <v>8327</v>
      </c>
      <c r="Q1048" t="s">
        <v>8328</v>
      </c>
      <c r="R1048" s="22">
        <f t="shared" si="49"/>
        <v>42319.851388888885</v>
      </c>
      <c r="S1048" s="13">
        <f t="shared" si="50"/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f t="shared" si="48"/>
        <v>1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0" t="s">
        <v>8327</v>
      </c>
      <c r="Q1049" t="s">
        <v>8328</v>
      </c>
      <c r="R1049" s="22">
        <f t="shared" si="49"/>
        <v>41918.818460648145</v>
      </c>
      <c r="S1049" s="13">
        <f t="shared" si="50"/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f t="shared" si="48"/>
        <v>53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0" t="s">
        <v>8327</v>
      </c>
      <c r="Q1050" t="s">
        <v>8328</v>
      </c>
      <c r="R1050" s="22">
        <f t="shared" si="49"/>
        <v>42598.053113425922</v>
      </c>
      <c r="S1050" s="13">
        <f t="shared" si="50"/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t="e">
        <f t="shared" si="48"/>
        <v>#DIV/0!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0" t="s">
        <v>8327</v>
      </c>
      <c r="Q1051" t="s">
        <v>8328</v>
      </c>
      <c r="R1051" s="22">
        <f t="shared" si="49"/>
        <v>42382.431076388893</v>
      </c>
      <c r="S1051" s="13">
        <f t="shared" si="50"/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t="e">
        <f t="shared" si="48"/>
        <v>#DIV/0!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0" t="s">
        <v>8327</v>
      </c>
      <c r="Q1052" t="s">
        <v>8328</v>
      </c>
      <c r="R1052" s="22">
        <f t="shared" si="49"/>
        <v>42231.7971875</v>
      </c>
      <c r="S1052" s="13">
        <f t="shared" si="50"/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t="e">
        <f t="shared" si="48"/>
        <v>#DIV/0!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0" t="s">
        <v>8327</v>
      </c>
      <c r="Q1053" t="s">
        <v>8328</v>
      </c>
      <c r="R1053" s="22">
        <f t="shared" si="49"/>
        <v>41850.014178240745</v>
      </c>
      <c r="S1053" s="13">
        <f t="shared" si="50"/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 t="e">
        <f t="shared" si="48"/>
        <v>#DIV/0!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0" t="s">
        <v>8327</v>
      </c>
      <c r="Q1054" t="s">
        <v>8328</v>
      </c>
      <c r="R1054" s="22">
        <f t="shared" si="49"/>
        <v>42483.797395833331</v>
      </c>
      <c r="S1054" s="13">
        <f t="shared" si="50"/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f t="shared" si="48"/>
        <v>15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0" t="s">
        <v>8327</v>
      </c>
      <c r="Q1055" t="s">
        <v>8328</v>
      </c>
      <c r="R1055" s="22">
        <f t="shared" si="49"/>
        <v>42775.172824074078</v>
      </c>
      <c r="S1055" s="13">
        <f t="shared" si="50"/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t="e">
        <f t="shared" si="48"/>
        <v>#DIV/0!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0" t="s">
        <v>8327</v>
      </c>
      <c r="Q1056" t="s">
        <v>8328</v>
      </c>
      <c r="R1056" s="22">
        <f t="shared" si="49"/>
        <v>41831.851840277777</v>
      </c>
      <c r="S1056" s="13">
        <f t="shared" si="50"/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t="e">
        <f t="shared" si="48"/>
        <v>#DIV/0!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0" t="s">
        <v>8327</v>
      </c>
      <c r="Q1057" t="s">
        <v>8328</v>
      </c>
      <c r="R1057" s="22">
        <f t="shared" si="49"/>
        <v>42406.992418981477</v>
      </c>
      <c r="S1057" s="13">
        <f t="shared" si="50"/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t="e">
        <f t="shared" si="48"/>
        <v>#DIV/0!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0" t="s">
        <v>8327</v>
      </c>
      <c r="Q1058" t="s">
        <v>8328</v>
      </c>
      <c r="R1058" s="22">
        <f t="shared" si="49"/>
        <v>42058.719641203701</v>
      </c>
      <c r="S1058" s="13">
        <f t="shared" si="50"/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t="e">
        <f t="shared" si="48"/>
        <v>#DIV/0!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0" t="s">
        <v>8327</v>
      </c>
      <c r="Q1059" t="s">
        <v>8328</v>
      </c>
      <c r="R1059" s="22">
        <f t="shared" si="49"/>
        <v>42678.871331018512</v>
      </c>
      <c r="S1059" s="13">
        <f t="shared" si="50"/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t="e">
        <f t="shared" si="48"/>
        <v>#DIV/0!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0" t="s">
        <v>8327</v>
      </c>
      <c r="Q1060" t="s">
        <v>8328</v>
      </c>
      <c r="R1060" s="22">
        <f t="shared" si="49"/>
        <v>42047.900960648149</v>
      </c>
      <c r="S1060" s="13">
        <f t="shared" si="50"/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t="e">
        <f t="shared" si="48"/>
        <v>#DIV/0!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0" t="s">
        <v>8327</v>
      </c>
      <c r="Q1061" t="s">
        <v>8328</v>
      </c>
      <c r="R1061" s="22">
        <f t="shared" si="49"/>
        <v>42046.79</v>
      </c>
      <c r="S1061" s="13">
        <f t="shared" si="50"/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f t="shared" si="48"/>
        <v>50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0" t="s">
        <v>8327</v>
      </c>
      <c r="Q1062" t="s">
        <v>8328</v>
      </c>
      <c r="R1062" s="22">
        <f t="shared" si="49"/>
        <v>42079.913113425922</v>
      </c>
      <c r="S1062" s="13">
        <f t="shared" si="50"/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t="e">
        <f t="shared" si="48"/>
        <v>#DIV/0!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0" t="s">
        <v>8327</v>
      </c>
      <c r="Q1063" t="s">
        <v>8328</v>
      </c>
      <c r="R1063" s="22">
        <f t="shared" si="49"/>
        <v>42432.276712962965</v>
      </c>
      <c r="S1063" s="13">
        <f t="shared" si="50"/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f t="shared" si="48"/>
        <v>47.5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0" t="s">
        <v>8327</v>
      </c>
      <c r="Q1064" t="s">
        <v>8328</v>
      </c>
      <c r="R1064" s="22">
        <f t="shared" si="49"/>
        <v>42556.807187500002</v>
      </c>
      <c r="S1064" s="13">
        <f t="shared" si="50"/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t="e">
        <f t="shared" si="48"/>
        <v>#DIV/0!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0" t="s">
        <v>8327</v>
      </c>
      <c r="Q1065" t="s">
        <v>8328</v>
      </c>
      <c r="R1065" s="22">
        <f t="shared" si="49"/>
        <v>42583.030810185184</v>
      </c>
      <c r="S1065" s="13">
        <f t="shared" si="50"/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f t="shared" si="48"/>
        <v>65.666666666666671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0" t="s">
        <v>8329</v>
      </c>
      <c r="Q1066" t="s">
        <v>8330</v>
      </c>
      <c r="R1066" s="22">
        <f t="shared" si="49"/>
        <v>41417.228043981479</v>
      </c>
      <c r="S1066" s="13">
        <f t="shared" si="50"/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f t="shared" si="48"/>
        <v>16.2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0" t="s">
        <v>8329</v>
      </c>
      <c r="Q1067" t="s">
        <v>8330</v>
      </c>
      <c r="R1067" s="22">
        <f t="shared" si="49"/>
        <v>41661.381041666667</v>
      </c>
      <c r="S1067" s="13">
        <f t="shared" si="50"/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f t="shared" si="48"/>
        <v>34.128378378378379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0" t="s">
        <v>8329</v>
      </c>
      <c r="Q1068" t="s">
        <v>8330</v>
      </c>
      <c r="R1068" s="22">
        <f t="shared" si="49"/>
        <v>41445.962754629632</v>
      </c>
      <c r="S1068" s="13">
        <f t="shared" si="50"/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f t="shared" si="48"/>
        <v>13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0" t="s">
        <v>8329</v>
      </c>
      <c r="Q1069" t="s">
        <v>8330</v>
      </c>
      <c r="R1069" s="22">
        <f t="shared" si="49"/>
        <v>41599.855682870373</v>
      </c>
      <c r="S1069" s="13">
        <f t="shared" si="50"/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f t="shared" si="48"/>
        <v>11.25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0" t="s">
        <v>8329</v>
      </c>
      <c r="Q1070" t="s">
        <v>8330</v>
      </c>
      <c r="R1070" s="22">
        <f t="shared" si="49"/>
        <v>42440.371111111104</v>
      </c>
      <c r="S1070" s="13">
        <f t="shared" si="50"/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f t="shared" si="48"/>
        <v>40.476190476190474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0" t="s">
        <v>8329</v>
      </c>
      <c r="Q1071" t="s">
        <v>8330</v>
      </c>
      <c r="R1071" s="22">
        <f t="shared" si="49"/>
        <v>41572.229849537034</v>
      </c>
      <c r="S1071" s="13">
        <f t="shared" si="50"/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f t="shared" si="48"/>
        <v>35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0" t="s">
        <v>8329</v>
      </c>
      <c r="Q1072" t="s">
        <v>8330</v>
      </c>
      <c r="R1072" s="22">
        <f t="shared" si="49"/>
        <v>41163.011828703704</v>
      </c>
      <c r="S1072" s="13">
        <f t="shared" si="50"/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t="e">
        <f t="shared" si="48"/>
        <v>#DIV/0!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0" t="s">
        <v>8329</v>
      </c>
      <c r="Q1073" t="s">
        <v>8330</v>
      </c>
      <c r="R1073" s="22">
        <f t="shared" si="49"/>
        <v>42295.753391203703</v>
      </c>
      <c r="S1073" s="13">
        <f t="shared" si="50"/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f t="shared" si="48"/>
        <v>12.75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0" t="s">
        <v>8329</v>
      </c>
      <c r="Q1074" t="s">
        <v>8330</v>
      </c>
      <c r="R1074" s="22">
        <f t="shared" si="49"/>
        <v>41645.832141203704</v>
      </c>
      <c r="S1074" s="13">
        <f t="shared" si="50"/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f t="shared" si="48"/>
        <v>10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0" t="s">
        <v>8329</v>
      </c>
      <c r="Q1075" t="s">
        <v>8330</v>
      </c>
      <c r="R1075" s="22">
        <f t="shared" si="49"/>
        <v>40802.964594907404</v>
      </c>
      <c r="S1075" s="13">
        <f t="shared" si="50"/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f t="shared" si="48"/>
        <v>113.56666666666666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0" t="s">
        <v>8329</v>
      </c>
      <c r="Q1076" t="s">
        <v>8330</v>
      </c>
      <c r="R1076" s="22">
        <f t="shared" si="49"/>
        <v>41613.172974537039</v>
      </c>
      <c r="S1076" s="13">
        <f t="shared" si="50"/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f t="shared" si="48"/>
        <v>15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0" t="s">
        <v>8329</v>
      </c>
      <c r="Q1077" t="s">
        <v>8330</v>
      </c>
      <c r="R1077" s="22">
        <f t="shared" si="49"/>
        <v>41005.904120370367</v>
      </c>
      <c r="S1077" s="13">
        <f t="shared" si="50"/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f t="shared" si="48"/>
        <v>48.281025641025643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0" t="s">
        <v>8329</v>
      </c>
      <c r="Q1078" t="s">
        <v>8330</v>
      </c>
      <c r="R1078" s="22">
        <f t="shared" si="49"/>
        <v>41838.377893518518</v>
      </c>
      <c r="S1078" s="13">
        <f t="shared" si="50"/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f t="shared" si="48"/>
        <v>43.976047904191617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0" t="s">
        <v>8329</v>
      </c>
      <c r="Q1079" t="s">
        <v>8330</v>
      </c>
      <c r="R1079" s="22">
        <f t="shared" si="49"/>
        <v>42353.16679398148</v>
      </c>
      <c r="S1079" s="13">
        <f t="shared" si="50"/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f t="shared" si="48"/>
        <v>9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0" t="s">
        <v>8329</v>
      </c>
      <c r="Q1080" t="s">
        <v>8330</v>
      </c>
      <c r="R1080" s="22">
        <f t="shared" si="49"/>
        <v>40701.195844907408</v>
      </c>
      <c r="S1080" s="13">
        <f t="shared" si="50"/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f t="shared" si="48"/>
        <v>37.666666666666664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0" t="s">
        <v>8329</v>
      </c>
      <c r="Q1081" t="s">
        <v>8330</v>
      </c>
      <c r="R1081" s="22">
        <f t="shared" si="49"/>
        <v>42479.566388888896</v>
      </c>
      <c r="S1081" s="13">
        <f t="shared" si="50"/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f t="shared" si="48"/>
        <v>18.581632653061224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0" t="s">
        <v>8329</v>
      </c>
      <c r="Q1082" t="s">
        <v>8330</v>
      </c>
      <c r="R1082" s="22">
        <f t="shared" si="49"/>
        <v>41740.138113425928</v>
      </c>
      <c r="S1082" s="13">
        <f t="shared" si="50"/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f t="shared" si="48"/>
        <v>3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0" t="s">
        <v>8329</v>
      </c>
      <c r="Q1083" t="s">
        <v>8330</v>
      </c>
      <c r="R1083" s="22">
        <f t="shared" si="49"/>
        <v>42002.926990740743</v>
      </c>
      <c r="S1083" s="13">
        <f t="shared" si="50"/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f t="shared" si="48"/>
        <v>18.666666666666668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0" t="s">
        <v>8329</v>
      </c>
      <c r="Q1084" t="s">
        <v>8330</v>
      </c>
      <c r="R1084" s="22">
        <f t="shared" si="49"/>
        <v>41101.906111111115</v>
      </c>
      <c r="S1084" s="13">
        <f t="shared" si="50"/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f t="shared" si="48"/>
        <v>410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0" t="s">
        <v>8329</v>
      </c>
      <c r="Q1085" t="s">
        <v>8330</v>
      </c>
      <c r="R1085" s="22">
        <f t="shared" si="49"/>
        <v>41793.659525462965</v>
      </c>
      <c r="S1085" s="13">
        <f t="shared" si="50"/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t="e">
        <f t="shared" si="48"/>
        <v>#DIV/0!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0" t="s">
        <v>8329</v>
      </c>
      <c r="Q1086" t="s">
        <v>8330</v>
      </c>
      <c r="R1086" s="22">
        <f t="shared" si="49"/>
        <v>41829.912083333329</v>
      </c>
      <c r="S1086" s="13">
        <f t="shared" si="50"/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f t="shared" si="48"/>
        <v>114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0" t="s">
        <v>8329</v>
      </c>
      <c r="Q1087" t="s">
        <v>8330</v>
      </c>
      <c r="R1087" s="22">
        <f t="shared" si="49"/>
        <v>42413.671006944445</v>
      </c>
      <c r="S1087" s="13">
        <f t="shared" si="50"/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f t="shared" si="48"/>
        <v>7.5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0" t="s">
        <v>8329</v>
      </c>
      <c r="Q1088" t="s">
        <v>8330</v>
      </c>
      <c r="R1088" s="22">
        <f t="shared" si="49"/>
        <v>41845.866793981484</v>
      </c>
      <c r="S1088" s="13">
        <f t="shared" si="50"/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t="e">
        <f t="shared" si="48"/>
        <v>#DIV/0!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0" t="s">
        <v>8329</v>
      </c>
      <c r="Q1089" t="s">
        <v>8330</v>
      </c>
      <c r="R1089" s="22">
        <f t="shared" si="49"/>
        <v>41775.713969907411</v>
      </c>
      <c r="S1089" s="13">
        <f t="shared" si="50"/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f t="shared" si="48"/>
        <v>43.41727891156463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0" t="s">
        <v>8329</v>
      </c>
      <c r="Q1090" t="s">
        <v>8330</v>
      </c>
      <c r="R1090" s="22">
        <f t="shared" si="49"/>
        <v>41723.799386574072</v>
      </c>
      <c r="S1090" s="13">
        <f t="shared" si="50"/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f t="shared" ref="I1091:I1154" si="51">E1091/M1091</f>
        <v>23.959183673469386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0" t="s">
        <v>8329</v>
      </c>
      <c r="Q1091" t="s">
        <v>8330</v>
      </c>
      <c r="R1091" s="22">
        <f t="shared" ref="R1091:R1154" si="52">(((K1091/60)/60)/24)+DATE(1970,1,1)</f>
        <v>42151.189525462964</v>
      </c>
      <c r="S1091" s="13">
        <f t="shared" ref="S1091:S1154" si="53">YEAR(R1091)</f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f t="shared" si="51"/>
        <v>5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0" t="s">
        <v>8329</v>
      </c>
      <c r="Q1092" t="s">
        <v>8330</v>
      </c>
      <c r="R1092" s="22">
        <f t="shared" si="52"/>
        <v>42123.185798611114</v>
      </c>
      <c r="S1092" s="13">
        <f t="shared" si="53"/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f t="shared" si="51"/>
        <v>12.5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0" t="s">
        <v>8329</v>
      </c>
      <c r="Q1093" t="s">
        <v>8330</v>
      </c>
      <c r="R1093" s="22">
        <f t="shared" si="52"/>
        <v>42440.820277777777</v>
      </c>
      <c r="S1093" s="13">
        <f t="shared" si="53"/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f t="shared" si="51"/>
        <v>3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0" t="s">
        <v>8329</v>
      </c>
      <c r="Q1094" t="s">
        <v>8330</v>
      </c>
      <c r="R1094" s="22">
        <f t="shared" si="52"/>
        <v>41250.025902777779</v>
      </c>
      <c r="S1094" s="13">
        <f t="shared" si="53"/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f t="shared" si="51"/>
        <v>10.5625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0" t="s">
        <v>8329</v>
      </c>
      <c r="Q1095" t="s">
        <v>8330</v>
      </c>
      <c r="R1095" s="22">
        <f t="shared" si="52"/>
        <v>42396.973807870367</v>
      </c>
      <c r="S1095" s="13">
        <f t="shared" si="53"/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f t="shared" si="51"/>
        <v>122.00037037037038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0" t="s">
        <v>8329</v>
      </c>
      <c r="Q1096" t="s">
        <v>8330</v>
      </c>
      <c r="R1096" s="22">
        <f t="shared" si="52"/>
        <v>40795.713344907403</v>
      </c>
      <c r="S1096" s="13">
        <f t="shared" si="53"/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f t="shared" si="51"/>
        <v>267.80851063829789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0" t="s">
        <v>8329</v>
      </c>
      <c r="Q1097" t="s">
        <v>8330</v>
      </c>
      <c r="R1097" s="22">
        <f t="shared" si="52"/>
        <v>41486.537268518521</v>
      </c>
      <c r="S1097" s="13">
        <f t="shared" si="53"/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f t="shared" si="51"/>
        <v>74.206896551724142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0" t="s">
        <v>8329</v>
      </c>
      <c r="Q1098" t="s">
        <v>8330</v>
      </c>
      <c r="R1098" s="22">
        <f t="shared" si="52"/>
        <v>41885.51798611111</v>
      </c>
      <c r="S1098" s="13">
        <f t="shared" si="53"/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f t="shared" si="51"/>
        <v>6.7142857142857144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0" t="s">
        <v>8329</v>
      </c>
      <c r="Q1099" t="s">
        <v>8330</v>
      </c>
      <c r="R1099" s="22">
        <f t="shared" si="52"/>
        <v>41660.792557870373</v>
      </c>
      <c r="S1099" s="13">
        <f t="shared" si="53"/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f t="shared" si="51"/>
        <v>81.954545454545453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0" t="s">
        <v>8329</v>
      </c>
      <c r="Q1100" t="s">
        <v>8330</v>
      </c>
      <c r="R1100" s="22">
        <f t="shared" si="52"/>
        <v>41712.762673611112</v>
      </c>
      <c r="S1100" s="13">
        <f t="shared" si="53"/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f t="shared" si="51"/>
        <v>25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0" t="s">
        <v>8329</v>
      </c>
      <c r="Q1101" t="s">
        <v>8330</v>
      </c>
      <c r="R1101" s="22">
        <f t="shared" si="52"/>
        <v>42107.836435185185</v>
      </c>
      <c r="S1101" s="13">
        <f t="shared" si="53"/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f t="shared" si="51"/>
        <v>10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0" t="s">
        <v>8329</v>
      </c>
      <c r="Q1102" t="s">
        <v>8330</v>
      </c>
      <c r="R1102" s="22">
        <f t="shared" si="52"/>
        <v>42384.110775462963</v>
      </c>
      <c r="S1102" s="13">
        <f t="shared" si="53"/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f t="shared" si="51"/>
        <v>6.833333333333333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0" t="s">
        <v>8329</v>
      </c>
      <c r="Q1103" t="s">
        <v>8330</v>
      </c>
      <c r="R1103" s="22">
        <f t="shared" si="52"/>
        <v>42538.77243055556</v>
      </c>
      <c r="S1103" s="13">
        <f t="shared" si="53"/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f t="shared" si="51"/>
        <v>17.708333333333332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0" t="s">
        <v>8329</v>
      </c>
      <c r="Q1104" t="s">
        <v>8330</v>
      </c>
      <c r="R1104" s="22">
        <f t="shared" si="52"/>
        <v>41577.045428240745</v>
      </c>
      <c r="S1104" s="13">
        <f t="shared" si="53"/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f t="shared" si="51"/>
        <v>16.2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0" t="s">
        <v>8329</v>
      </c>
      <c r="Q1105" t="s">
        <v>8330</v>
      </c>
      <c r="R1105" s="22">
        <f t="shared" si="52"/>
        <v>42479.22210648148</v>
      </c>
      <c r="S1105" s="13">
        <f t="shared" si="53"/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f t="shared" si="51"/>
        <v>80.297297297297291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0" t="s">
        <v>8329</v>
      </c>
      <c r="Q1106" t="s">
        <v>8330</v>
      </c>
      <c r="R1106" s="22">
        <f t="shared" si="52"/>
        <v>41771.40996527778</v>
      </c>
      <c r="S1106" s="13">
        <f t="shared" si="53"/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f t="shared" si="51"/>
        <v>71.55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0" t="s">
        <v>8329</v>
      </c>
      <c r="Q1107" t="s">
        <v>8330</v>
      </c>
      <c r="R1107" s="22">
        <f t="shared" si="52"/>
        <v>41692.135729166665</v>
      </c>
      <c r="S1107" s="13">
        <f t="shared" si="53"/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f t="shared" si="51"/>
        <v>23.571428571428573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0" t="s">
        <v>8329</v>
      </c>
      <c r="Q1108" t="s">
        <v>8330</v>
      </c>
      <c r="R1108" s="22">
        <f t="shared" si="52"/>
        <v>40973.740451388891</v>
      </c>
      <c r="S1108" s="13">
        <f t="shared" si="53"/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t="e">
        <f t="shared" si="51"/>
        <v>#DIV/0!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0" t="s">
        <v>8329</v>
      </c>
      <c r="Q1109" t="s">
        <v>8330</v>
      </c>
      <c r="R1109" s="22">
        <f t="shared" si="52"/>
        <v>41813.861388888887</v>
      </c>
      <c r="S1109" s="13">
        <f t="shared" si="53"/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f t="shared" si="51"/>
        <v>34.88095238095238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0" t="s">
        <v>8329</v>
      </c>
      <c r="Q1110" t="s">
        <v>8330</v>
      </c>
      <c r="R1110" s="22">
        <f t="shared" si="52"/>
        <v>40952.636979166666</v>
      </c>
      <c r="S1110" s="13">
        <f t="shared" si="53"/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f t="shared" si="51"/>
        <v>15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0" t="s">
        <v>8329</v>
      </c>
      <c r="Q1111" t="s">
        <v>8330</v>
      </c>
      <c r="R1111" s="22">
        <f t="shared" si="52"/>
        <v>42662.752199074079</v>
      </c>
      <c r="S1111" s="13">
        <f t="shared" si="53"/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f t="shared" si="51"/>
        <v>23.181818181818183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0" t="s">
        <v>8329</v>
      </c>
      <c r="Q1112" t="s">
        <v>8330</v>
      </c>
      <c r="R1112" s="22">
        <f t="shared" si="52"/>
        <v>41220.933124999996</v>
      </c>
      <c r="S1112" s="13">
        <f t="shared" si="53"/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f t="shared" si="51"/>
        <v>1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0" t="s">
        <v>8329</v>
      </c>
      <c r="Q1113" t="s">
        <v>8330</v>
      </c>
      <c r="R1113" s="22">
        <f t="shared" si="52"/>
        <v>42347.203587962969</v>
      </c>
      <c r="S1113" s="13">
        <f t="shared" si="53"/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f t="shared" si="51"/>
        <v>100.23371794871794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0" t="s">
        <v>8329</v>
      </c>
      <c r="Q1114" t="s">
        <v>8330</v>
      </c>
      <c r="R1114" s="22">
        <f t="shared" si="52"/>
        <v>41963.759386574078</v>
      </c>
      <c r="S1114" s="13">
        <f t="shared" si="53"/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f t="shared" si="51"/>
        <v>5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0" t="s">
        <v>8329</v>
      </c>
      <c r="Q1115" t="s">
        <v>8330</v>
      </c>
      <c r="R1115" s="22">
        <f t="shared" si="52"/>
        <v>41835.977083333331</v>
      </c>
      <c r="S1115" s="13">
        <f t="shared" si="53"/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f t="shared" si="51"/>
        <v>3.3333333333333335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0" t="s">
        <v>8329</v>
      </c>
      <c r="Q1116" t="s">
        <v>8330</v>
      </c>
      <c r="R1116" s="22">
        <f t="shared" si="52"/>
        <v>41526.345914351856</v>
      </c>
      <c r="S1116" s="13">
        <f t="shared" si="53"/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f t="shared" si="51"/>
        <v>13.25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0" t="s">
        <v>8329</v>
      </c>
      <c r="Q1117" t="s">
        <v>8330</v>
      </c>
      <c r="R1117" s="22">
        <f t="shared" si="52"/>
        <v>42429.695543981477</v>
      </c>
      <c r="S1117" s="13">
        <f t="shared" si="53"/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f t="shared" si="51"/>
        <v>17.852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0" t="s">
        <v>8329</v>
      </c>
      <c r="Q1118" t="s">
        <v>8330</v>
      </c>
      <c r="R1118" s="22">
        <f t="shared" si="52"/>
        <v>41009.847314814811</v>
      </c>
      <c r="S1118" s="13">
        <f t="shared" si="53"/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f t="shared" si="51"/>
        <v>10.375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0" t="s">
        <v>8329</v>
      </c>
      <c r="Q1119" t="s">
        <v>8330</v>
      </c>
      <c r="R1119" s="22">
        <f t="shared" si="52"/>
        <v>42333.598530092597</v>
      </c>
      <c r="S1119" s="13">
        <f t="shared" si="53"/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f t="shared" si="51"/>
        <v>36.333333333333336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0" t="s">
        <v>8329</v>
      </c>
      <c r="Q1120" t="s">
        <v>8330</v>
      </c>
      <c r="R1120" s="22">
        <f t="shared" si="52"/>
        <v>41704.16642361111</v>
      </c>
      <c r="S1120" s="13">
        <f t="shared" si="53"/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f t="shared" si="51"/>
        <v>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0" t="s">
        <v>8329</v>
      </c>
      <c r="Q1121" t="s">
        <v>8330</v>
      </c>
      <c r="R1121" s="22">
        <f t="shared" si="52"/>
        <v>41722.792407407411</v>
      </c>
      <c r="S1121" s="13">
        <f t="shared" si="53"/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t="e">
        <f t="shared" si="51"/>
        <v>#DIV/0!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0" t="s">
        <v>8329</v>
      </c>
      <c r="Q1122" t="s">
        <v>8330</v>
      </c>
      <c r="R1122" s="22">
        <f t="shared" si="52"/>
        <v>40799.872685185182</v>
      </c>
      <c r="S1122" s="13">
        <f t="shared" si="53"/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f t="shared" si="51"/>
        <v>5.8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0" t="s">
        <v>8329</v>
      </c>
      <c r="Q1123" t="s">
        <v>8330</v>
      </c>
      <c r="R1123" s="22">
        <f t="shared" si="52"/>
        <v>42412.934212962966</v>
      </c>
      <c r="S1123" s="13">
        <f t="shared" si="53"/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t="e">
        <f t="shared" si="51"/>
        <v>#DIV/0!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0" t="s">
        <v>8329</v>
      </c>
      <c r="Q1124" t="s">
        <v>8330</v>
      </c>
      <c r="R1124" s="22">
        <f t="shared" si="52"/>
        <v>41410.703993055555</v>
      </c>
      <c r="S1124" s="13">
        <f t="shared" si="53"/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f t="shared" si="51"/>
        <v>3.6666666666666665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0" t="s">
        <v>8329</v>
      </c>
      <c r="Q1125" t="s">
        <v>8330</v>
      </c>
      <c r="R1125" s="22">
        <f t="shared" si="52"/>
        <v>41718.5237037037</v>
      </c>
      <c r="S1125" s="13">
        <f t="shared" si="53"/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f t="shared" si="51"/>
        <v>60.714285714285715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0" t="s">
        <v>8329</v>
      </c>
      <c r="Q1126" t="s">
        <v>8331</v>
      </c>
      <c r="R1126" s="22">
        <f t="shared" si="52"/>
        <v>42094.667256944449</v>
      </c>
      <c r="S1126" s="13">
        <f t="shared" si="53"/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t="e">
        <f t="shared" si="51"/>
        <v>#DIV/0!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0" t="s">
        <v>8329</v>
      </c>
      <c r="Q1127" t="s">
        <v>8331</v>
      </c>
      <c r="R1127" s="22">
        <f t="shared" si="52"/>
        <v>42212.624189814815</v>
      </c>
      <c r="S1127" s="13">
        <f t="shared" si="53"/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f t="shared" si="51"/>
        <v>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0" t="s">
        <v>8329</v>
      </c>
      <c r="Q1128" t="s">
        <v>8331</v>
      </c>
      <c r="R1128" s="22">
        <f t="shared" si="52"/>
        <v>42535.327476851846</v>
      </c>
      <c r="S1128" s="13">
        <f t="shared" si="53"/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f t="shared" si="51"/>
        <v>25.434782608695652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0" t="s">
        <v>8329</v>
      </c>
      <c r="Q1129" t="s">
        <v>8331</v>
      </c>
      <c r="R1129" s="22">
        <f t="shared" si="52"/>
        <v>41926.854166666664</v>
      </c>
      <c r="S1129" s="13">
        <f t="shared" si="53"/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f t="shared" si="51"/>
        <v>1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0" t="s">
        <v>8329</v>
      </c>
      <c r="Q1130" t="s">
        <v>8331</v>
      </c>
      <c r="R1130" s="22">
        <f t="shared" si="52"/>
        <v>41828.649502314816</v>
      </c>
      <c r="S1130" s="13">
        <f t="shared" si="53"/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f t="shared" si="51"/>
        <v>10.5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0" t="s">
        <v>8329</v>
      </c>
      <c r="Q1131" t="s">
        <v>8331</v>
      </c>
      <c r="R1131" s="22">
        <f t="shared" si="52"/>
        <v>42496.264965277776</v>
      </c>
      <c r="S1131" s="13">
        <f t="shared" si="53"/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f t="shared" si="51"/>
        <v>3.6666666666666665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0" t="s">
        <v>8329</v>
      </c>
      <c r="Q1132" t="s">
        <v>8331</v>
      </c>
      <c r="R1132" s="22">
        <f t="shared" si="52"/>
        <v>41908.996527777781</v>
      </c>
      <c r="S1132" s="13">
        <f t="shared" si="53"/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t="e">
        <f t="shared" si="51"/>
        <v>#DIV/0!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0" t="s">
        <v>8329</v>
      </c>
      <c r="Q1133" t="s">
        <v>8331</v>
      </c>
      <c r="R1133" s="22">
        <f t="shared" si="52"/>
        <v>42332.908194444448</v>
      </c>
      <c r="S1133" s="13">
        <f t="shared" si="53"/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f t="shared" si="51"/>
        <v>110.61538461538461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0" t="s">
        <v>8329</v>
      </c>
      <c r="Q1134" t="s">
        <v>8331</v>
      </c>
      <c r="R1134" s="22">
        <f t="shared" si="52"/>
        <v>42706.115405092598</v>
      </c>
      <c r="S1134" s="13">
        <f t="shared" si="53"/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f t="shared" si="51"/>
        <v>20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0" t="s">
        <v>8329</v>
      </c>
      <c r="Q1135" t="s">
        <v>8331</v>
      </c>
      <c r="R1135" s="22">
        <f t="shared" si="52"/>
        <v>41821.407187500001</v>
      </c>
      <c r="S1135" s="13">
        <f t="shared" si="53"/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f t="shared" si="51"/>
        <v>1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0" t="s">
        <v>8329</v>
      </c>
      <c r="Q1136" t="s">
        <v>8331</v>
      </c>
      <c r="R1136" s="22">
        <f t="shared" si="52"/>
        <v>41958.285046296296</v>
      </c>
      <c r="S1136" s="13">
        <f t="shared" si="53"/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f t="shared" si="51"/>
        <v>50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0" t="s">
        <v>8329</v>
      </c>
      <c r="Q1137" t="s">
        <v>8331</v>
      </c>
      <c r="R1137" s="22">
        <f t="shared" si="52"/>
        <v>42558.989513888882</v>
      </c>
      <c r="S1137" s="13">
        <f t="shared" si="53"/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f t="shared" si="51"/>
        <v>45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0" t="s">
        <v>8329</v>
      </c>
      <c r="Q1138" t="s">
        <v>8331</v>
      </c>
      <c r="R1138" s="22">
        <f t="shared" si="52"/>
        <v>42327.671631944439</v>
      </c>
      <c r="S1138" s="13">
        <f t="shared" si="53"/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f t="shared" si="51"/>
        <v>253.2051282051282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0" t="s">
        <v>8329</v>
      </c>
      <c r="Q1139" t="s">
        <v>8331</v>
      </c>
      <c r="R1139" s="22">
        <f t="shared" si="52"/>
        <v>42453.819687499999</v>
      </c>
      <c r="S1139" s="13">
        <f t="shared" si="53"/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f t="shared" si="51"/>
        <v>31.25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0" t="s">
        <v>8329</v>
      </c>
      <c r="Q1140" t="s">
        <v>8331</v>
      </c>
      <c r="R1140" s="22">
        <f t="shared" si="52"/>
        <v>42736.9066087963</v>
      </c>
      <c r="S1140" s="13">
        <f t="shared" si="53"/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f t="shared" si="51"/>
        <v>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0" t="s">
        <v>8329</v>
      </c>
      <c r="Q1141" t="s">
        <v>8331</v>
      </c>
      <c r="R1141" s="22">
        <f t="shared" si="52"/>
        <v>41975.347523148142</v>
      </c>
      <c r="S1141" s="13">
        <f t="shared" si="53"/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t="e">
        <f t="shared" si="51"/>
        <v>#DIV/0!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0" t="s">
        <v>8329</v>
      </c>
      <c r="Q1142" t="s">
        <v>8331</v>
      </c>
      <c r="R1142" s="22">
        <f t="shared" si="52"/>
        <v>42192.462048611109</v>
      </c>
      <c r="S1142" s="13">
        <f t="shared" si="53"/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t="e">
        <f t="shared" si="51"/>
        <v>#DIV/0!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0" t="s">
        <v>8329</v>
      </c>
      <c r="Q1143" t="s">
        <v>8331</v>
      </c>
      <c r="R1143" s="22">
        <f t="shared" si="52"/>
        <v>42164.699652777781</v>
      </c>
      <c r="S1143" s="13">
        <f t="shared" si="53"/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t="e">
        <f t="shared" si="51"/>
        <v>#DIV/0!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0" t="s">
        <v>8329</v>
      </c>
      <c r="Q1144" t="s">
        <v>8331</v>
      </c>
      <c r="R1144" s="22">
        <f t="shared" si="52"/>
        <v>42022.006099537044</v>
      </c>
      <c r="S1144" s="13">
        <f t="shared" si="53"/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f t="shared" si="51"/>
        <v>23.25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0" t="s">
        <v>8329</v>
      </c>
      <c r="Q1145" t="s">
        <v>8331</v>
      </c>
      <c r="R1145" s="22">
        <f t="shared" si="52"/>
        <v>42325.19358796296</v>
      </c>
      <c r="S1145" s="13">
        <f t="shared" si="53"/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t="e">
        <f t="shared" si="51"/>
        <v>#DIV/0!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0" t="s">
        <v>8332</v>
      </c>
      <c r="Q1146" t="s">
        <v>8333</v>
      </c>
      <c r="R1146" s="22">
        <f t="shared" si="52"/>
        <v>42093.181944444441</v>
      </c>
      <c r="S1146" s="13">
        <f t="shared" si="53"/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f t="shared" si="51"/>
        <v>100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0" t="s">
        <v>8332</v>
      </c>
      <c r="Q1147" t="s">
        <v>8333</v>
      </c>
      <c r="R1147" s="22">
        <f t="shared" si="52"/>
        <v>41854.747592592597</v>
      </c>
      <c r="S1147" s="13">
        <f t="shared" si="53"/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f t="shared" si="51"/>
        <v>44.166666666666664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0" t="s">
        <v>8332</v>
      </c>
      <c r="Q1148" t="s">
        <v>8333</v>
      </c>
      <c r="R1148" s="22">
        <f t="shared" si="52"/>
        <v>41723.9533912037</v>
      </c>
      <c r="S1148" s="13">
        <f t="shared" si="53"/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t="e">
        <f t="shared" si="51"/>
        <v>#DIV/0!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0" t="s">
        <v>8332</v>
      </c>
      <c r="Q1149" t="s">
        <v>8333</v>
      </c>
      <c r="R1149" s="22">
        <f t="shared" si="52"/>
        <v>41871.972025462965</v>
      </c>
      <c r="S1149" s="13">
        <f t="shared" si="53"/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f t="shared" si="51"/>
        <v>24.333333333333332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0" t="s">
        <v>8332</v>
      </c>
      <c r="Q1150" t="s">
        <v>8333</v>
      </c>
      <c r="R1150" s="22">
        <f t="shared" si="52"/>
        <v>42675.171076388884</v>
      </c>
      <c r="S1150" s="13">
        <f t="shared" si="53"/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f t="shared" si="51"/>
        <v>37.5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0" t="s">
        <v>8332</v>
      </c>
      <c r="Q1151" t="s">
        <v>8333</v>
      </c>
      <c r="R1151" s="22">
        <f t="shared" si="52"/>
        <v>42507.71025462963</v>
      </c>
      <c r="S1151" s="13">
        <f t="shared" si="53"/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f t="shared" si="51"/>
        <v>42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0" t="s">
        <v>8332</v>
      </c>
      <c r="Q1152" t="s">
        <v>8333</v>
      </c>
      <c r="R1152" s="22">
        <f t="shared" si="52"/>
        <v>42317.954571759255</v>
      </c>
      <c r="S1152" s="13">
        <f t="shared" si="53"/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t="e">
        <f t="shared" si="51"/>
        <v>#DIV/0!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0" t="s">
        <v>8332</v>
      </c>
      <c r="Q1153" t="s">
        <v>8333</v>
      </c>
      <c r="R1153" s="22">
        <f t="shared" si="52"/>
        <v>42224.102581018517</v>
      </c>
      <c r="S1153" s="13">
        <f t="shared" si="53"/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f t="shared" si="51"/>
        <v>60.733333333333334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0" t="s">
        <v>8332</v>
      </c>
      <c r="Q1154" t="s">
        <v>8333</v>
      </c>
      <c r="R1154" s="22">
        <f t="shared" si="52"/>
        <v>42109.709629629629</v>
      </c>
      <c r="S1154" s="13">
        <f t="shared" si="53"/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f t="shared" ref="I1155:I1218" si="54">E1155/M1155</f>
        <v>50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0" t="s">
        <v>8332</v>
      </c>
      <c r="Q1155" t="s">
        <v>8333</v>
      </c>
      <c r="R1155" s="22">
        <f t="shared" ref="R1155:R1218" si="55">(((K1155/60)/60)/24)+DATE(1970,1,1)</f>
        <v>42143.714178240742</v>
      </c>
      <c r="S1155" s="13">
        <f t="shared" ref="S1155:S1218" si="56">YEAR(R1155)</f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f t="shared" si="54"/>
        <v>108.33333333333333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0" t="s">
        <v>8332</v>
      </c>
      <c r="Q1156" t="s">
        <v>8333</v>
      </c>
      <c r="R1156" s="22">
        <f t="shared" si="55"/>
        <v>42223.108865740738</v>
      </c>
      <c r="S1156" s="13">
        <f t="shared" si="56"/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f t="shared" si="54"/>
        <v>23.5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0" t="s">
        <v>8332</v>
      </c>
      <c r="Q1157" t="s">
        <v>8333</v>
      </c>
      <c r="R1157" s="22">
        <f t="shared" si="55"/>
        <v>41835.763981481483</v>
      </c>
      <c r="S1157" s="13">
        <f t="shared" si="56"/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t="e">
        <f t="shared" si="54"/>
        <v>#DIV/0!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0" t="s">
        <v>8332</v>
      </c>
      <c r="Q1158" t="s">
        <v>8333</v>
      </c>
      <c r="R1158" s="22">
        <f t="shared" si="55"/>
        <v>42029.07131944444</v>
      </c>
      <c r="S1158" s="13">
        <f t="shared" si="56"/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f t="shared" si="54"/>
        <v>50.333333333333336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0" t="s">
        <v>8332</v>
      </c>
      <c r="Q1159" t="s">
        <v>8333</v>
      </c>
      <c r="R1159" s="22">
        <f t="shared" si="55"/>
        <v>41918.628240740742</v>
      </c>
      <c r="S1159" s="13">
        <f t="shared" si="56"/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f t="shared" si="54"/>
        <v>11.666666666666666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0" t="s">
        <v>8332</v>
      </c>
      <c r="Q1160" t="s">
        <v>8333</v>
      </c>
      <c r="R1160" s="22">
        <f t="shared" si="55"/>
        <v>41952.09175925926</v>
      </c>
      <c r="S1160" s="13">
        <f t="shared" si="56"/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t="e">
        <f t="shared" si="54"/>
        <v>#DIV/0!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0" t="s">
        <v>8332</v>
      </c>
      <c r="Q1161" t="s">
        <v>8333</v>
      </c>
      <c r="R1161" s="22">
        <f t="shared" si="55"/>
        <v>42154.726446759261</v>
      </c>
      <c r="S1161" s="13">
        <f t="shared" si="56"/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f t="shared" si="54"/>
        <v>60.789473684210527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0" t="s">
        <v>8332</v>
      </c>
      <c r="Q1162" t="s">
        <v>8333</v>
      </c>
      <c r="R1162" s="22">
        <f t="shared" si="55"/>
        <v>42061.154930555553</v>
      </c>
      <c r="S1162" s="13">
        <f t="shared" si="56"/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 t="e">
        <f t="shared" si="54"/>
        <v>#DIV/0!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0" t="s">
        <v>8332</v>
      </c>
      <c r="Q1163" t="s">
        <v>8333</v>
      </c>
      <c r="R1163" s="22">
        <f t="shared" si="55"/>
        <v>42122.629502314812</v>
      </c>
      <c r="S1163" s="13">
        <f t="shared" si="56"/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f t="shared" si="54"/>
        <v>17.5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0" t="s">
        <v>8332</v>
      </c>
      <c r="Q1164" t="s">
        <v>8333</v>
      </c>
      <c r="R1164" s="22">
        <f t="shared" si="55"/>
        <v>41876.683611111112</v>
      </c>
      <c r="S1164" s="13">
        <f t="shared" si="56"/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t="e">
        <f t="shared" si="54"/>
        <v>#DIV/0!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0" t="s">
        <v>8332</v>
      </c>
      <c r="Q1165" t="s">
        <v>8333</v>
      </c>
      <c r="R1165" s="22">
        <f t="shared" si="55"/>
        <v>41830.723611111112</v>
      </c>
      <c r="S1165" s="13">
        <f t="shared" si="56"/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t="e">
        <f t="shared" si="54"/>
        <v>#DIV/0!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0" t="s">
        <v>8332</v>
      </c>
      <c r="Q1166" t="s">
        <v>8333</v>
      </c>
      <c r="R1166" s="22">
        <f t="shared" si="55"/>
        <v>42509.724328703705</v>
      </c>
      <c r="S1166" s="13">
        <f t="shared" si="56"/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f t="shared" si="54"/>
        <v>82.82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0" t="s">
        <v>8332</v>
      </c>
      <c r="Q1167" t="s">
        <v>8333</v>
      </c>
      <c r="R1167" s="22">
        <f t="shared" si="55"/>
        <v>41792.214467592588</v>
      </c>
      <c r="S1167" s="13">
        <f t="shared" si="56"/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f t="shared" si="54"/>
        <v>358.875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0" t="s">
        <v>8332</v>
      </c>
      <c r="Q1168" t="s">
        <v>8333</v>
      </c>
      <c r="R1168" s="22">
        <f t="shared" si="55"/>
        <v>42150.485439814816</v>
      </c>
      <c r="S1168" s="13">
        <f t="shared" si="56"/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f t="shared" si="54"/>
        <v>61.1875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0" t="s">
        <v>8332</v>
      </c>
      <c r="Q1169" t="s">
        <v>8333</v>
      </c>
      <c r="R1169" s="22">
        <f t="shared" si="55"/>
        <v>41863.734895833331</v>
      </c>
      <c r="S1169" s="13">
        <f t="shared" si="56"/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f t="shared" si="54"/>
        <v>340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0" t="s">
        <v>8332</v>
      </c>
      <c r="Q1170" t="s">
        <v>8333</v>
      </c>
      <c r="R1170" s="22">
        <f t="shared" si="55"/>
        <v>42605.053993055553</v>
      </c>
      <c r="S1170" s="13">
        <f t="shared" si="56"/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f t="shared" si="54"/>
        <v>5.666666666666667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0" t="s">
        <v>8332</v>
      </c>
      <c r="Q1171" t="s">
        <v>8333</v>
      </c>
      <c r="R1171" s="22">
        <f t="shared" si="55"/>
        <v>42027.353738425925</v>
      </c>
      <c r="S1171" s="13">
        <f t="shared" si="56"/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f t="shared" si="54"/>
        <v>50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0" t="s">
        <v>8332</v>
      </c>
      <c r="Q1172" t="s">
        <v>8333</v>
      </c>
      <c r="R1172" s="22">
        <f t="shared" si="55"/>
        <v>42124.893182870372</v>
      </c>
      <c r="S1172" s="13">
        <f t="shared" si="56"/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f t="shared" si="54"/>
        <v>25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0" t="s">
        <v>8332</v>
      </c>
      <c r="Q1173" t="s">
        <v>8333</v>
      </c>
      <c r="R1173" s="22">
        <f t="shared" si="55"/>
        <v>41938.804710648146</v>
      </c>
      <c r="S1173" s="13">
        <f t="shared" si="56"/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t="e">
        <f t="shared" si="54"/>
        <v>#DIV/0!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0" t="s">
        <v>8332</v>
      </c>
      <c r="Q1174" t="s">
        <v>8333</v>
      </c>
      <c r="R1174" s="22">
        <f t="shared" si="55"/>
        <v>41841.682314814818</v>
      </c>
      <c r="S1174" s="13">
        <f t="shared" si="56"/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f t="shared" si="54"/>
        <v>30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0" t="s">
        <v>8332</v>
      </c>
      <c r="Q1175" t="s">
        <v>8333</v>
      </c>
      <c r="R1175" s="22">
        <f t="shared" si="55"/>
        <v>42184.185844907406</v>
      </c>
      <c r="S1175" s="13">
        <f t="shared" si="56"/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f t="shared" si="54"/>
        <v>46.631578947368418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0" t="s">
        <v>8332</v>
      </c>
      <c r="Q1176" t="s">
        <v>8333</v>
      </c>
      <c r="R1176" s="22">
        <f t="shared" si="55"/>
        <v>42468.84174768519</v>
      </c>
      <c r="S1176" s="13">
        <f t="shared" si="56"/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f t="shared" si="54"/>
        <v>65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0" t="s">
        <v>8332</v>
      </c>
      <c r="Q1177" t="s">
        <v>8333</v>
      </c>
      <c r="R1177" s="22">
        <f t="shared" si="55"/>
        <v>42170.728460648148</v>
      </c>
      <c r="S1177" s="13">
        <f t="shared" si="56"/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f t="shared" si="54"/>
        <v>10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0" t="s">
        <v>8332</v>
      </c>
      <c r="Q1178" t="s">
        <v>8333</v>
      </c>
      <c r="R1178" s="22">
        <f t="shared" si="55"/>
        <v>42746.019652777773</v>
      </c>
      <c r="S1178" s="13">
        <f t="shared" si="56"/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t="e">
        <f t="shared" si="54"/>
        <v>#DIV/0!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0" t="s">
        <v>8332</v>
      </c>
      <c r="Q1179" t="s">
        <v>8333</v>
      </c>
      <c r="R1179" s="22">
        <f t="shared" si="55"/>
        <v>41897.660833333335</v>
      </c>
      <c r="S1179" s="13">
        <f t="shared" si="56"/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f t="shared" si="54"/>
        <v>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0" t="s">
        <v>8332</v>
      </c>
      <c r="Q1180" t="s">
        <v>8333</v>
      </c>
      <c r="R1180" s="22">
        <f t="shared" si="55"/>
        <v>41837.905694444446</v>
      </c>
      <c r="S1180" s="13">
        <f t="shared" si="56"/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f t="shared" si="54"/>
        <v>640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0" t="s">
        <v>8332</v>
      </c>
      <c r="Q1181" t="s">
        <v>8333</v>
      </c>
      <c r="R1181" s="22">
        <f t="shared" si="55"/>
        <v>42275.720219907409</v>
      </c>
      <c r="S1181" s="13">
        <f t="shared" si="56"/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f t="shared" si="54"/>
        <v>69.117647058823536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0" t="s">
        <v>8332</v>
      </c>
      <c r="Q1182" t="s">
        <v>8333</v>
      </c>
      <c r="R1182" s="22">
        <f t="shared" si="55"/>
        <v>41781.806875000002</v>
      </c>
      <c r="S1182" s="13">
        <f t="shared" si="56"/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f t="shared" si="54"/>
        <v>1.3333333333333333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0" t="s">
        <v>8332</v>
      </c>
      <c r="Q1183" t="s">
        <v>8333</v>
      </c>
      <c r="R1183" s="22">
        <f t="shared" si="55"/>
        <v>42034.339363425926</v>
      </c>
      <c r="S1183" s="13">
        <f t="shared" si="56"/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f t="shared" si="54"/>
        <v>10.5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0" t="s">
        <v>8332</v>
      </c>
      <c r="Q1184" t="s">
        <v>8333</v>
      </c>
      <c r="R1184" s="22">
        <f t="shared" si="55"/>
        <v>42728.827407407407</v>
      </c>
      <c r="S1184" s="13">
        <f t="shared" si="56"/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f t="shared" si="54"/>
        <v>33.333333333333336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0" t="s">
        <v>8332</v>
      </c>
      <c r="Q1185" t="s">
        <v>8333</v>
      </c>
      <c r="R1185" s="22">
        <f t="shared" si="55"/>
        <v>42656.86137731481</v>
      </c>
      <c r="S1185" s="13">
        <f t="shared" si="56"/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f t="shared" si="54"/>
        <v>61.562666666666665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0" t="s">
        <v>8334</v>
      </c>
      <c r="Q1186" t="s">
        <v>8335</v>
      </c>
      <c r="R1186" s="22">
        <f t="shared" si="55"/>
        <v>42741.599664351852</v>
      </c>
      <c r="S1186" s="13">
        <f t="shared" si="56"/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f t="shared" si="54"/>
        <v>118.73873873873873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0" t="s">
        <v>8334</v>
      </c>
      <c r="Q1187" t="s">
        <v>8335</v>
      </c>
      <c r="R1187" s="22">
        <f t="shared" si="55"/>
        <v>42130.865150462967</v>
      </c>
      <c r="S1187" s="13">
        <f t="shared" si="56"/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f t="shared" si="54"/>
        <v>65.081300813008127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0" t="s">
        <v>8334</v>
      </c>
      <c r="Q1188" t="s">
        <v>8335</v>
      </c>
      <c r="R1188" s="22">
        <f t="shared" si="55"/>
        <v>42123.86336805555</v>
      </c>
      <c r="S1188" s="13">
        <f t="shared" si="56"/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f t="shared" si="54"/>
        <v>130.15714285714284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0" t="s">
        <v>8334</v>
      </c>
      <c r="Q1189" t="s">
        <v>8335</v>
      </c>
      <c r="R1189" s="22">
        <f t="shared" si="55"/>
        <v>42109.894942129627</v>
      </c>
      <c r="S1189" s="13">
        <f t="shared" si="56"/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f t="shared" si="54"/>
        <v>37.776470588235291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0" t="s">
        <v>8334</v>
      </c>
      <c r="Q1190" t="s">
        <v>8335</v>
      </c>
      <c r="R1190" s="22">
        <f t="shared" si="55"/>
        <v>42711.700694444444</v>
      </c>
      <c r="S1190" s="13">
        <f t="shared" si="56"/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f t="shared" si="54"/>
        <v>112.79069767441861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0" t="s">
        <v>8334</v>
      </c>
      <c r="Q1191" t="s">
        <v>8335</v>
      </c>
      <c r="R1191" s="22">
        <f t="shared" si="55"/>
        <v>42529.979108796295</v>
      </c>
      <c r="S1191" s="13">
        <f t="shared" si="56"/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f t="shared" si="54"/>
        <v>51.92307692307692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0" t="s">
        <v>8334</v>
      </c>
      <c r="Q1192" t="s">
        <v>8335</v>
      </c>
      <c r="R1192" s="22">
        <f t="shared" si="55"/>
        <v>41852.665798611109</v>
      </c>
      <c r="S1192" s="13">
        <f t="shared" si="56"/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f t="shared" si="54"/>
        <v>89.242424242424249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0" t="s">
        <v>8334</v>
      </c>
      <c r="Q1193" t="s">
        <v>8335</v>
      </c>
      <c r="R1193" s="22">
        <f t="shared" si="55"/>
        <v>42419.603703703702</v>
      </c>
      <c r="S1193" s="13">
        <f t="shared" si="56"/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f t="shared" si="54"/>
        <v>19.333333333333332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0" t="s">
        <v>8334</v>
      </c>
      <c r="Q1194" t="s">
        <v>8335</v>
      </c>
      <c r="R1194" s="22">
        <f t="shared" si="55"/>
        <v>42747.506689814814</v>
      </c>
      <c r="S1194" s="13">
        <f t="shared" si="56"/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f t="shared" si="54"/>
        <v>79.967032967032964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0" t="s">
        <v>8334</v>
      </c>
      <c r="Q1195" t="s">
        <v>8335</v>
      </c>
      <c r="R1195" s="22">
        <f t="shared" si="55"/>
        <v>42409.776076388895</v>
      </c>
      <c r="S1195" s="13">
        <f t="shared" si="56"/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f t="shared" si="54"/>
        <v>56.414565826330531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0" t="s">
        <v>8334</v>
      </c>
      <c r="Q1196" t="s">
        <v>8335</v>
      </c>
      <c r="R1196" s="22">
        <f t="shared" si="55"/>
        <v>42072.488182870366</v>
      </c>
      <c r="S1196" s="13">
        <f t="shared" si="56"/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f t="shared" si="54"/>
        <v>79.411764705882348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0" t="s">
        <v>8334</v>
      </c>
      <c r="Q1197" t="s">
        <v>8335</v>
      </c>
      <c r="R1197" s="22">
        <f t="shared" si="55"/>
        <v>42298.34783564815</v>
      </c>
      <c r="S1197" s="13">
        <f t="shared" si="56"/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f t="shared" si="54"/>
        <v>76.439453125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0" t="s">
        <v>8334</v>
      </c>
      <c r="Q1198" t="s">
        <v>8335</v>
      </c>
      <c r="R1198" s="22">
        <f t="shared" si="55"/>
        <v>42326.818738425922</v>
      </c>
      <c r="S1198" s="13">
        <f t="shared" si="56"/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f t="shared" si="54"/>
        <v>121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0" t="s">
        <v>8334</v>
      </c>
      <c r="Q1199" t="s">
        <v>8335</v>
      </c>
      <c r="R1199" s="22">
        <f t="shared" si="55"/>
        <v>42503.66474537037</v>
      </c>
      <c r="S1199" s="13">
        <f t="shared" si="56"/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f t="shared" si="54"/>
        <v>54.616766467065865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0" t="s">
        <v>8334</v>
      </c>
      <c r="Q1200" t="s">
        <v>8335</v>
      </c>
      <c r="R1200" s="22">
        <f t="shared" si="55"/>
        <v>42333.619050925925</v>
      </c>
      <c r="S1200" s="13">
        <f t="shared" si="56"/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f t="shared" si="54"/>
        <v>299.22222222222223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0" t="s">
        <v>8334</v>
      </c>
      <c r="Q1201" t="s">
        <v>8335</v>
      </c>
      <c r="R1201" s="22">
        <f t="shared" si="55"/>
        <v>42161.770833333328</v>
      </c>
      <c r="S1201" s="13">
        <f t="shared" si="56"/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f t="shared" si="54"/>
        <v>58.533980582524272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0" t="s">
        <v>8334</v>
      </c>
      <c r="Q1202" t="s">
        <v>8335</v>
      </c>
      <c r="R1202" s="22">
        <f t="shared" si="55"/>
        <v>42089.477500000001</v>
      </c>
      <c r="S1202" s="13">
        <f t="shared" si="56"/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f t="shared" si="54"/>
        <v>55.371801801801809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0" t="s">
        <v>8334</v>
      </c>
      <c r="Q1203" t="s">
        <v>8335</v>
      </c>
      <c r="R1203" s="22">
        <f t="shared" si="55"/>
        <v>42536.60701388889</v>
      </c>
      <c r="S1203" s="13">
        <f t="shared" si="56"/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f t="shared" si="54"/>
        <v>183.80442804428046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0" t="s">
        <v>8334</v>
      </c>
      <c r="Q1204" t="s">
        <v>8335</v>
      </c>
      <c r="R1204" s="22">
        <f t="shared" si="55"/>
        <v>42152.288819444439</v>
      </c>
      <c r="S1204" s="13">
        <f t="shared" si="56"/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f t="shared" si="54"/>
        <v>165.34653465346534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0" t="s">
        <v>8334</v>
      </c>
      <c r="Q1205" t="s">
        <v>8335</v>
      </c>
      <c r="R1205" s="22">
        <f t="shared" si="55"/>
        <v>42125.614895833336</v>
      </c>
      <c r="S1205" s="13">
        <f t="shared" si="56"/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f t="shared" si="54"/>
        <v>234.78947368421052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0" t="s">
        <v>8334</v>
      </c>
      <c r="Q1206" t="s">
        <v>8335</v>
      </c>
      <c r="R1206" s="22">
        <f t="shared" si="55"/>
        <v>42297.748067129629</v>
      </c>
      <c r="S1206" s="13">
        <f t="shared" si="56"/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f t="shared" si="54"/>
        <v>211.48387096774192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0" t="s">
        <v>8334</v>
      </c>
      <c r="Q1207" t="s">
        <v>8335</v>
      </c>
      <c r="R1207" s="22">
        <f t="shared" si="55"/>
        <v>42138.506377314814</v>
      </c>
      <c r="S1207" s="13">
        <f t="shared" si="56"/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f t="shared" si="54"/>
        <v>32.34375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0" t="s">
        <v>8334</v>
      </c>
      <c r="Q1208" t="s">
        <v>8335</v>
      </c>
      <c r="R1208" s="22">
        <f t="shared" si="55"/>
        <v>42772.776076388895</v>
      </c>
      <c r="S1208" s="13">
        <f t="shared" si="56"/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f t="shared" si="54"/>
        <v>123.37588652482269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0" t="s">
        <v>8334</v>
      </c>
      <c r="Q1209" t="s">
        <v>8335</v>
      </c>
      <c r="R1209" s="22">
        <f t="shared" si="55"/>
        <v>42430.430243055554</v>
      </c>
      <c r="S1209" s="13">
        <f t="shared" si="56"/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f t="shared" si="54"/>
        <v>207.06666666666666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0" t="s">
        <v>8334</v>
      </c>
      <c r="Q1210" t="s">
        <v>8335</v>
      </c>
      <c r="R1210" s="22">
        <f t="shared" si="55"/>
        <v>42423.709074074075</v>
      </c>
      <c r="S1210" s="13">
        <f t="shared" si="56"/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f t="shared" si="54"/>
        <v>138.2608695652174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0" t="s">
        <v>8334</v>
      </c>
      <c r="Q1211" t="s">
        <v>8335</v>
      </c>
      <c r="R1211" s="22">
        <f t="shared" si="55"/>
        <v>42761.846122685187</v>
      </c>
      <c r="S1211" s="13">
        <f t="shared" si="56"/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f t="shared" si="54"/>
        <v>493.81553398058253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0" t="s">
        <v>8334</v>
      </c>
      <c r="Q1212" t="s">
        <v>8335</v>
      </c>
      <c r="R1212" s="22">
        <f t="shared" si="55"/>
        <v>42132.941805555558</v>
      </c>
      <c r="S1212" s="13">
        <f t="shared" si="56"/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f t="shared" si="54"/>
        <v>168.5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0" t="s">
        <v>8334</v>
      </c>
      <c r="Q1213" t="s">
        <v>8335</v>
      </c>
      <c r="R1213" s="22">
        <f t="shared" si="55"/>
        <v>42515.866446759261</v>
      </c>
      <c r="S1213" s="13">
        <f t="shared" si="56"/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f t="shared" si="54"/>
        <v>38.867469879518069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0" t="s">
        <v>8334</v>
      </c>
      <c r="Q1214" t="s">
        <v>8335</v>
      </c>
      <c r="R1214" s="22">
        <f t="shared" si="55"/>
        <v>42318.950173611112</v>
      </c>
      <c r="S1214" s="13">
        <f t="shared" si="56"/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f t="shared" si="54"/>
        <v>61.527777777777779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0" t="s">
        <v>8334</v>
      </c>
      <c r="Q1215" t="s">
        <v>8335</v>
      </c>
      <c r="R1215" s="22">
        <f t="shared" si="55"/>
        <v>42731.755787037036</v>
      </c>
      <c r="S1215" s="13">
        <f t="shared" si="56"/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f t="shared" si="54"/>
        <v>105.44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0" t="s">
        <v>8334</v>
      </c>
      <c r="Q1216" t="s">
        <v>8335</v>
      </c>
      <c r="R1216" s="22">
        <f t="shared" si="55"/>
        <v>42104.840335648143</v>
      </c>
      <c r="S1216" s="13">
        <f t="shared" si="56"/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f t="shared" si="54"/>
        <v>71.592003642987251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0" t="s">
        <v>8334</v>
      </c>
      <c r="Q1217" t="s">
        <v>8335</v>
      </c>
      <c r="R1217" s="22">
        <f t="shared" si="55"/>
        <v>41759.923101851848</v>
      </c>
      <c r="S1217" s="13">
        <f t="shared" si="56"/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f t="shared" si="54"/>
        <v>91.882882882882882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0" t="s">
        <v>8334</v>
      </c>
      <c r="Q1218" t="s">
        <v>8335</v>
      </c>
      <c r="R1218" s="22">
        <f t="shared" si="55"/>
        <v>42247.616400462968</v>
      </c>
      <c r="S1218" s="13">
        <f t="shared" si="56"/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f t="shared" ref="I1219:I1282" si="57">E1219/M1219</f>
        <v>148.57377049180329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0" t="s">
        <v>8334</v>
      </c>
      <c r="Q1219" t="s">
        <v>8335</v>
      </c>
      <c r="R1219" s="22">
        <f t="shared" ref="R1219:R1282" si="58">(((K1219/60)/60)/24)+DATE(1970,1,1)</f>
        <v>42535.809490740736</v>
      </c>
      <c r="S1219" s="13">
        <f t="shared" ref="S1219:S1282" si="59">YEAR(R1219)</f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f t="shared" si="57"/>
        <v>174.2134831460674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0" t="s">
        <v>8334</v>
      </c>
      <c r="Q1220" t="s">
        <v>8335</v>
      </c>
      <c r="R1220" s="22">
        <f t="shared" si="58"/>
        <v>42278.662037037036</v>
      </c>
      <c r="S1220" s="13">
        <f t="shared" si="59"/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f t="shared" si="57"/>
        <v>102.86166007905139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0" t="s">
        <v>8334</v>
      </c>
      <c r="Q1221" t="s">
        <v>8335</v>
      </c>
      <c r="R1221" s="22">
        <f t="shared" si="58"/>
        <v>42633.461956018517</v>
      </c>
      <c r="S1221" s="13">
        <f t="shared" si="59"/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f t="shared" si="57"/>
        <v>111.17857142857143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0" t="s">
        <v>8334</v>
      </c>
      <c r="Q1222" t="s">
        <v>8335</v>
      </c>
      <c r="R1222" s="22">
        <f t="shared" si="58"/>
        <v>42211.628611111111</v>
      </c>
      <c r="S1222" s="13">
        <f t="shared" si="59"/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f t="shared" si="57"/>
        <v>23.796213592233013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0" t="s">
        <v>8334</v>
      </c>
      <c r="Q1223" t="s">
        <v>8335</v>
      </c>
      <c r="R1223" s="22">
        <f t="shared" si="58"/>
        <v>42680.47555555556</v>
      </c>
      <c r="S1223" s="13">
        <f t="shared" si="59"/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f t="shared" si="57"/>
        <v>81.268115942028984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0" t="s">
        <v>8334</v>
      </c>
      <c r="Q1224" t="s">
        <v>8335</v>
      </c>
      <c r="R1224" s="22">
        <f t="shared" si="58"/>
        <v>42430.720451388886</v>
      </c>
      <c r="S1224" s="13">
        <f t="shared" si="59"/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f t="shared" si="57"/>
        <v>116.21465968586388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0" t="s">
        <v>8334</v>
      </c>
      <c r="Q1225" t="s">
        <v>8335</v>
      </c>
      <c r="R1225" s="22">
        <f t="shared" si="58"/>
        <v>42654.177187499998</v>
      </c>
      <c r="S1225" s="13">
        <f t="shared" si="59"/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f t="shared" si="57"/>
        <v>58.888888888888886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0" t="s">
        <v>8321</v>
      </c>
      <c r="Q1226" t="s">
        <v>8336</v>
      </c>
      <c r="R1226" s="22">
        <f t="shared" si="58"/>
        <v>41736.549791666665</v>
      </c>
      <c r="S1226" s="13">
        <f t="shared" si="59"/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f t="shared" si="57"/>
        <v>44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0" t="s">
        <v>8321</v>
      </c>
      <c r="Q1227" t="s">
        <v>8336</v>
      </c>
      <c r="R1227" s="22">
        <f t="shared" si="58"/>
        <v>41509.905995370369</v>
      </c>
      <c r="S1227" s="13">
        <f t="shared" si="59"/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f t="shared" si="57"/>
        <v>48.424999999999997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0" t="s">
        <v>8321</v>
      </c>
      <c r="Q1228" t="s">
        <v>8336</v>
      </c>
      <c r="R1228" s="22">
        <f t="shared" si="58"/>
        <v>41715.874780092592</v>
      </c>
      <c r="S1228" s="13">
        <f t="shared" si="59"/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t="e">
        <f t="shared" si="57"/>
        <v>#DIV/0!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0" t="s">
        <v>8321</v>
      </c>
      <c r="Q1229" t="s">
        <v>8336</v>
      </c>
      <c r="R1229" s="22">
        <f t="shared" si="58"/>
        <v>41827.919166666667</v>
      </c>
      <c r="S1229" s="13">
        <f t="shared" si="59"/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f t="shared" si="57"/>
        <v>61.041666666666664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0" t="s">
        <v>8321</v>
      </c>
      <c r="Q1230" t="s">
        <v>8336</v>
      </c>
      <c r="R1230" s="22">
        <f t="shared" si="58"/>
        <v>40754.729259259257</v>
      </c>
      <c r="S1230" s="13">
        <f t="shared" si="59"/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f t="shared" si="57"/>
        <v>25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0" t="s">
        <v>8321</v>
      </c>
      <c r="Q1231" t="s">
        <v>8336</v>
      </c>
      <c r="R1231" s="22">
        <f t="shared" si="58"/>
        <v>40985.459803240738</v>
      </c>
      <c r="S1231" s="13">
        <f t="shared" si="59"/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t="e">
        <f t="shared" si="57"/>
        <v>#DIV/0!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0" t="s">
        <v>8321</v>
      </c>
      <c r="Q1232" t="s">
        <v>8336</v>
      </c>
      <c r="R1232" s="22">
        <f t="shared" si="58"/>
        <v>40568.972569444442</v>
      </c>
      <c r="S1232" s="13">
        <f t="shared" si="59"/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t="e">
        <f t="shared" si="57"/>
        <v>#DIV/0!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0" t="s">
        <v>8321</v>
      </c>
      <c r="Q1233" t="s">
        <v>8336</v>
      </c>
      <c r="R1233" s="22">
        <f t="shared" si="58"/>
        <v>42193.941759259258</v>
      </c>
      <c r="S1233" s="13">
        <f t="shared" si="59"/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f t="shared" si="57"/>
        <v>40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0" t="s">
        <v>8321</v>
      </c>
      <c r="Q1234" t="s">
        <v>8336</v>
      </c>
      <c r="R1234" s="22">
        <f t="shared" si="58"/>
        <v>41506.848032407412</v>
      </c>
      <c r="S1234" s="13">
        <f t="shared" si="59"/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f t="shared" si="57"/>
        <v>19.333333333333332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0" t="s">
        <v>8321</v>
      </c>
      <c r="Q1235" t="s">
        <v>8336</v>
      </c>
      <c r="R1235" s="22">
        <f t="shared" si="58"/>
        <v>40939.948773148149</v>
      </c>
      <c r="S1235" s="13">
        <f t="shared" si="59"/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t="e">
        <f t="shared" si="57"/>
        <v>#DIV/0!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0" t="s">
        <v>8321</v>
      </c>
      <c r="Q1236" t="s">
        <v>8336</v>
      </c>
      <c r="R1236" s="22">
        <f t="shared" si="58"/>
        <v>42007.788680555561</v>
      </c>
      <c r="S1236" s="13">
        <f t="shared" si="59"/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f t="shared" si="57"/>
        <v>35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0" t="s">
        <v>8321</v>
      </c>
      <c r="Q1237" t="s">
        <v>8336</v>
      </c>
      <c r="R1237" s="22">
        <f t="shared" si="58"/>
        <v>41583.135405092595</v>
      </c>
      <c r="S1237" s="13">
        <f t="shared" si="59"/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t="e">
        <f t="shared" si="57"/>
        <v>#DIV/0!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0" t="s">
        <v>8321</v>
      </c>
      <c r="Q1238" t="s">
        <v>8336</v>
      </c>
      <c r="R1238" s="22">
        <f t="shared" si="58"/>
        <v>41110.680138888885</v>
      </c>
      <c r="S1238" s="13">
        <f t="shared" si="59"/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t="e">
        <f t="shared" si="57"/>
        <v>#DIV/0!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0" t="s">
        <v>8321</v>
      </c>
      <c r="Q1239" t="s">
        <v>8336</v>
      </c>
      <c r="R1239" s="22">
        <f t="shared" si="58"/>
        <v>41125.283159722225</v>
      </c>
      <c r="S1239" s="13">
        <f t="shared" si="59"/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f t="shared" si="57"/>
        <v>59.333333333333336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0" t="s">
        <v>8321</v>
      </c>
      <c r="Q1240" t="s">
        <v>8336</v>
      </c>
      <c r="R1240" s="22">
        <f t="shared" si="58"/>
        <v>40731.61037037037</v>
      </c>
      <c r="S1240" s="13">
        <f t="shared" si="59"/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t="e">
        <f t="shared" si="57"/>
        <v>#DIV/0!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0" t="s">
        <v>8321</v>
      </c>
      <c r="Q1241" t="s">
        <v>8336</v>
      </c>
      <c r="R1241" s="22">
        <f t="shared" si="58"/>
        <v>40883.962581018517</v>
      </c>
      <c r="S1241" s="13">
        <f t="shared" si="59"/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f t="shared" si="57"/>
        <v>30.125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0" t="s">
        <v>8321</v>
      </c>
      <c r="Q1242" t="s">
        <v>8336</v>
      </c>
      <c r="R1242" s="22">
        <f t="shared" si="58"/>
        <v>41409.040011574078</v>
      </c>
      <c r="S1242" s="13">
        <f t="shared" si="59"/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f t="shared" si="57"/>
        <v>74.617647058823536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0" t="s">
        <v>8321</v>
      </c>
      <c r="Q1243" t="s">
        <v>8336</v>
      </c>
      <c r="R1243" s="22">
        <f t="shared" si="58"/>
        <v>41923.837731481479</v>
      </c>
      <c r="S1243" s="13">
        <f t="shared" si="59"/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f t="shared" si="57"/>
        <v>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0" t="s">
        <v>8321</v>
      </c>
      <c r="Q1244" t="s">
        <v>8336</v>
      </c>
      <c r="R1244" s="22">
        <f t="shared" si="58"/>
        <v>40782.165532407409</v>
      </c>
      <c r="S1244" s="13">
        <f t="shared" si="59"/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f t="shared" si="57"/>
        <v>44.5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0" t="s">
        <v>8321</v>
      </c>
      <c r="Q1245" t="s">
        <v>8336</v>
      </c>
      <c r="R1245" s="22">
        <f t="shared" si="58"/>
        <v>40671.879293981481</v>
      </c>
      <c r="S1245" s="13">
        <f t="shared" si="59"/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f t="shared" si="57"/>
        <v>46.133333333333333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0" t="s">
        <v>8321</v>
      </c>
      <c r="Q1246" t="s">
        <v>8322</v>
      </c>
      <c r="R1246" s="22">
        <f t="shared" si="58"/>
        <v>41355.825497685182</v>
      </c>
      <c r="S1246" s="13">
        <f t="shared" si="59"/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f t="shared" si="57"/>
        <v>141.47058823529412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0" t="s">
        <v>8321</v>
      </c>
      <c r="Q1247" t="s">
        <v>8322</v>
      </c>
      <c r="R1247" s="22">
        <f t="shared" si="58"/>
        <v>41774.599930555552</v>
      </c>
      <c r="S1247" s="13">
        <f t="shared" si="59"/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f t="shared" si="57"/>
        <v>75.483870967741936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0" t="s">
        <v>8321</v>
      </c>
      <c r="Q1248" t="s">
        <v>8322</v>
      </c>
      <c r="R1248" s="22">
        <f t="shared" si="58"/>
        <v>40838.043391203704</v>
      </c>
      <c r="S1248" s="13">
        <f t="shared" si="59"/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f t="shared" si="57"/>
        <v>85.5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0" t="s">
        <v>8321</v>
      </c>
      <c r="Q1249" t="s">
        <v>8322</v>
      </c>
      <c r="R1249" s="22">
        <f t="shared" si="58"/>
        <v>41370.292303240742</v>
      </c>
      <c r="S1249" s="13">
        <f t="shared" si="59"/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f t="shared" si="57"/>
        <v>64.254237288135599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0" t="s">
        <v>8321</v>
      </c>
      <c r="Q1250" t="s">
        <v>8322</v>
      </c>
      <c r="R1250" s="22">
        <f t="shared" si="58"/>
        <v>41767.656863425924</v>
      </c>
      <c r="S1250" s="13">
        <f t="shared" si="59"/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f t="shared" si="57"/>
        <v>64.46913580246914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0" t="s">
        <v>8321</v>
      </c>
      <c r="Q1251" t="s">
        <v>8322</v>
      </c>
      <c r="R1251" s="22">
        <f t="shared" si="58"/>
        <v>41067.74086805556</v>
      </c>
      <c r="S1251" s="13">
        <f t="shared" si="59"/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f t="shared" si="57"/>
        <v>118.2007874015748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0" t="s">
        <v>8321</v>
      </c>
      <c r="Q1252" t="s">
        <v>8322</v>
      </c>
      <c r="R1252" s="22">
        <f t="shared" si="58"/>
        <v>41843.64271990741</v>
      </c>
      <c r="S1252" s="13">
        <f t="shared" si="59"/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f t="shared" si="57"/>
        <v>82.540540540540547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0" t="s">
        <v>8321</v>
      </c>
      <c r="Q1253" t="s">
        <v>8322</v>
      </c>
      <c r="R1253" s="22">
        <f t="shared" si="58"/>
        <v>40751.814432870371</v>
      </c>
      <c r="S1253" s="13">
        <f t="shared" si="59"/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f t="shared" si="57"/>
        <v>34.170212765957444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0" t="s">
        <v>8321</v>
      </c>
      <c r="Q1254" t="s">
        <v>8322</v>
      </c>
      <c r="R1254" s="22">
        <f t="shared" si="58"/>
        <v>41543.988067129627</v>
      </c>
      <c r="S1254" s="13">
        <f t="shared" si="59"/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f t="shared" si="57"/>
        <v>42.73322081575246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0" t="s">
        <v>8321</v>
      </c>
      <c r="Q1255" t="s">
        <v>8322</v>
      </c>
      <c r="R1255" s="22">
        <f t="shared" si="58"/>
        <v>41855.783645833333</v>
      </c>
      <c r="S1255" s="13">
        <f t="shared" si="59"/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f t="shared" si="57"/>
        <v>94.489361702127653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0" t="s">
        <v>8321</v>
      </c>
      <c r="Q1256" t="s">
        <v>8322</v>
      </c>
      <c r="R1256" s="22">
        <f t="shared" si="58"/>
        <v>40487.621365740742</v>
      </c>
      <c r="S1256" s="13">
        <f t="shared" si="59"/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f t="shared" si="57"/>
        <v>55.697247706422019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0" t="s">
        <v>8321</v>
      </c>
      <c r="Q1257" t="s">
        <v>8322</v>
      </c>
      <c r="R1257" s="22">
        <f t="shared" si="58"/>
        <v>41579.845509259263</v>
      </c>
      <c r="S1257" s="13">
        <f t="shared" si="59"/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f t="shared" si="57"/>
        <v>98.030831024930734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0" t="s">
        <v>8321</v>
      </c>
      <c r="Q1258" t="s">
        <v>8322</v>
      </c>
      <c r="R1258" s="22">
        <f t="shared" si="58"/>
        <v>40921.919340277782</v>
      </c>
      <c r="S1258" s="13">
        <f t="shared" si="59"/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f t="shared" si="57"/>
        <v>92.102272727272734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0" t="s">
        <v>8321</v>
      </c>
      <c r="Q1259" t="s">
        <v>8322</v>
      </c>
      <c r="R1259" s="22">
        <f t="shared" si="58"/>
        <v>40587.085532407407</v>
      </c>
      <c r="S1259" s="13">
        <f t="shared" si="59"/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f t="shared" si="57"/>
        <v>38.175462686567165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0" t="s">
        <v>8321</v>
      </c>
      <c r="Q1260" t="s">
        <v>8322</v>
      </c>
      <c r="R1260" s="22">
        <f t="shared" si="58"/>
        <v>41487.611250000002</v>
      </c>
      <c r="S1260" s="13">
        <f t="shared" si="59"/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f t="shared" si="57"/>
        <v>27.145833333333332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0" t="s">
        <v>8321</v>
      </c>
      <c r="Q1261" t="s">
        <v>8322</v>
      </c>
      <c r="R1261" s="22">
        <f t="shared" si="58"/>
        <v>41766.970648148148</v>
      </c>
      <c r="S1261" s="13">
        <f t="shared" si="59"/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f t="shared" si="57"/>
        <v>50.689189189189186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0" t="s">
        <v>8321</v>
      </c>
      <c r="Q1262" t="s">
        <v>8322</v>
      </c>
      <c r="R1262" s="22">
        <f t="shared" si="58"/>
        <v>41666.842824074076</v>
      </c>
      <c r="S1262" s="13">
        <f t="shared" si="59"/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f t="shared" si="57"/>
        <v>38.942307692307693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0" t="s">
        <v>8321</v>
      </c>
      <c r="Q1263" t="s">
        <v>8322</v>
      </c>
      <c r="R1263" s="22">
        <f t="shared" si="58"/>
        <v>41638.342905092592</v>
      </c>
      <c r="S1263" s="13">
        <f t="shared" si="59"/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f t="shared" si="57"/>
        <v>77.638095238095232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0" t="s">
        <v>8321</v>
      </c>
      <c r="Q1264" t="s">
        <v>8322</v>
      </c>
      <c r="R1264" s="22">
        <f t="shared" si="58"/>
        <v>41656.762638888889</v>
      </c>
      <c r="S1264" s="13">
        <f t="shared" si="59"/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f t="shared" si="57"/>
        <v>43.536585365853661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0" t="s">
        <v>8321</v>
      </c>
      <c r="Q1265" t="s">
        <v>8322</v>
      </c>
      <c r="R1265" s="22">
        <f t="shared" si="58"/>
        <v>41692.084143518521</v>
      </c>
      <c r="S1265" s="13">
        <f t="shared" si="59"/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f t="shared" si="57"/>
        <v>31.823529411764707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0" t="s">
        <v>8321</v>
      </c>
      <c r="Q1266" t="s">
        <v>8322</v>
      </c>
      <c r="R1266" s="22">
        <f t="shared" si="58"/>
        <v>41547.662997685184</v>
      </c>
      <c r="S1266" s="13">
        <f t="shared" si="59"/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f t="shared" si="57"/>
        <v>63.184393939393942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0" t="s">
        <v>8321</v>
      </c>
      <c r="Q1267" t="s">
        <v>8322</v>
      </c>
      <c r="R1267" s="22">
        <f t="shared" si="58"/>
        <v>40465.655266203699</v>
      </c>
      <c r="S1267" s="13">
        <f t="shared" si="59"/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f t="shared" si="57"/>
        <v>190.9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0" t="s">
        <v>8321</v>
      </c>
      <c r="Q1268" t="s">
        <v>8322</v>
      </c>
      <c r="R1268" s="22">
        <f t="shared" si="58"/>
        <v>41620.87667824074</v>
      </c>
      <c r="S1268" s="13">
        <f t="shared" si="59"/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f t="shared" si="57"/>
        <v>140.85534591194968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0" t="s">
        <v>8321</v>
      </c>
      <c r="Q1269" t="s">
        <v>8322</v>
      </c>
      <c r="R1269" s="22">
        <f t="shared" si="58"/>
        <v>41449.585162037038</v>
      </c>
      <c r="S1269" s="13">
        <f t="shared" si="59"/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f t="shared" si="57"/>
        <v>76.92307692307692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0" t="s">
        <v>8321</v>
      </c>
      <c r="Q1270" t="s">
        <v>8322</v>
      </c>
      <c r="R1270" s="22">
        <f t="shared" si="58"/>
        <v>41507.845451388886</v>
      </c>
      <c r="S1270" s="13">
        <f t="shared" si="59"/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f t="shared" si="57"/>
        <v>99.15533980582525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0" t="s">
        <v>8321</v>
      </c>
      <c r="Q1271" t="s">
        <v>8322</v>
      </c>
      <c r="R1271" s="22">
        <f t="shared" si="58"/>
        <v>42445.823055555549</v>
      </c>
      <c r="S1271" s="13">
        <f t="shared" si="59"/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f t="shared" si="57"/>
        <v>67.881656804733723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0" t="s">
        <v>8321</v>
      </c>
      <c r="Q1272" t="s">
        <v>8322</v>
      </c>
      <c r="R1272" s="22">
        <f t="shared" si="58"/>
        <v>40933.856967592597</v>
      </c>
      <c r="S1272" s="13">
        <f t="shared" si="59"/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f t="shared" si="57"/>
        <v>246.29032258064515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0" t="s">
        <v>8321</v>
      </c>
      <c r="Q1273" t="s">
        <v>8322</v>
      </c>
      <c r="R1273" s="22">
        <f t="shared" si="58"/>
        <v>41561.683553240742</v>
      </c>
      <c r="S1273" s="13">
        <f t="shared" si="59"/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f t="shared" si="57"/>
        <v>189.28571428571428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0" t="s">
        <v>8321</v>
      </c>
      <c r="Q1274" t="s">
        <v>8322</v>
      </c>
      <c r="R1274" s="22">
        <f t="shared" si="58"/>
        <v>40274.745127314818</v>
      </c>
      <c r="S1274" s="13">
        <f t="shared" si="59"/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f t="shared" si="57"/>
        <v>76.666666666666671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0" t="s">
        <v>8321</v>
      </c>
      <c r="Q1275" t="s">
        <v>8322</v>
      </c>
      <c r="R1275" s="22">
        <f t="shared" si="58"/>
        <v>41852.730219907404</v>
      </c>
      <c r="S1275" s="13">
        <f t="shared" si="59"/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f t="shared" si="57"/>
        <v>82.963254817987149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0" t="s">
        <v>8321</v>
      </c>
      <c r="Q1276" t="s">
        <v>8322</v>
      </c>
      <c r="R1276" s="22">
        <f t="shared" si="58"/>
        <v>41116.690104166664</v>
      </c>
      <c r="S1276" s="13">
        <f t="shared" si="59"/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f t="shared" si="57"/>
        <v>62.522107969151669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0" t="s">
        <v>8321</v>
      </c>
      <c r="Q1277" t="s">
        <v>8322</v>
      </c>
      <c r="R1277" s="22">
        <f t="shared" si="58"/>
        <v>41458.867905092593</v>
      </c>
      <c r="S1277" s="13">
        <f t="shared" si="59"/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f t="shared" si="57"/>
        <v>46.06808823529412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0" t="s">
        <v>8321</v>
      </c>
      <c r="Q1278" t="s">
        <v>8322</v>
      </c>
      <c r="R1278" s="22">
        <f t="shared" si="58"/>
        <v>40007.704247685186</v>
      </c>
      <c r="S1278" s="13">
        <f t="shared" si="59"/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f t="shared" si="57"/>
        <v>38.543946731234868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0" t="s">
        <v>8321</v>
      </c>
      <c r="Q1279" t="s">
        <v>8322</v>
      </c>
      <c r="R1279" s="22">
        <f t="shared" si="58"/>
        <v>41121.561886574076</v>
      </c>
      <c r="S1279" s="13">
        <f t="shared" si="59"/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f t="shared" si="57"/>
        <v>53.005263157894738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0" t="s">
        <v>8321</v>
      </c>
      <c r="Q1280" t="s">
        <v>8322</v>
      </c>
      <c r="R1280" s="22">
        <f t="shared" si="58"/>
        <v>41786.555162037039</v>
      </c>
      <c r="S1280" s="13">
        <f t="shared" si="59"/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f t="shared" si="57"/>
        <v>73.355396825396824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0" t="s">
        <v>8321</v>
      </c>
      <c r="Q1281" t="s">
        <v>8322</v>
      </c>
      <c r="R1281" s="22">
        <f t="shared" si="58"/>
        <v>41682.099189814813</v>
      </c>
      <c r="S1281" s="13">
        <f t="shared" si="59"/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f t="shared" si="57"/>
        <v>127.97523076923076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0" t="s">
        <v>8321</v>
      </c>
      <c r="Q1282" t="s">
        <v>8322</v>
      </c>
      <c r="R1282" s="22">
        <f t="shared" si="58"/>
        <v>40513.757569444446</v>
      </c>
      <c r="S1282" s="13">
        <f t="shared" si="59"/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f t="shared" ref="I1283:I1346" si="60">E1283/M1283</f>
        <v>104.72972972972973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0" t="s">
        <v>8321</v>
      </c>
      <c r="Q1283" t="s">
        <v>8322</v>
      </c>
      <c r="R1283" s="22">
        <f t="shared" ref="R1283:R1346" si="61">(((K1283/60)/60)/24)+DATE(1970,1,1)</f>
        <v>41463.743472222224</v>
      </c>
      <c r="S1283" s="13">
        <f t="shared" ref="S1283:S1346" si="62">YEAR(R1283)</f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f t="shared" si="60"/>
        <v>67.671532846715323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0" t="s">
        <v>8321</v>
      </c>
      <c r="Q1284" t="s">
        <v>8322</v>
      </c>
      <c r="R1284" s="22">
        <f t="shared" si="61"/>
        <v>41586.475173611114</v>
      </c>
      <c r="S1284" s="13">
        <f t="shared" si="62"/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f t="shared" si="60"/>
        <v>95.931818181818187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0" t="s">
        <v>8321</v>
      </c>
      <c r="Q1285" t="s">
        <v>8322</v>
      </c>
      <c r="R1285" s="22">
        <f t="shared" si="61"/>
        <v>41320.717465277776</v>
      </c>
      <c r="S1285" s="13">
        <f t="shared" si="62"/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f t="shared" si="60"/>
        <v>65.161290322580641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0" t="s">
        <v>8313</v>
      </c>
      <c r="Q1286" t="s">
        <v>8314</v>
      </c>
      <c r="R1286" s="22">
        <f t="shared" si="61"/>
        <v>42712.23474537037</v>
      </c>
      <c r="S1286" s="13">
        <f t="shared" si="62"/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f t="shared" si="60"/>
        <v>32.269841269841272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0" t="s">
        <v>8313</v>
      </c>
      <c r="Q1287" t="s">
        <v>8314</v>
      </c>
      <c r="R1287" s="22">
        <f t="shared" si="61"/>
        <v>42160.583043981482</v>
      </c>
      <c r="S1287" s="13">
        <f t="shared" si="62"/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f t="shared" si="60"/>
        <v>81.25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0" t="s">
        <v>8313</v>
      </c>
      <c r="Q1288" t="s">
        <v>8314</v>
      </c>
      <c r="R1288" s="22">
        <f t="shared" si="61"/>
        <v>42039.384571759263</v>
      </c>
      <c r="S1288" s="13">
        <f t="shared" si="62"/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f t="shared" si="60"/>
        <v>24.2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0" t="s">
        <v>8313</v>
      </c>
      <c r="Q1289" t="s">
        <v>8314</v>
      </c>
      <c r="R1289" s="22">
        <f t="shared" si="61"/>
        <v>42107.621018518519</v>
      </c>
      <c r="S1289" s="13">
        <f t="shared" si="62"/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f t="shared" si="60"/>
        <v>65.868852459016395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0" t="s">
        <v>8313</v>
      </c>
      <c r="Q1290" t="s">
        <v>8314</v>
      </c>
      <c r="R1290" s="22">
        <f t="shared" si="61"/>
        <v>42561.154664351852</v>
      </c>
      <c r="S1290" s="13">
        <f t="shared" si="62"/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f t="shared" si="60"/>
        <v>36.07692307692308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0" t="s">
        <v>8313</v>
      </c>
      <c r="Q1291" t="s">
        <v>8314</v>
      </c>
      <c r="R1291" s="22">
        <f t="shared" si="61"/>
        <v>42709.134780092587</v>
      </c>
      <c r="S1291" s="13">
        <f t="shared" si="62"/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f t="shared" si="60"/>
        <v>44.186046511627907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0" t="s">
        <v>8313</v>
      </c>
      <c r="Q1292" t="s">
        <v>8314</v>
      </c>
      <c r="R1292" s="22">
        <f t="shared" si="61"/>
        <v>42086.614942129629</v>
      </c>
      <c r="S1292" s="13">
        <f t="shared" si="62"/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f t="shared" si="60"/>
        <v>104.07142857142857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0" t="s">
        <v>8313</v>
      </c>
      <c r="Q1293" t="s">
        <v>8314</v>
      </c>
      <c r="R1293" s="22">
        <f t="shared" si="61"/>
        <v>42064.652673611112</v>
      </c>
      <c r="S1293" s="13">
        <f t="shared" si="62"/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f t="shared" si="60"/>
        <v>35.96153846153846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0" t="s">
        <v>8313</v>
      </c>
      <c r="Q1294" t="s">
        <v>8314</v>
      </c>
      <c r="R1294" s="22">
        <f t="shared" si="61"/>
        <v>42256.764212962968</v>
      </c>
      <c r="S1294" s="13">
        <f t="shared" si="62"/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f t="shared" si="60"/>
        <v>127.79166666666667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0" t="s">
        <v>8313</v>
      </c>
      <c r="Q1295" t="s">
        <v>8314</v>
      </c>
      <c r="R1295" s="22">
        <f t="shared" si="61"/>
        <v>42292.701053240744</v>
      </c>
      <c r="S1295" s="13">
        <f t="shared" si="62"/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f t="shared" si="60"/>
        <v>27.727272727272727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0" t="s">
        <v>8313</v>
      </c>
      <c r="Q1296" t="s">
        <v>8314</v>
      </c>
      <c r="R1296" s="22">
        <f t="shared" si="61"/>
        <v>42278.453668981485</v>
      </c>
      <c r="S1296" s="13">
        <f t="shared" si="62"/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f t="shared" si="60"/>
        <v>39.828125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0" t="s">
        <v>8313</v>
      </c>
      <c r="Q1297" t="s">
        <v>8314</v>
      </c>
      <c r="R1297" s="22">
        <f t="shared" si="61"/>
        <v>42184.572881944448</v>
      </c>
      <c r="S1297" s="13">
        <f t="shared" si="62"/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f t="shared" si="60"/>
        <v>52.173913043478258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0" t="s">
        <v>8313</v>
      </c>
      <c r="Q1298" t="s">
        <v>8314</v>
      </c>
      <c r="R1298" s="22">
        <f t="shared" si="61"/>
        <v>42423.050613425927</v>
      </c>
      <c r="S1298" s="13">
        <f t="shared" si="62"/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f t="shared" si="60"/>
        <v>92.037815126050418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0" t="s">
        <v>8313</v>
      </c>
      <c r="Q1299" t="s">
        <v>8314</v>
      </c>
      <c r="R1299" s="22">
        <f t="shared" si="61"/>
        <v>42461.747199074074</v>
      </c>
      <c r="S1299" s="13">
        <f t="shared" si="62"/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f t="shared" si="60"/>
        <v>63.424242424242422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0" t="s">
        <v>8313</v>
      </c>
      <c r="Q1300" t="s">
        <v>8314</v>
      </c>
      <c r="R1300" s="22">
        <f t="shared" si="61"/>
        <v>42458.680925925932</v>
      </c>
      <c r="S1300" s="13">
        <f t="shared" si="62"/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f t="shared" si="60"/>
        <v>135.625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0" t="s">
        <v>8313</v>
      </c>
      <c r="Q1301" t="s">
        <v>8314</v>
      </c>
      <c r="R1301" s="22">
        <f t="shared" si="61"/>
        <v>42169.814340277779</v>
      </c>
      <c r="S1301" s="13">
        <f t="shared" si="62"/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f t="shared" si="60"/>
        <v>168.75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0" t="s">
        <v>8313</v>
      </c>
      <c r="Q1302" t="s">
        <v>8314</v>
      </c>
      <c r="R1302" s="22">
        <f t="shared" si="61"/>
        <v>42483.675208333334</v>
      </c>
      <c r="S1302" s="13">
        <f t="shared" si="62"/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f t="shared" si="60"/>
        <v>70.862068965517238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0" t="s">
        <v>8313</v>
      </c>
      <c r="Q1303" t="s">
        <v>8314</v>
      </c>
      <c r="R1303" s="22">
        <f t="shared" si="61"/>
        <v>42195.749745370369</v>
      </c>
      <c r="S1303" s="13">
        <f t="shared" si="62"/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f t="shared" si="60"/>
        <v>50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0" t="s">
        <v>8313</v>
      </c>
      <c r="Q1304" t="s">
        <v>8314</v>
      </c>
      <c r="R1304" s="22">
        <f t="shared" si="61"/>
        <v>42675.057997685188</v>
      </c>
      <c r="S1304" s="13">
        <f t="shared" si="62"/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f t="shared" si="60"/>
        <v>42.214166666666671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0" t="s">
        <v>8313</v>
      </c>
      <c r="Q1305" t="s">
        <v>8314</v>
      </c>
      <c r="R1305" s="22">
        <f t="shared" si="61"/>
        <v>42566.441203703704</v>
      </c>
      <c r="S1305" s="13">
        <f t="shared" si="62"/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f t="shared" si="60"/>
        <v>152.41346153846155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0" t="s">
        <v>8315</v>
      </c>
      <c r="Q1306" t="s">
        <v>8317</v>
      </c>
      <c r="R1306" s="22">
        <f t="shared" si="61"/>
        <v>42747.194502314815</v>
      </c>
      <c r="S1306" s="13">
        <f t="shared" si="62"/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f t="shared" si="60"/>
        <v>90.616279069767444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0" t="s">
        <v>8315</v>
      </c>
      <c r="Q1307" t="s">
        <v>8317</v>
      </c>
      <c r="R1307" s="22">
        <f t="shared" si="61"/>
        <v>42543.665601851855</v>
      </c>
      <c r="S1307" s="13">
        <f t="shared" si="62"/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f t="shared" si="60"/>
        <v>201.60393258426967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0" t="s">
        <v>8315</v>
      </c>
      <c r="Q1308" t="s">
        <v>8317</v>
      </c>
      <c r="R1308" s="22">
        <f t="shared" si="61"/>
        <v>41947.457569444443</v>
      </c>
      <c r="S1308" s="13">
        <f t="shared" si="62"/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f t="shared" si="60"/>
        <v>127.93333333333334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0" t="s">
        <v>8315</v>
      </c>
      <c r="Q1309" t="s">
        <v>8317</v>
      </c>
      <c r="R1309" s="22">
        <f t="shared" si="61"/>
        <v>42387.503229166665</v>
      </c>
      <c r="S1309" s="13">
        <f t="shared" si="62"/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f t="shared" si="60"/>
        <v>29.894736842105264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0" t="s">
        <v>8315</v>
      </c>
      <c r="Q1310" t="s">
        <v>8317</v>
      </c>
      <c r="R1310" s="22">
        <f t="shared" si="61"/>
        <v>42611.613564814819</v>
      </c>
      <c r="S1310" s="13">
        <f t="shared" si="62"/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f t="shared" si="60"/>
        <v>367.97142857142859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0" t="s">
        <v>8315</v>
      </c>
      <c r="Q1311" t="s">
        <v>8317</v>
      </c>
      <c r="R1311" s="22">
        <f t="shared" si="61"/>
        <v>42257.882731481484</v>
      </c>
      <c r="S1311" s="13">
        <f t="shared" si="62"/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f t="shared" si="60"/>
        <v>129.16666666666666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0" t="s">
        <v>8315</v>
      </c>
      <c r="Q1312" t="s">
        <v>8317</v>
      </c>
      <c r="R1312" s="22">
        <f t="shared" si="61"/>
        <v>42556.667245370365</v>
      </c>
      <c r="S1312" s="13">
        <f t="shared" si="62"/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f t="shared" si="60"/>
        <v>800.7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0" t="s">
        <v>8315</v>
      </c>
      <c r="Q1313" t="s">
        <v>8317</v>
      </c>
      <c r="R1313" s="22">
        <f t="shared" si="61"/>
        <v>42669.802303240736</v>
      </c>
      <c r="S1313" s="13">
        <f t="shared" si="62"/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f t="shared" si="60"/>
        <v>28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0" t="s">
        <v>8315</v>
      </c>
      <c r="Q1314" t="s">
        <v>8317</v>
      </c>
      <c r="R1314" s="22">
        <f t="shared" si="61"/>
        <v>42082.702800925923</v>
      </c>
      <c r="S1314" s="13">
        <f t="shared" si="62"/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f t="shared" si="60"/>
        <v>102.01639344262296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0" t="s">
        <v>8315</v>
      </c>
      <c r="Q1315" t="s">
        <v>8317</v>
      </c>
      <c r="R1315" s="22">
        <f t="shared" si="61"/>
        <v>42402.709652777776</v>
      </c>
      <c r="S1315" s="13">
        <f t="shared" si="62"/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f t="shared" si="60"/>
        <v>184.36363636363637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0" t="s">
        <v>8315</v>
      </c>
      <c r="Q1316" t="s">
        <v>8317</v>
      </c>
      <c r="R1316" s="22">
        <f t="shared" si="61"/>
        <v>42604.669675925921</v>
      </c>
      <c r="S1316" s="13">
        <f t="shared" si="62"/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f t="shared" si="60"/>
        <v>162.91935483870967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0" t="s">
        <v>8315</v>
      </c>
      <c r="Q1317" t="s">
        <v>8317</v>
      </c>
      <c r="R1317" s="22">
        <f t="shared" si="61"/>
        <v>42278.498240740737</v>
      </c>
      <c r="S1317" s="13">
        <f t="shared" si="62"/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f t="shared" si="60"/>
        <v>1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0" t="s">
        <v>8315</v>
      </c>
      <c r="Q1318" t="s">
        <v>8317</v>
      </c>
      <c r="R1318" s="22">
        <f t="shared" si="61"/>
        <v>42393.961909722217</v>
      </c>
      <c r="S1318" s="13">
        <f t="shared" si="62"/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f t="shared" si="60"/>
        <v>603.52631578947364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0" t="s">
        <v>8315</v>
      </c>
      <c r="Q1319" t="s">
        <v>8317</v>
      </c>
      <c r="R1319" s="22">
        <f t="shared" si="61"/>
        <v>42520.235486111109</v>
      </c>
      <c r="S1319" s="13">
        <f t="shared" si="62"/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f t="shared" si="60"/>
        <v>45.407407407407405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0" t="s">
        <v>8315</v>
      </c>
      <c r="Q1320" t="s">
        <v>8317</v>
      </c>
      <c r="R1320" s="22">
        <f t="shared" si="61"/>
        <v>41985.043657407412</v>
      </c>
      <c r="S1320" s="13">
        <f t="shared" si="62"/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f t="shared" si="60"/>
        <v>97.333333333333329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0" t="s">
        <v>8315</v>
      </c>
      <c r="Q1321" t="s">
        <v>8317</v>
      </c>
      <c r="R1321" s="22">
        <f t="shared" si="61"/>
        <v>41816.812094907407</v>
      </c>
      <c r="S1321" s="13">
        <f t="shared" si="62"/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f t="shared" si="60"/>
        <v>167.66666666666666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0" t="s">
        <v>8315</v>
      </c>
      <c r="Q1322" t="s">
        <v>8317</v>
      </c>
      <c r="R1322" s="22">
        <f t="shared" si="61"/>
        <v>42705.690347222218</v>
      </c>
      <c r="S1322" s="13">
        <f t="shared" si="62"/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f t="shared" si="60"/>
        <v>859.85714285714289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0" t="s">
        <v>8315</v>
      </c>
      <c r="Q1323" t="s">
        <v>8317</v>
      </c>
      <c r="R1323" s="22">
        <f t="shared" si="61"/>
        <v>42697.74927083333</v>
      </c>
      <c r="S1323" s="13">
        <f t="shared" si="62"/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f t="shared" si="60"/>
        <v>26.5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0" t="s">
        <v>8315</v>
      </c>
      <c r="Q1324" t="s">
        <v>8317</v>
      </c>
      <c r="R1324" s="22">
        <f t="shared" si="61"/>
        <v>42115.656539351854</v>
      </c>
      <c r="S1324" s="13">
        <f t="shared" si="62"/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f t="shared" si="60"/>
        <v>30.272727272727273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0" t="s">
        <v>8315</v>
      </c>
      <c r="Q1325" t="s">
        <v>8317</v>
      </c>
      <c r="R1325" s="22">
        <f t="shared" si="61"/>
        <v>42451.698449074072</v>
      </c>
      <c r="S1325" s="13">
        <f t="shared" si="62"/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f t="shared" si="60"/>
        <v>54.666666666666664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0" t="s">
        <v>8315</v>
      </c>
      <c r="Q1326" t="s">
        <v>8317</v>
      </c>
      <c r="R1326" s="22">
        <f t="shared" si="61"/>
        <v>42626.633703703701</v>
      </c>
      <c r="S1326" s="13">
        <f t="shared" si="62"/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f t="shared" si="60"/>
        <v>60.75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0" t="s">
        <v>8315</v>
      </c>
      <c r="Q1327" t="s">
        <v>8317</v>
      </c>
      <c r="R1327" s="22">
        <f t="shared" si="61"/>
        <v>42704.086053240739</v>
      </c>
      <c r="S1327" s="13">
        <f t="shared" si="62"/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f t="shared" si="60"/>
        <v>102.72727272727273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0" t="s">
        <v>8315</v>
      </c>
      <c r="Q1328" t="s">
        <v>8317</v>
      </c>
      <c r="R1328" s="22">
        <f t="shared" si="61"/>
        <v>41974.791990740734</v>
      </c>
      <c r="S1328" s="13">
        <f t="shared" si="62"/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f t="shared" si="60"/>
        <v>41.585365853658537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0" t="s">
        <v>8315</v>
      </c>
      <c r="Q1329" t="s">
        <v>8317</v>
      </c>
      <c r="R1329" s="22">
        <f t="shared" si="61"/>
        <v>42123.678645833337</v>
      </c>
      <c r="S1329" s="13">
        <f t="shared" si="62"/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f t="shared" si="60"/>
        <v>116.53333333333333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0" t="s">
        <v>8315</v>
      </c>
      <c r="Q1330" t="s">
        <v>8317</v>
      </c>
      <c r="R1330" s="22">
        <f t="shared" si="61"/>
        <v>42612.642754629633</v>
      </c>
      <c r="S1330" s="13">
        <f t="shared" si="62"/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f t="shared" si="60"/>
        <v>45.333333333333336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0" t="s">
        <v>8315</v>
      </c>
      <c r="Q1331" t="s">
        <v>8317</v>
      </c>
      <c r="R1331" s="22">
        <f t="shared" si="61"/>
        <v>41935.221585648149</v>
      </c>
      <c r="S1331" s="13">
        <f t="shared" si="62"/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f t="shared" si="60"/>
        <v>157.46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0" t="s">
        <v>8315</v>
      </c>
      <c r="Q1332" t="s">
        <v>8317</v>
      </c>
      <c r="R1332" s="22">
        <f t="shared" si="61"/>
        <v>42522.276724537034</v>
      </c>
      <c r="S1332" s="13">
        <f t="shared" si="62"/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f t="shared" si="60"/>
        <v>100.5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0" t="s">
        <v>8315</v>
      </c>
      <c r="Q1333" t="s">
        <v>8317</v>
      </c>
      <c r="R1333" s="22">
        <f t="shared" si="61"/>
        <v>42569.50409722222</v>
      </c>
      <c r="S1333" s="13">
        <f t="shared" si="62"/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t="e">
        <f t="shared" si="60"/>
        <v>#DIV/0!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0" t="s">
        <v>8315</v>
      </c>
      <c r="Q1334" t="s">
        <v>8317</v>
      </c>
      <c r="R1334" s="22">
        <f t="shared" si="61"/>
        <v>42732.060277777782</v>
      </c>
      <c r="S1334" s="13">
        <f t="shared" si="62"/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t="e">
        <f t="shared" si="60"/>
        <v>#DIV/0!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0" t="s">
        <v>8315</v>
      </c>
      <c r="Q1335" t="s">
        <v>8317</v>
      </c>
      <c r="R1335" s="22">
        <f t="shared" si="61"/>
        <v>41806.106770833336</v>
      </c>
      <c r="S1335" s="13">
        <f t="shared" si="62"/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f t="shared" si="60"/>
        <v>51.822463768115945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0" t="s">
        <v>8315</v>
      </c>
      <c r="Q1336" t="s">
        <v>8317</v>
      </c>
      <c r="R1336" s="22">
        <f t="shared" si="61"/>
        <v>42410.774155092593</v>
      </c>
      <c r="S1336" s="13">
        <f t="shared" si="62"/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f t="shared" si="60"/>
        <v>308.75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0" t="s">
        <v>8315</v>
      </c>
      <c r="Q1337" t="s">
        <v>8317</v>
      </c>
      <c r="R1337" s="22">
        <f t="shared" si="61"/>
        <v>42313.936365740738</v>
      </c>
      <c r="S1337" s="13">
        <f t="shared" si="62"/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f t="shared" si="60"/>
        <v>379.22767857142856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0" t="s">
        <v>8315</v>
      </c>
      <c r="Q1338" t="s">
        <v>8317</v>
      </c>
      <c r="R1338" s="22">
        <f t="shared" si="61"/>
        <v>41955.863750000004</v>
      </c>
      <c r="S1338" s="13">
        <f t="shared" si="62"/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f t="shared" si="60"/>
        <v>176.36428571428573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0" t="s">
        <v>8315</v>
      </c>
      <c r="Q1339" t="s">
        <v>8317</v>
      </c>
      <c r="R1339" s="22">
        <f t="shared" si="61"/>
        <v>42767.577303240745</v>
      </c>
      <c r="S1339" s="13">
        <f t="shared" si="62"/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f t="shared" si="60"/>
        <v>66.066666666666663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0" t="s">
        <v>8315</v>
      </c>
      <c r="Q1340" t="s">
        <v>8317</v>
      </c>
      <c r="R1340" s="22">
        <f t="shared" si="61"/>
        <v>42188.803622685184</v>
      </c>
      <c r="S1340" s="13">
        <f t="shared" si="62"/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f t="shared" si="60"/>
        <v>89.648648648648646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0" t="s">
        <v>8315</v>
      </c>
      <c r="Q1341" t="s">
        <v>8317</v>
      </c>
      <c r="R1341" s="22">
        <f t="shared" si="61"/>
        <v>41936.647164351853</v>
      </c>
      <c r="S1341" s="13">
        <f t="shared" si="62"/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t="e">
        <f t="shared" si="60"/>
        <v>#DIV/0!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0" t="s">
        <v>8315</v>
      </c>
      <c r="Q1342" t="s">
        <v>8317</v>
      </c>
      <c r="R1342" s="22">
        <f t="shared" si="61"/>
        <v>41836.595520833333</v>
      </c>
      <c r="S1342" s="13">
        <f t="shared" si="62"/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f t="shared" si="60"/>
        <v>382.39130434782606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0" t="s">
        <v>8315</v>
      </c>
      <c r="Q1343" t="s">
        <v>8317</v>
      </c>
      <c r="R1343" s="22">
        <f t="shared" si="61"/>
        <v>42612.624039351853</v>
      </c>
      <c r="S1343" s="13">
        <f t="shared" si="62"/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f t="shared" si="60"/>
        <v>100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0" t="s">
        <v>8315</v>
      </c>
      <c r="Q1344" t="s">
        <v>8317</v>
      </c>
      <c r="R1344" s="22">
        <f t="shared" si="61"/>
        <v>42172.816423611104</v>
      </c>
      <c r="S1344" s="13">
        <f t="shared" si="62"/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f t="shared" si="60"/>
        <v>158.35603715170279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0" t="s">
        <v>8315</v>
      </c>
      <c r="Q1345" t="s">
        <v>8317</v>
      </c>
      <c r="R1345" s="22">
        <f t="shared" si="61"/>
        <v>42542.526423611111</v>
      </c>
      <c r="S1345" s="13">
        <f t="shared" si="62"/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f t="shared" si="60"/>
        <v>40.762589928057551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0" t="s">
        <v>8318</v>
      </c>
      <c r="Q1346" t="s">
        <v>8319</v>
      </c>
      <c r="R1346" s="22">
        <f t="shared" si="61"/>
        <v>42522.789803240739</v>
      </c>
      <c r="S1346" s="13">
        <f t="shared" si="62"/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f t="shared" ref="I1347:I1410" si="63">E1347/M1347</f>
        <v>53.571428571428569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0" t="s">
        <v>8318</v>
      </c>
      <c r="Q1347" t="s">
        <v>8319</v>
      </c>
      <c r="R1347" s="22">
        <f t="shared" ref="R1347:R1410" si="64">(((K1347/60)/60)/24)+DATE(1970,1,1)</f>
        <v>41799.814340277779</v>
      </c>
      <c r="S1347" s="13">
        <f t="shared" ref="S1347:S1410" si="65">YEAR(R1347)</f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f t="shared" si="63"/>
        <v>48.449664429530202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0" t="s">
        <v>8318</v>
      </c>
      <c r="Q1348" t="s">
        <v>8319</v>
      </c>
      <c r="R1348" s="22">
        <f t="shared" si="64"/>
        <v>41422.075821759259</v>
      </c>
      <c r="S1348" s="13">
        <f t="shared" si="65"/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f t="shared" si="63"/>
        <v>82.41935483870968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0" t="s">
        <v>8318</v>
      </c>
      <c r="Q1349" t="s">
        <v>8319</v>
      </c>
      <c r="R1349" s="22">
        <f t="shared" si="64"/>
        <v>42040.638020833328</v>
      </c>
      <c r="S1349" s="13">
        <f t="shared" si="65"/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f t="shared" si="63"/>
        <v>230.19230769230768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0" t="s">
        <v>8318</v>
      </c>
      <c r="Q1350" t="s">
        <v>8319</v>
      </c>
      <c r="R1350" s="22">
        <f t="shared" si="64"/>
        <v>41963.506168981476</v>
      </c>
      <c r="S1350" s="13">
        <f t="shared" si="65"/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f t="shared" si="63"/>
        <v>59.360465116279073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0" t="s">
        <v>8318</v>
      </c>
      <c r="Q1351" t="s">
        <v>8319</v>
      </c>
      <c r="R1351" s="22">
        <f t="shared" si="64"/>
        <v>42317.33258101852</v>
      </c>
      <c r="S1351" s="13">
        <f t="shared" si="65"/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f t="shared" si="63"/>
        <v>66.698717948717942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0" t="s">
        <v>8318</v>
      </c>
      <c r="Q1352" t="s">
        <v>8319</v>
      </c>
      <c r="R1352" s="22">
        <f t="shared" si="64"/>
        <v>42334.013124999998</v>
      </c>
      <c r="S1352" s="13">
        <f t="shared" si="65"/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f t="shared" si="63"/>
        <v>168.77500000000001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0" t="s">
        <v>8318</v>
      </c>
      <c r="Q1353" t="s">
        <v>8319</v>
      </c>
      <c r="R1353" s="22">
        <f t="shared" si="64"/>
        <v>42382.74009259259</v>
      </c>
      <c r="S1353" s="13">
        <f t="shared" si="65"/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f t="shared" si="63"/>
        <v>59.973568281938327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0" t="s">
        <v>8318</v>
      </c>
      <c r="Q1354" t="s">
        <v>8319</v>
      </c>
      <c r="R1354" s="22">
        <f t="shared" si="64"/>
        <v>42200.578310185185</v>
      </c>
      <c r="S1354" s="13">
        <f t="shared" si="65"/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f t="shared" si="63"/>
        <v>31.80952380952381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0" t="s">
        <v>8318</v>
      </c>
      <c r="Q1355" t="s">
        <v>8319</v>
      </c>
      <c r="R1355" s="22">
        <f t="shared" si="64"/>
        <v>41309.11791666667</v>
      </c>
      <c r="S1355" s="13">
        <f t="shared" si="65"/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f t="shared" si="63"/>
        <v>24.421875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0" t="s">
        <v>8318</v>
      </c>
      <c r="Q1356" t="s">
        <v>8319</v>
      </c>
      <c r="R1356" s="22">
        <f t="shared" si="64"/>
        <v>42502.807627314818</v>
      </c>
      <c r="S1356" s="13">
        <f t="shared" si="65"/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f t="shared" si="63"/>
        <v>25.347107438016529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0" t="s">
        <v>8318</v>
      </c>
      <c r="Q1357" t="s">
        <v>8319</v>
      </c>
      <c r="R1357" s="22">
        <f t="shared" si="64"/>
        <v>41213.254687499997</v>
      </c>
      <c r="S1357" s="13">
        <f t="shared" si="65"/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f t="shared" si="63"/>
        <v>71.443218390804603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0" t="s">
        <v>8318</v>
      </c>
      <c r="Q1358" t="s">
        <v>8319</v>
      </c>
      <c r="R1358" s="22">
        <f t="shared" si="64"/>
        <v>41430.038888888892</v>
      </c>
      <c r="S1358" s="13">
        <f t="shared" si="65"/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f t="shared" si="63"/>
        <v>38.553846153846152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0" t="s">
        <v>8318</v>
      </c>
      <c r="Q1359" t="s">
        <v>8319</v>
      </c>
      <c r="R1359" s="22">
        <f t="shared" si="64"/>
        <v>41304.962233796294</v>
      </c>
      <c r="S1359" s="13">
        <f t="shared" si="65"/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f t="shared" si="63"/>
        <v>68.367346938775512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0" t="s">
        <v>8318</v>
      </c>
      <c r="Q1360" t="s">
        <v>8319</v>
      </c>
      <c r="R1360" s="22">
        <f t="shared" si="64"/>
        <v>40689.570868055554</v>
      </c>
      <c r="S1360" s="13">
        <f t="shared" si="65"/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f t="shared" si="63"/>
        <v>40.210526315789473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0" t="s">
        <v>8318</v>
      </c>
      <c r="Q1361" t="s">
        <v>8319</v>
      </c>
      <c r="R1361" s="22">
        <f t="shared" si="64"/>
        <v>40668.814699074072</v>
      </c>
      <c r="S1361" s="13">
        <f t="shared" si="65"/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f t="shared" si="63"/>
        <v>32.074074074074076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0" t="s">
        <v>8318</v>
      </c>
      <c r="Q1362" t="s">
        <v>8319</v>
      </c>
      <c r="R1362" s="22">
        <f t="shared" si="64"/>
        <v>41095.900694444441</v>
      </c>
      <c r="S1362" s="13">
        <f t="shared" si="65"/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f t="shared" si="63"/>
        <v>28.632575757575758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0" t="s">
        <v>8318</v>
      </c>
      <c r="Q1363" t="s">
        <v>8319</v>
      </c>
      <c r="R1363" s="22">
        <f t="shared" si="64"/>
        <v>41781.717268518521</v>
      </c>
      <c r="S1363" s="13">
        <f t="shared" si="65"/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f t="shared" si="63"/>
        <v>43.64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0" t="s">
        <v>8318</v>
      </c>
      <c r="Q1364" t="s">
        <v>8319</v>
      </c>
      <c r="R1364" s="22">
        <f t="shared" si="64"/>
        <v>41464.934386574074</v>
      </c>
      <c r="S1364" s="13">
        <f t="shared" si="65"/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f t="shared" si="63"/>
        <v>40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0" t="s">
        <v>8318</v>
      </c>
      <c r="Q1365" t="s">
        <v>8319</v>
      </c>
      <c r="R1365" s="22">
        <f t="shared" si="64"/>
        <v>42396.8440625</v>
      </c>
      <c r="S1365" s="13">
        <f t="shared" si="65"/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f t="shared" si="63"/>
        <v>346.04166666666669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0" t="s">
        <v>8321</v>
      </c>
      <c r="Q1366" t="s">
        <v>8322</v>
      </c>
      <c r="R1366" s="22">
        <f t="shared" si="64"/>
        <v>41951.695671296293</v>
      </c>
      <c r="S1366" s="13">
        <f t="shared" si="65"/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f t="shared" si="63"/>
        <v>81.739130434782609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0" t="s">
        <v>8321</v>
      </c>
      <c r="Q1367" t="s">
        <v>8322</v>
      </c>
      <c r="R1367" s="22">
        <f t="shared" si="64"/>
        <v>42049.733240740738</v>
      </c>
      <c r="S1367" s="13">
        <f t="shared" si="65"/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f t="shared" si="63"/>
        <v>64.535306122448986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0" t="s">
        <v>8321</v>
      </c>
      <c r="Q1368" t="s">
        <v>8322</v>
      </c>
      <c r="R1368" s="22">
        <f t="shared" si="64"/>
        <v>41924.996099537035</v>
      </c>
      <c r="S1368" s="13">
        <f t="shared" si="65"/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f t="shared" si="63"/>
        <v>63.477777777777774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0" t="s">
        <v>8321</v>
      </c>
      <c r="Q1369" t="s">
        <v>8322</v>
      </c>
      <c r="R1369" s="22">
        <f t="shared" si="64"/>
        <v>42292.002893518518</v>
      </c>
      <c r="S1369" s="13">
        <f t="shared" si="65"/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f t="shared" si="63"/>
        <v>63.620689655172413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0" t="s">
        <v>8321</v>
      </c>
      <c r="Q1370" t="s">
        <v>8322</v>
      </c>
      <c r="R1370" s="22">
        <f t="shared" si="64"/>
        <v>42146.190902777773</v>
      </c>
      <c r="S1370" s="13">
        <f t="shared" si="65"/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f t="shared" si="63"/>
        <v>83.967068965517228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0" t="s">
        <v>8321</v>
      </c>
      <c r="Q1371" t="s">
        <v>8322</v>
      </c>
      <c r="R1371" s="22">
        <f t="shared" si="64"/>
        <v>41710.594282407408</v>
      </c>
      <c r="S1371" s="13">
        <f t="shared" si="65"/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f t="shared" si="63"/>
        <v>77.75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0" t="s">
        <v>8321</v>
      </c>
      <c r="Q1372" t="s">
        <v>8322</v>
      </c>
      <c r="R1372" s="22">
        <f t="shared" si="64"/>
        <v>41548.00335648148</v>
      </c>
      <c r="S1372" s="13">
        <f t="shared" si="65"/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f t="shared" si="63"/>
        <v>107.07142857142857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0" t="s">
        <v>8321</v>
      </c>
      <c r="Q1373" t="s">
        <v>8322</v>
      </c>
      <c r="R1373" s="22">
        <f t="shared" si="64"/>
        <v>42101.758587962962</v>
      </c>
      <c r="S1373" s="13">
        <f t="shared" si="65"/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f t="shared" si="63"/>
        <v>38.75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0" t="s">
        <v>8321</v>
      </c>
      <c r="Q1374" t="s">
        <v>8322</v>
      </c>
      <c r="R1374" s="22">
        <f t="shared" si="64"/>
        <v>41072.739953703705</v>
      </c>
      <c r="S1374" s="13">
        <f t="shared" si="65"/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f t="shared" si="63"/>
        <v>201.94230769230768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0" t="s">
        <v>8321</v>
      </c>
      <c r="Q1375" t="s">
        <v>8322</v>
      </c>
      <c r="R1375" s="22">
        <f t="shared" si="64"/>
        <v>42704.95177083333</v>
      </c>
      <c r="S1375" s="13">
        <f t="shared" si="65"/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f t="shared" si="63"/>
        <v>43.060606060606062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0" t="s">
        <v>8321</v>
      </c>
      <c r="Q1376" t="s">
        <v>8322</v>
      </c>
      <c r="R1376" s="22">
        <f t="shared" si="64"/>
        <v>42424.161898148144</v>
      </c>
      <c r="S1376" s="13">
        <f t="shared" si="65"/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f t="shared" si="63"/>
        <v>62.871559633027523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0" t="s">
        <v>8321</v>
      </c>
      <c r="Q1377" t="s">
        <v>8322</v>
      </c>
      <c r="R1377" s="22">
        <f t="shared" si="64"/>
        <v>42720.066192129627</v>
      </c>
      <c r="S1377" s="13">
        <f t="shared" si="65"/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f t="shared" si="63"/>
        <v>55.607142857142854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0" t="s">
        <v>8321</v>
      </c>
      <c r="Q1378" t="s">
        <v>8322</v>
      </c>
      <c r="R1378" s="22">
        <f t="shared" si="64"/>
        <v>42677.669050925921</v>
      </c>
      <c r="S1378" s="13">
        <f t="shared" si="65"/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f t="shared" si="63"/>
        <v>48.70967741935484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0" t="s">
        <v>8321</v>
      </c>
      <c r="Q1379" t="s">
        <v>8322</v>
      </c>
      <c r="R1379" s="22">
        <f t="shared" si="64"/>
        <v>42747.219560185185</v>
      </c>
      <c r="S1379" s="13">
        <f t="shared" si="65"/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f t="shared" si="63"/>
        <v>30.578947368421051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0" t="s">
        <v>8321</v>
      </c>
      <c r="Q1380" t="s">
        <v>8322</v>
      </c>
      <c r="R1380" s="22">
        <f t="shared" si="64"/>
        <v>42568.759374999994</v>
      </c>
      <c r="S1380" s="13">
        <f t="shared" si="65"/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f t="shared" si="63"/>
        <v>73.907284768211923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0" t="s">
        <v>8321</v>
      </c>
      <c r="Q1381" t="s">
        <v>8322</v>
      </c>
      <c r="R1381" s="22">
        <f t="shared" si="64"/>
        <v>42130.491620370376</v>
      </c>
      <c r="S1381" s="13">
        <f t="shared" si="65"/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f t="shared" si="63"/>
        <v>21.2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0" t="s">
        <v>8321</v>
      </c>
      <c r="Q1382" t="s">
        <v>8322</v>
      </c>
      <c r="R1382" s="22">
        <f t="shared" si="64"/>
        <v>42141.762800925921</v>
      </c>
      <c r="S1382" s="13">
        <f t="shared" si="65"/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f t="shared" si="63"/>
        <v>73.356164383561648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0" t="s">
        <v>8321</v>
      </c>
      <c r="Q1383" t="s">
        <v>8322</v>
      </c>
      <c r="R1383" s="22">
        <f t="shared" si="64"/>
        <v>42703.214409722219</v>
      </c>
      <c r="S1383" s="13">
        <f t="shared" si="65"/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f t="shared" si="63"/>
        <v>56.412162162162161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0" t="s">
        <v>8321</v>
      </c>
      <c r="Q1384" t="s">
        <v>8322</v>
      </c>
      <c r="R1384" s="22">
        <f t="shared" si="64"/>
        <v>41370.800185185188</v>
      </c>
      <c r="S1384" s="13">
        <f t="shared" si="65"/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f t="shared" si="63"/>
        <v>50.247311827956992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0" t="s">
        <v>8321</v>
      </c>
      <c r="Q1385" t="s">
        <v>8322</v>
      </c>
      <c r="R1385" s="22">
        <f t="shared" si="64"/>
        <v>42707.074976851851</v>
      </c>
      <c r="S1385" s="13">
        <f t="shared" si="65"/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f t="shared" si="63"/>
        <v>68.936507936507937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0" t="s">
        <v>8321</v>
      </c>
      <c r="Q1386" t="s">
        <v>8322</v>
      </c>
      <c r="R1386" s="22">
        <f t="shared" si="64"/>
        <v>42160.735208333332</v>
      </c>
      <c r="S1386" s="13">
        <f t="shared" si="65"/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f t="shared" si="63"/>
        <v>65.914104477611943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0" t="s">
        <v>8321</v>
      </c>
      <c r="Q1387" t="s">
        <v>8322</v>
      </c>
      <c r="R1387" s="22">
        <f t="shared" si="64"/>
        <v>42433.688900462963</v>
      </c>
      <c r="S1387" s="13">
        <f t="shared" si="65"/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f t="shared" si="63"/>
        <v>62.5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0" t="s">
        <v>8321</v>
      </c>
      <c r="Q1388" t="s">
        <v>8322</v>
      </c>
      <c r="R1388" s="22">
        <f t="shared" si="64"/>
        <v>42184.646863425922</v>
      </c>
      <c r="S1388" s="13">
        <f t="shared" si="65"/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f t="shared" si="63"/>
        <v>70.064102564102569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0" t="s">
        <v>8321</v>
      </c>
      <c r="Q1389" t="s">
        <v>8322</v>
      </c>
      <c r="R1389" s="22">
        <f t="shared" si="64"/>
        <v>42126.92123842593</v>
      </c>
      <c r="S1389" s="13">
        <f t="shared" si="65"/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f t="shared" si="63"/>
        <v>60.181874999999998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0" t="s">
        <v>8321</v>
      </c>
      <c r="Q1390" t="s">
        <v>8322</v>
      </c>
      <c r="R1390" s="22">
        <f t="shared" si="64"/>
        <v>42634.614780092597</v>
      </c>
      <c r="S1390" s="13">
        <f t="shared" si="65"/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f t="shared" si="63"/>
        <v>21.382352941176471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0" t="s">
        <v>8321</v>
      </c>
      <c r="Q1391" t="s">
        <v>8322</v>
      </c>
      <c r="R1391" s="22">
        <f t="shared" si="64"/>
        <v>42565.480983796297</v>
      </c>
      <c r="S1391" s="13">
        <f t="shared" si="65"/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f t="shared" si="63"/>
        <v>160.78947368421052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0" t="s">
        <v>8321</v>
      </c>
      <c r="Q1392" t="s">
        <v>8322</v>
      </c>
      <c r="R1392" s="22">
        <f t="shared" si="64"/>
        <v>42087.803310185183</v>
      </c>
      <c r="S1392" s="13">
        <f t="shared" si="65"/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f t="shared" si="63"/>
        <v>42.384615384615387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0" t="s">
        <v>8321</v>
      </c>
      <c r="Q1393" t="s">
        <v>8322</v>
      </c>
      <c r="R1393" s="22">
        <f t="shared" si="64"/>
        <v>42193.650671296295</v>
      </c>
      <c r="S1393" s="13">
        <f t="shared" si="65"/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f t="shared" si="63"/>
        <v>27.317307692307693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0" t="s">
        <v>8321</v>
      </c>
      <c r="Q1394" t="s">
        <v>8322</v>
      </c>
      <c r="R1394" s="22">
        <f t="shared" si="64"/>
        <v>42401.154930555553</v>
      </c>
      <c r="S1394" s="13">
        <f t="shared" si="65"/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f t="shared" si="63"/>
        <v>196.82692307692307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0" t="s">
        <v>8321</v>
      </c>
      <c r="Q1395" t="s">
        <v>8322</v>
      </c>
      <c r="R1395" s="22">
        <f t="shared" si="64"/>
        <v>42553.681979166664</v>
      </c>
      <c r="S1395" s="13">
        <f t="shared" si="65"/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f t="shared" si="63"/>
        <v>53.882352941176471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0" t="s">
        <v>8321</v>
      </c>
      <c r="Q1396" t="s">
        <v>8322</v>
      </c>
      <c r="R1396" s="22">
        <f t="shared" si="64"/>
        <v>42752.144976851851</v>
      </c>
      <c r="S1396" s="13">
        <f t="shared" si="65"/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f t="shared" si="63"/>
        <v>47.756097560975611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0" t="s">
        <v>8321</v>
      </c>
      <c r="Q1397" t="s">
        <v>8322</v>
      </c>
      <c r="R1397" s="22">
        <f t="shared" si="64"/>
        <v>42719.90834490741</v>
      </c>
      <c r="S1397" s="13">
        <f t="shared" si="65"/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f t="shared" si="63"/>
        <v>88.191780821917803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0" t="s">
        <v>8321</v>
      </c>
      <c r="Q1398" t="s">
        <v>8322</v>
      </c>
      <c r="R1398" s="22">
        <f t="shared" si="64"/>
        <v>42018.99863425926</v>
      </c>
      <c r="S1398" s="13">
        <f t="shared" si="65"/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f t="shared" si="63"/>
        <v>72.056962025316452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0" t="s">
        <v>8321</v>
      </c>
      <c r="Q1399" t="s">
        <v>8322</v>
      </c>
      <c r="R1399" s="22">
        <f t="shared" si="64"/>
        <v>42640.917939814812</v>
      </c>
      <c r="S1399" s="13">
        <f t="shared" si="65"/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f t="shared" si="63"/>
        <v>74.246153846153845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0" t="s">
        <v>8321</v>
      </c>
      <c r="Q1400" t="s">
        <v>8322</v>
      </c>
      <c r="R1400" s="22">
        <f t="shared" si="64"/>
        <v>42526.874236111107</v>
      </c>
      <c r="S1400" s="13">
        <f t="shared" si="65"/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f t="shared" si="63"/>
        <v>61.701086956521742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0" t="s">
        <v>8321</v>
      </c>
      <c r="Q1401" t="s">
        <v>8322</v>
      </c>
      <c r="R1401" s="22">
        <f t="shared" si="64"/>
        <v>41889.004317129627</v>
      </c>
      <c r="S1401" s="13">
        <f t="shared" si="65"/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f t="shared" si="63"/>
        <v>17.235294117647058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0" t="s">
        <v>8321</v>
      </c>
      <c r="Q1402" t="s">
        <v>8322</v>
      </c>
      <c r="R1402" s="22">
        <f t="shared" si="64"/>
        <v>42498.341122685189</v>
      </c>
      <c r="S1402" s="13">
        <f t="shared" si="65"/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f t="shared" si="63"/>
        <v>51.720833333333331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0" t="s">
        <v>8321</v>
      </c>
      <c r="Q1403" t="s">
        <v>8322</v>
      </c>
      <c r="R1403" s="22">
        <f t="shared" si="64"/>
        <v>41399.99622685185</v>
      </c>
      <c r="S1403" s="13">
        <f t="shared" si="65"/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f t="shared" si="63"/>
        <v>24.150442477876105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0" t="s">
        <v>8321</v>
      </c>
      <c r="Q1404" t="s">
        <v>8322</v>
      </c>
      <c r="R1404" s="22">
        <f t="shared" si="64"/>
        <v>42065.053368055553</v>
      </c>
      <c r="S1404" s="13">
        <f t="shared" si="65"/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f t="shared" si="63"/>
        <v>62.166666666666664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0" t="s">
        <v>8321</v>
      </c>
      <c r="Q1405" t="s">
        <v>8322</v>
      </c>
      <c r="R1405" s="22">
        <f t="shared" si="64"/>
        <v>41451.062905092593</v>
      </c>
      <c r="S1405" s="13">
        <f t="shared" si="65"/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f t="shared" si="63"/>
        <v>48.2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0" t="s">
        <v>8318</v>
      </c>
      <c r="Q1406" t="s">
        <v>8337</v>
      </c>
      <c r="R1406" s="22">
        <f t="shared" si="64"/>
        <v>42032.510243055556</v>
      </c>
      <c r="S1406" s="13">
        <f t="shared" si="65"/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f t="shared" si="63"/>
        <v>6.1764705882352944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0" t="s">
        <v>8318</v>
      </c>
      <c r="Q1407" t="s">
        <v>8337</v>
      </c>
      <c r="R1407" s="22">
        <f t="shared" si="64"/>
        <v>41941.680567129632</v>
      </c>
      <c r="S1407" s="13">
        <f t="shared" si="65"/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f t="shared" si="63"/>
        <v>5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0" t="s">
        <v>8318</v>
      </c>
      <c r="Q1408" t="s">
        <v>8337</v>
      </c>
      <c r="R1408" s="22">
        <f t="shared" si="64"/>
        <v>42297.432951388888</v>
      </c>
      <c r="S1408" s="13">
        <f t="shared" si="65"/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f t="shared" si="63"/>
        <v>7.5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0" t="s">
        <v>8318</v>
      </c>
      <c r="Q1409" t="s">
        <v>8337</v>
      </c>
      <c r="R1409" s="22">
        <f t="shared" si="64"/>
        <v>41838.536782407406</v>
      </c>
      <c r="S1409" s="13">
        <f t="shared" si="65"/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f t="shared" si="63"/>
        <v>12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0" t="s">
        <v>8318</v>
      </c>
      <c r="Q1410" t="s">
        <v>8337</v>
      </c>
      <c r="R1410" s="22">
        <f t="shared" si="64"/>
        <v>42291.872175925921</v>
      </c>
      <c r="S1410" s="13">
        <f t="shared" si="65"/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t="e">
        <f t="shared" ref="I1411:I1474" si="66">E1411/M1411</f>
        <v>#DIV/0!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0" t="s">
        <v>8318</v>
      </c>
      <c r="Q1411" t="s">
        <v>8337</v>
      </c>
      <c r="R1411" s="22">
        <f t="shared" ref="R1411:R1474" si="67">(((K1411/60)/60)/24)+DATE(1970,1,1)</f>
        <v>41945.133506944447</v>
      </c>
      <c r="S1411" s="13">
        <f t="shared" ref="S1411:S1474" si="68">YEAR(R1411)</f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f t="shared" si="66"/>
        <v>1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0" t="s">
        <v>8318</v>
      </c>
      <c r="Q1412" t="s">
        <v>8337</v>
      </c>
      <c r="R1412" s="22">
        <f t="shared" si="67"/>
        <v>42479.318518518514</v>
      </c>
      <c r="S1412" s="13">
        <f t="shared" si="68"/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f t="shared" si="66"/>
        <v>2.3333333333333335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0" t="s">
        <v>8318</v>
      </c>
      <c r="Q1413" t="s">
        <v>8337</v>
      </c>
      <c r="R1413" s="22">
        <f t="shared" si="67"/>
        <v>42013.059027777781</v>
      </c>
      <c r="S1413" s="13">
        <f t="shared" si="68"/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f t="shared" si="66"/>
        <v>24.615384615384617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0" t="s">
        <v>8318</v>
      </c>
      <c r="Q1414" t="s">
        <v>8337</v>
      </c>
      <c r="R1414" s="22">
        <f t="shared" si="67"/>
        <v>41947.063645833332</v>
      </c>
      <c r="S1414" s="13">
        <f t="shared" si="68"/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f t="shared" si="66"/>
        <v>100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0" t="s">
        <v>8318</v>
      </c>
      <c r="Q1415" t="s">
        <v>8337</v>
      </c>
      <c r="R1415" s="22">
        <f t="shared" si="67"/>
        <v>42360.437152777777</v>
      </c>
      <c r="S1415" s="13">
        <f t="shared" si="68"/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f t="shared" si="66"/>
        <v>1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0" t="s">
        <v>8318</v>
      </c>
      <c r="Q1416" t="s">
        <v>8337</v>
      </c>
      <c r="R1416" s="22">
        <f t="shared" si="67"/>
        <v>42708.25309027778</v>
      </c>
      <c r="S1416" s="13">
        <f t="shared" si="68"/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f t="shared" si="66"/>
        <v>88.888888888888886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0" t="s">
        <v>8318</v>
      </c>
      <c r="Q1417" t="s">
        <v>8337</v>
      </c>
      <c r="R1417" s="22">
        <f t="shared" si="67"/>
        <v>42192.675821759258</v>
      </c>
      <c r="S1417" s="13">
        <f t="shared" si="68"/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t="e">
        <f t="shared" si="66"/>
        <v>#DIV/0!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0" t="s">
        <v>8318</v>
      </c>
      <c r="Q1418" t="s">
        <v>8337</v>
      </c>
      <c r="R1418" s="22">
        <f t="shared" si="67"/>
        <v>42299.926145833335</v>
      </c>
      <c r="S1418" s="13">
        <f t="shared" si="68"/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f t="shared" si="66"/>
        <v>27.5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0" t="s">
        <v>8318</v>
      </c>
      <c r="Q1419" t="s">
        <v>8337</v>
      </c>
      <c r="R1419" s="22">
        <f t="shared" si="67"/>
        <v>42232.15016203704</v>
      </c>
      <c r="S1419" s="13">
        <f t="shared" si="68"/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f t="shared" si="66"/>
        <v>6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0" t="s">
        <v>8318</v>
      </c>
      <c r="Q1420" t="s">
        <v>8337</v>
      </c>
      <c r="R1420" s="22">
        <f t="shared" si="67"/>
        <v>42395.456412037034</v>
      </c>
      <c r="S1420" s="13">
        <f t="shared" si="68"/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f t="shared" si="66"/>
        <v>44.5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0" t="s">
        <v>8318</v>
      </c>
      <c r="Q1421" t="s">
        <v>8337</v>
      </c>
      <c r="R1421" s="22">
        <f t="shared" si="67"/>
        <v>42622.456238425926</v>
      </c>
      <c r="S1421" s="13">
        <f t="shared" si="68"/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f t="shared" si="66"/>
        <v>1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0" t="s">
        <v>8318</v>
      </c>
      <c r="Q1422" t="s">
        <v>8337</v>
      </c>
      <c r="R1422" s="22">
        <f t="shared" si="67"/>
        <v>42524.667662037042</v>
      </c>
      <c r="S1422" s="13">
        <f t="shared" si="68"/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f t="shared" si="66"/>
        <v>100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0" t="s">
        <v>8318</v>
      </c>
      <c r="Q1423" t="s">
        <v>8337</v>
      </c>
      <c r="R1423" s="22">
        <f t="shared" si="67"/>
        <v>42013.915613425925</v>
      </c>
      <c r="S1423" s="13">
        <f t="shared" si="68"/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f t="shared" si="66"/>
        <v>13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0" t="s">
        <v>8318</v>
      </c>
      <c r="Q1424" t="s">
        <v>8337</v>
      </c>
      <c r="R1424" s="22">
        <f t="shared" si="67"/>
        <v>42604.239629629628</v>
      </c>
      <c r="S1424" s="13">
        <f t="shared" si="68"/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f t="shared" si="66"/>
        <v>100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0" t="s">
        <v>8318</v>
      </c>
      <c r="Q1425" t="s">
        <v>8337</v>
      </c>
      <c r="R1425" s="22">
        <f t="shared" si="67"/>
        <v>42340.360312500001</v>
      </c>
      <c r="S1425" s="13">
        <f t="shared" si="68"/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f t="shared" si="66"/>
        <v>109.07142857142857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0" t="s">
        <v>8318</v>
      </c>
      <c r="Q1426" t="s">
        <v>8337</v>
      </c>
      <c r="R1426" s="22">
        <f t="shared" si="67"/>
        <v>42676.717615740738</v>
      </c>
      <c r="S1426" s="13">
        <f t="shared" si="68"/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t="e">
        <f t="shared" si="66"/>
        <v>#DIV/0!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0" t="s">
        <v>8318</v>
      </c>
      <c r="Q1427" t="s">
        <v>8337</v>
      </c>
      <c r="R1427" s="22">
        <f t="shared" si="67"/>
        <v>42093.131469907406</v>
      </c>
      <c r="S1427" s="13">
        <f t="shared" si="68"/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t="e">
        <f t="shared" si="66"/>
        <v>#DIV/0!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0" t="s">
        <v>8318</v>
      </c>
      <c r="Q1428" t="s">
        <v>8337</v>
      </c>
      <c r="R1428" s="22">
        <f t="shared" si="67"/>
        <v>42180.390277777777</v>
      </c>
      <c r="S1428" s="13">
        <f t="shared" si="68"/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f t="shared" si="66"/>
        <v>104.75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0" t="s">
        <v>8318</v>
      </c>
      <c r="Q1429" t="s">
        <v>8337</v>
      </c>
      <c r="R1429" s="22">
        <f t="shared" si="67"/>
        <v>42601.851678240739</v>
      </c>
      <c r="S1429" s="13">
        <f t="shared" si="68"/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f t="shared" si="66"/>
        <v>15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0" t="s">
        <v>8318</v>
      </c>
      <c r="Q1430" t="s">
        <v>8337</v>
      </c>
      <c r="R1430" s="22">
        <f t="shared" si="67"/>
        <v>42432.379826388889</v>
      </c>
      <c r="S1430" s="13">
        <f t="shared" si="68"/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t="e">
        <f t="shared" si="66"/>
        <v>#DIV/0!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0" t="s">
        <v>8318</v>
      </c>
      <c r="Q1431" t="s">
        <v>8337</v>
      </c>
      <c r="R1431" s="22">
        <f t="shared" si="67"/>
        <v>42074.060671296291</v>
      </c>
      <c r="S1431" s="13">
        <f t="shared" si="68"/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f t="shared" si="66"/>
        <v>80.599999999999994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0" t="s">
        <v>8318</v>
      </c>
      <c r="Q1432" t="s">
        <v>8337</v>
      </c>
      <c r="R1432" s="22">
        <f t="shared" si="67"/>
        <v>41961.813518518517</v>
      </c>
      <c r="S1432" s="13">
        <f t="shared" si="68"/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f t="shared" si="66"/>
        <v>115.55319148936171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0" t="s">
        <v>8318</v>
      </c>
      <c r="Q1433" t="s">
        <v>8337</v>
      </c>
      <c r="R1433" s="22">
        <f t="shared" si="67"/>
        <v>42304.210833333331</v>
      </c>
      <c r="S1433" s="13">
        <f t="shared" si="68"/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t="e">
        <f t="shared" si="66"/>
        <v>#DIV/0!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0" t="s">
        <v>8318</v>
      </c>
      <c r="Q1434" t="s">
        <v>8337</v>
      </c>
      <c r="R1434" s="22">
        <f t="shared" si="67"/>
        <v>42175.780416666668</v>
      </c>
      <c r="S1434" s="13">
        <f t="shared" si="68"/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f t="shared" si="66"/>
        <v>80.5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0" t="s">
        <v>8318</v>
      </c>
      <c r="Q1435" t="s">
        <v>8337</v>
      </c>
      <c r="R1435" s="22">
        <f t="shared" si="67"/>
        <v>42673.625868055555</v>
      </c>
      <c r="S1435" s="13">
        <f t="shared" si="68"/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f t="shared" si="66"/>
        <v>744.5454545454545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0" t="s">
        <v>8318</v>
      </c>
      <c r="Q1436" t="s">
        <v>8337</v>
      </c>
      <c r="R1436" s="22">
        <f t="shared" si="67"/>
        <v>42142.767106481479</v>
      </c>
      <c r="S1436" s="13">
        <f t="shared" si="68"/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f t="shared" si="66"/>
        <v>7.5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0" t="s">
        <v>8318</v>
      </c>
      <c r="Q1437" t="s">
        <v>8337</v>
      </c>
      <c r="R1437" s="22">
        <f t="shared" si="67"/>
        <v>42258.780324074076</v>
      </c>
      <c r="S1437" s="13">
        <f t="shared" si="68"/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f t="shared" si="66"/>
        <v>38.5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0" t="s">
        <v>8318</v>
      </c>
      <c r="Q1438" t="s">
        <v>8337</v>
      </c>
      <c r="R1438" s="22">
        <f t="shared" si="67"/>
        <v>42391.35019675926</v>
      </c>
      <c r="S1438" s="13">
        <f t="shared" si="68"/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f t="shared" si="66"/>
        <v>36.68181818181818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0" t="s">
        <v>8318</v>
      </c>
      <c r="Q1439" t="s">
        <v>8337</v>
      </c>
      <c r="R1439" s="22">
        <f t="shared" si="67"/>
        <v>41796.531701388885</v>
      </c>
      <c r="S1439" s="13">
        <f t="shared" si="68"/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f t="shared" si="66"/>
        <v>75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0" t="s">
        <v>8318</v>
      </c>
      <c r="Q1440" t="s">
        <v>8337</v>
      </c>
      <c r="R1440" s="22">
        <f t="shared" si="67"/>
        <v>42457.871516203704</v>
      </c>
      <c r="S1440" s="13">
        <f t="shared" si="68"/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f t="shared" si="66"/>
        <v>30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0" t="s">
        <v>8318</v>
      </c>
      <c r="Q1441" t="s">
        <v>8337</v>
      </c>
      <c r="R1441" s="22">
        <f t="shared" si="67"/>
        <v>42040.829872685179</v>
      </c>
      <c r="S1441" s="13">
        <f t="shared" si="68"/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f t="shared" si="66"/>
        <v>1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0" t="s">
        <v>8318</v>
      </c>
      <c r="Q1442" t="s">
        <v>8337</v>
      </c>
      <c r="R1442" s="22">
        <f t="shared" si="67"/>
        <v>42486.748414351852</v>
      </c>
      <c r="S1442" s="13">
        <f t="shared" si="68"/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f t="shared" si="66"/>
        <v>673.33333333333337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0" t="s">
        <v>8318</v>
      </c>
      <c r="Q1443" t="s">
        <v>8337</v>
      </c>
      <c r="R1443" s="22">
        <f t="shared" si="67"/>
        <v>42198.765844907408</v>
      </c>
      <c r="S1443" s="13">
        <f t="shared" si="68"/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 t="e">
        <f t="shared" si="66"/>
        <v>#DIV/0!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0" t="s">
        <v>8318</v>
      </c>
      <c r="Q1444" t="s">
        <v>8337</v>
      </c>
      <c r="R1444" s="22">
        <f t="shared" si="67"/>
        <v>42485.64534722222</v>
      </c>
      <c r="S1444" s="13">
        <f t="shared" si="68"/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t="e">
        <f t="shared" si="66"/>
        <v>#DIV/0!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0" t="s">
        <v>8318</v>
      </c>
      <c r="Q1445" t="s">
        <v>8337</v>
      </c>
      <c r="R1445" s="22">
        <f t="shared" si="67"/>
        <v>42707.926030092596</v>
      </c>
      <c r="S1445" s="13">
        <f t="shared" si="68"/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t="e">
        <f t="shared" si="66"/>
        <v>#DIV/0!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0" t="s">
        <v>8318</v>
      </c>
      <c r="Q1446" t="s">
        <v>8337</v>
      </c>
      <c r="R1446" s="22">
        <f t="shared" si="67"/>
        <v>42199.873402777783</v>
      </c>
      <c r="S1446" s="13">
        <f t="shared" si="68"/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t="e">
        <f t="shared" si="66"/>
        <v>#DIV/0!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0" t="s">
        <v>8318</v>
      </c>
      <c r="Q1447" t="s">
        <v>8337</v>
      </c>
      <c r="R1447" s="22">
        <f t="shared" si="67"/>
        <v>42139.542303240742</v>
      </c>
      <c r="S1447" s="13">
        <f t="shared" si="68"/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 t="e">
        <f t="shared" si="66"/>
        <v>#DIV/0!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0" t="s">
        <v>8318</v>
      </c>
      <c r="Q1448" t="s">
        <v>8337</v>
      </c>
      <c r="R1448" s="22">
        <f t="shared" si="67"/>
        <v>42461.447662037041</v>
      </c>
      <c r="S1448" s="13">
        <f t="shared" si="68"/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f t="shared" si="66"/>
        <v>25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0" t="s">
        <v>8318</v>
      </c>
      <c r="Q1449" t="s">
        <v>8337</v>
      </c>
      <c r="R1449" s="22">
        <f t="shared" si="67"/>
        <v>42529.730717592596</v>
      </c>
      <c r="S1449" s="13">
        <f t="shared" si="68"/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 t="e">
        <f t="shared" si="66"/>
        <v>#DIV/0!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0" t="s">
        <v>8318</v>
      </c>
      <c r="Q1450" t="s">
        <v>8337</v>
      </c>
      <c r="R1450" s="22">
        <f t="shared" si="67"/>
        <v>42115.936550925922</v>
      </c>
      <c r="S1450" s="13">
        <f t="shared" si="68"/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t="e">
        <f t="shared" si="66"/>
        <v>#DIV/0!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0" t="s">
        <v>8318</v>
      </c>
      <c r="Q1451" t="s">
        <v>8337</v>
      </c>
      <c r="R1451" s="22">
        <f t="shared" si="67"/>
        <v>42086.811400462961</v>
      </c>
      <c r="S1451" s="13">
        <f t="shared" si="68"/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f t="shared" si="66"/>
        <v>1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0" t="s">
        <v>8318</v>
      </c>
      <c r="Q1452" t="s">
        <v>8337</v>
      </c>
      <c r="R1452" s="22">
        <f t="shared" si="67"/>
        <v>42390.171261574069</v>
      </c>
      <c r="S1452" s="13">
        <f t="shared" si="68"/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f t="shared" si="66"/>
        <v>1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0" t="s">
        <v>8318</v>
      </c>
      <c r="Q1453" t="s">
        <v>8337</v>
      </c>
      <c r="R1453" s="22">
        <f t="shared" si="67"/>
        <v>41931.959016203706</v>
      </c>
      <c r="S1453" s="13">
        <f t="shared" si="68"/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t="e">
        <f t="shared" si="66"/>
        <v>#DIV/0!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0" t="s">
        <v>8318</v>
      </c>
      <c r="Q1454" t="s">
        <v>8337</v>
      </c>
      <c r="R1454" s="22">
        <f t="shared" si="67"/>
        <v>41818.703275462962</v>
      </c>
      <c r="S1454" s="13">
        <f t="shared" si="68"/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t="e">
        <f t="shared" si="66"/>
        <v>#DIV/0!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0" t="s">
        <v>8318</v>
      </c>
      <c r="Q1455" t="s">
        <v>8337</v>
      </c>
      <c r="R1455" s="22">
        <f t="shared" si="67"/>
        <v>42795.696145833332</v>
      </c>
      <c r="S1455" s="13">
        <f t="shared" si="68"/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f t="shared" si="66"/>
        <v>15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0" t="s">
        <v>8318</v>
      </c>
      <c r="Q1456" t="s">
        <v>8337</v>
      </c>
      <c r="R1456" s="22">
        <f t="shared" si="67"/>
        <v>42463.866666666669</v>
      </c>
      <c r="S1456" s="13">
        <f t="shared" si="68"/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f t="shared" si="66"/>
        <v>225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0" t="s">
        <v>8318</v>
      </c>
      <c r="Q1457" t="s">
        <v>8337</v>
      </c>
      <c r="R1457" s="22">
        <f t="shared" si="67"/>
        <v>41832.672685185185</v>
      </c>
      <c r="S1457" s="13">
        <f t="shared" si="68"/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f t="shared" si="66"/>
        <v>48.333333333333336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0" t="s">
        <v>8318</v>
      </c>
      <c r="Q1458" t="s">
        <v>8337</v>
      </c>
      <c r="R1458" s="22">
        <f t="shared" si="67"/>
        <v>42708.668576388889</v>
      </c>
      <c r="S1458" s="13">
        <f t="shared" si="68"/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t="e">
        <f t="shared" si="66"/>
        <v>#DIV/0!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0" t="s">
        <v>8318</v>
      </c>
      <c r="Q1459" t="s">
        <v>8337</v>
      </c>
      <c r="R1459" s="22">
        <f t="shared" si="67"/>
        <v>42289.89634259259</v>
      </c>
      <c r="S1459" s="13">
        <f t="shared" si="68"/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t="e">
        <f t="shared" si="66"/>
        <v>#DIV/0!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0" t="s">
        <v>8318</v>
      </c>
      <c r="Q1460" t="s">
        <v>8337</v>
      </c>
      <c r="R1460" s="22">
        <f t="shared" si="67"/>
        <v>41831.705555555556</v>
      </c>
      <c r="S1460" s="13">
        <f t="shared" si="68"/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t="e">
        <f t="shared" si="66"/>
        <v>#DIV/0!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0" t="s">
        <v>8318</v>
      </c>
      <c r="Q1461" t="s">
        <v>8337</v>
      </c>
      <c r="R1461" s="22">
        <f t="shared" si="67"/>
        <v>42312.204814814817</v>
      </c>
      <c r="S1461" s="13">
        <f t="shared" si="68"/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t="e">
        <f t="shared" si="66"/>
        <v>#DIV/0!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0" t="s">
        <v>8318</v>
      </c>
      <c r="Q1462" t="s">
        <v>8337</v>
      </c>
      <c r="R1462" s="22">
        <f t="shared" si="67"/>
        <v>41915.896967592591</v>
      </c>
      <c r="S1462" s="13">
        <f t="shared" si="68"/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f t="shared" si="66"/>
        <v>44.66673529411765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0" t="s">
        <v>8318</v>
      </c>
      <c r="Q1463" t="s">
        <v>8338</v>
      </c>
      <c r="R1463" s="22">
        <f t="shared" si="67"/>
        <v>41899.645300925928</v>
      </c>
      <c r="S1463" s="13">
        <f t="shared" si="68"/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f t="shared" si="66"/>
        <v>28.937999999999999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0" t="s">
        <v>8318</v>
      </c>
      <c r="Q1464" t="s">
        <v>8338</v>
      </c>
      <c r="R1464" s="22">
        <f t="shared" si="67"/>
        <v>41344.662858796299</v>
      </c>
      <c r="S1464" s="13">
        <f t="shared" si="68"/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f t="shared" si="66"/>
        <v>35.44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0" t="s">
        <v>8318</v>
      </c>
      <c r="Q1465" t="s">
        <v>8338</v>
      </c>
      <c r="R1465" s="22">
        <f t="shared" si="67"/>
        <v>41326.911319444444</v>
      </c>
      <c r="S1465" s="13">
        <f t="shared" si="68"/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f t="shared" si="66"/>
        <v>34.871794871794869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0" t="s">
        <v>8318</v>
      </c>
      <c r="Q1466" t="s">
        <v>8338</v>
      </c>
      <c r="R1466" s="22">
        <f t="shared" si="67"/>
        <v>41291.661550925928</v>
      </c>
      <c r="S1466" s="13">
        <f t="shared" si="68"/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f t="shared" si="66"/>
        <v>52.622732513451197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0" t="s">
        <v>8318</v>
      </c>
      <c r="Q1467" t="s">
        <v>8338</v>
      </c>
      <c r="R1467" s="22">
        <f t="shared" si="67"/>
        <v>40959.734398148146</v>
      </c>
      <c r="S1467" s="13">
        <f t="shared" si="68"/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f t="shared" si="66"/>
        <v>69.598266129032254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0" t="s">
        <v>8318</v>
      </c>
      <c r="Q1468" t="s">
        <v>8338</v>
      </c>
      <c r="R1468" s="22">
        <f t="shared" si="67"/>
        <v>42340.172060185185</v>
      </c>
      <c r="S1468" s="13">
        <f t="shared" si="68"/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f t="shared" si="66"/>
        <v>76.72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0" t="s">
        <v>8318</v>
      </c>
      <c r="Q1469" t="s">
        <v>8338</v>
      </c>
      <c r="R1469" s="22">
        <f t="shared" si="67"/>
        <v>40933.80190972222</v>
      </c>
      <c r="S1469" s="13">
        <f t="shared" si="68"/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f t="shared" si="66"/>
        <v>33.191126279863482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0" t="s">
        <v>8318</v>
      </c>
      <c r="Q1470" t="s">
        <v>8338</v>
      </c>
      <c r="R1470" s="22">
        <f t="shared" si="67"/>
        <v>40646.014456018522</v>
      </c>
      <c r="S1470" s="13">
        <f t="shared" si="68"/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f t="shared" si="66"/>
        <v>149.46417445482865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0" t="s">
        <v>8318</v>
      </c>
      <c r="Q1471" t="s">
        <v>8338</v>
      </c>
      <c r="R1471" s="22">
        <f t="shared" si="67"/>
        <v>41290.598483796297</v>
      </c>
      <c r="S1471" s="13">
        <f t="shared" si="68"/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f t="shared" si="66"/>
        <v>23.172839506172838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0" t="s">
        <v>8318</v>
      </c>
      <c r="Q1472" t="s">
        <v>8338</v>
      </c>
      <c r="R1472" s="22">
        <f t="shared" si="67"/>
        <v>41250.827118055553</v>
      </c>
      <c r="S1472" s="13">
        <f t="shared" si="68"/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f t="shared" si="66"/>
        <v>96.877551020408163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0" t="s">
        <v>8318</v>
      </c>
      <c r="Q1473" t="s">
        <v>8338</v>
      </c>
      <c r="R1473" s="22">
        <f t="shared" si="67"/>
        <v>42073.957569444443</v>
      </c>
      <c r="S1473" s="13">
        <f t="shared" si="68"/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f t="shared" si="66"/>
        <v>103.20238095238095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0" t="s">
        <v>8318</v>
      </c>
      <c r="Q1474" t="s">
        <v>8338</v>
      </c>
      <c r="R1474" s="22">
        <f t="shared" si="67"/>
        <v>41533.542858796296</v>
      </c>
      <c r="S1474" s="13">
        <f t="shared" si="68"/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f t="shared" ref="I1475:I1538" si="69">E1475/M1475</f>
        <v>38.462553191489363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0" t="s">
        <v>8318</v>
      </c>
      <c r="Q1475" t="s">
        <v>8338</v>
      </c>
      <c r="R1475" s="22">
        <f t="shared" ref="R1475:R1538" si="70">(((K1475/60)/60)/24)+DATE(1970,1,1)</f>
        <v>40939.979618055557</v>
      </c>
      <c r="S1475" s="13">
        <f t="shared" ref="S1475:S1538" si="71">YEAR(R1475)</f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f t="shared" si="69"/>
        <v>44.315789473684212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0" t="s">
        <v>8318</v>
      </c>
      <c r="Q1476" t="s">
        <v>8338</v>
      </c>
      <c r="R1476" s="22">
        <f t="shared" si="70"/>
        <v>41500.727916666663</v>
      </c>
      <c r="S1476" s="13">
        <f t="shared" si="71"/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f t="shared" si="69"/>
        <v>64.173356009070289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0" t="s">
        <v>8318</v>
      </c>
      <c r="Q1477" t="s">
        <v>8338</v>
      </c>
      <c r="R1477" s="22">
        <f t="shared" si="70"/>
        <v>41960.722951388889</v>
      </c>
      <c r="S1477" s="13">
        <f t="shared" si="71"/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f t="shared" si="69"/>
        <v>43.333275109170302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0" t="s">
        <v>8318</v>
      </c>
      <c r="Q1478" t="s">
        <v>8338</v>
      </c>
      <c r="R1478" s="22">
        <f t="shared" si="70"/>
        <v>40766.041921296295</v>
      </c>
      <c r="S1478" s="13">
        <f t="shared" si="71"/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f t="shared" si="69"/>
        <v>90.495934959349597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0" t="s">
        <v>8318</v>
      </c>
      <c r="Q1479" t="s">
        <v>8338</v>
      </c>
      <c r="R1479" s="22">
        <f t="shared" si="70"/>
        <v>40840.615787037037</v>
      </c>
      <c r="S1479" s="13">
        <f t="shared" si="71"/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f t="shared" si="69"/>
        <v>29.187190495010373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0" t="s">
        <v>8318</v>
      </c>
      <c r="Q1480" t="s">
        <v>8338</v>
      </c>
      <c r="R1480" s="22">
        <f t="shared" si="70"/>
        <v>41394.871678240743</v>
      </c>
      <c r="S1480" s="13">
        <f t="shared" si="71"/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f t="shared" si="69"/>
        <v>30.95774647887324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0" t="s">
        <v>8318</v>
      </c>
      <c r="Q1481" t="s">
        <v>8338</v>
      </c>
      <c r="R1481" s="22">
        <f t="shared" si="70"/>
        <v>41754.745243055557</v>
      </c>
      <c r="S1481" s="13">
        <f t="shared" si="71"/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f t="shared" si="69"/>
        <v>92.157795275590544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0" t="s">
        <v>8318</v>
      </c>
      <c r="Q1482" t="s">
        <v>8338</v>
      </c>
      <c r="R1482" s="22">
        <f t="shared" si="70"/>
        <v>41464.934016203704</v>
      </c>
      <c r="S1482" s="13">
        <f t="shared" si="71"/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f t="shared" si="69"/>
        <v>17.5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0" t="s">
        <v>8318</v>
      </c>
      <c r="Q1483" t="s">
        <v>8320</v>
      </c>
      <c r="R1483" s="22">
        <f t="shared" si="70"/>
        <v>41550.922974537039</v>
      </c>
      <c r="S1483" s="13">
        <f t="shared" si="71"/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f t="shared" si="69"/>
        <v>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0" t="s">
        <v>8318</v>
      </c>
      <c r="Q1484" t="s">
        <v>8320</v>
      </c>
      <c r="R1484" s="22">
        <f t="shared" si="70"/>
        <v>41136.85805555556</v>
      </c>
      <c r="S1484" s="13">
        <f t="shared" si="71"/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f t="shared" si="69"/>
        <v>25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0" t="s">
        <v>8318</v>
      </c>
      <c r="Q1485" t="s">
        <v>8320</v>
      </c>
      <c r="R1485" s="22">
        <f t="shared" si="70"/>
        <v>42548.192997685182</v>
      </c>
      <c r="S1485" s="13">
        <f t="shared" si="71"/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t="e">
        <f t="shared" si="69"/>
        <v>#DIV/0!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0" t="s">
        <v>8318</v>
      </c>
      <c r="Q1486" t="s">
        <v>8320</v>
      </c>
      <c r="R1486" s="22">
        <f t="shared" si="70"/>
        <v>41053.200960648144</v>
      </c>
      <c r="S1486" s="13">
        <f t="shared" si="71"/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f t="shared" si="69"/>
        <v>50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0" t="s">
        <v>8318</v>
      </c>
      <c r="Q1487" t="s">
        <v>8320</v>
      </c>
      <c r="R1487" s="22">
        <f t="shared" si="70"/>
        <v>42130.795983796299</v>
      </c>
      <c r="S1487" s="13">
        <f t="shared" si="71"/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f t="shared" si="69"/>
        <v>16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0" t="s">
        <v>8318</v>
      </c>
      <c r="Q1488" t="s">
        <v>8320</v>
      </c>
      <c r="R1488" s="22">
        <f t="shared" si="70"/>
        <v>42032.168530092589</v>
      </c>
      <c r="S1488" s="13">
        <f t="shared" si="71"/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t="e">
        <f t="shared" si="69"/>
        <v>#DIV/0!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0" t="s">
        <v>8318</v>
      </c>
      <c r="Q1489" t="s">
        <v>8320</v>
      </c>
      <c r="R1489" s="22">
        <f t="shared" si="70"/>
        <v>42554.917488425926</v>
      </c>
      <c r="S1489" s="13">
        <f t="shared" si="71"/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f t="shared" si="69"/>
        <v>60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0" t="s">
        <v>8318</v>
      </c>
      <c r="Q1490" t="s">
        <v>8320</v>
      </c>
      <c r="R1490" s="22">
        <f t="shared" si="70"/>
        <v>41614.563194444447</v>
      </c>
      <c r="S1490" s="13">
        <f t="shared" si="71"/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t="e">
        <f t="shared" si="69"/>
        <v>#DIV/0!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0" t="s">
        <v>8318</v>
      </c>
      <c r="Q1491" t="s">
        <v>8320</v>
      </c>
      <c r="R1491" s="22">
        <f t="shared" si="70"/>
        <v>41198.611712962964</v>
      </c>
      <c r="S1491" s="13">
        <f t="shared" si="71"/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f t="shared" si="69"/>
        <v>47.10526315789474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0" t="s">
        <v>8318</v>
      </c>
      <c r="Q1492" t="s">
        <v>8320</v>
      </c>
      <c r="R1492" s="22">
        <f t="shared" si="70"/>
        <v>41520.561041666668</v>
      </c>
      <c r="S1492" s="13">
        <f t="shared" si="71"/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f t="shared" si="69"/>
        <v>100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0" t="s">
        <v>8318</v>
      </c>
      <c r="Q1493" t="s">
        <v>8320</v>
      </c>
      <c r="R1493" s="22">
        <f t="shared" si="70"/>
        <v>41991.713460648149</v>
      </c>
      <c r="S1493" s="13">
        <f t="shared" si="71"/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f t="shared" si="69"/>
        <v>15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0" t="s">
        <v>8318</v>
      </c>
      <c r="Q1494" t="s">
        <v>8320</v>
      </c>
      <c r="R1494" s="22">
        <f t="shared" si="70"/>
        <v>40682.884791666671</v>
      </c>
      <c r="S1494" s="13">
        <f t="shared" si="71"/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t="e">
        <f t="shared" si="69"/>
        <v>#DIV/0!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0" t="s">
        <v>8318</v>
      </c>
      <c r="Q1495" t="s">
        <v>8320</v>
      </c>
      <c r="R1495" s="22">
        <f t="shared" si="70"/>
        <v>41411.866608796299</v>
      </c>
      <c r="S1495" s="13">
        <f t="shared" si="71"/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f t="shared" si="69"/>
        <v>40.454545454545453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0" t="s">
        <v>8318</v>
      </c>
      <c r="Q1496" t="s">
        <v>8320</v>
      </c>
      <c r="R1496" s="22">
        <f t="shared" si="70"/>
        <v>42067.722372685181</v>
      </c>
      <c r="S1496" s="13">
        <f t="shared" si="71"/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t="e">
        <f t="shared" si="69"/>
        <v>#DIV/0!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0" t="s">
        <v>8318</v>
      </c>
      <c r="Q1497" t="s">
        <v>8320</v>
      </c>
      <c r="R1497" s="22">
        <f t="shared" si="70"/>
        <v>40752.789710648147</v>
      </c>
      <c r="S1497" s="13">
        <f t="shared" si="71"/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t="e">
        <f t="shared" si="69"/>
        <v>#DIV/0!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0" t="s">
        <v>8318</v>
      </c>
      <c r="Q1498" t="s">
        <v>8320</v>
      </c>
      <c r="R1498" s="22">
        <f t="shared" si="70"/>
        <v>41838.475219907406</v>
      </c>
      <c r="S1498" s="13">
        <f t="shared" si="71"/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f t="shared" si="69"/>
        <v>1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0" t="s">
        <v>8318</v>
      </c>
      <c r="Q1499" t="s">
        <v>8320</v>
      </c>
      <c r="R1499" s="22">
        <f t="shared" si="70"/>
        <v>41444.64261574074</v>
      </c>
      <c r="S1499" s="13">
        <f t="shared" si="71"/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f t="shared" si="69"/>
        <v>19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0" t="s">
        <v>8318</v>
      </c>
      <c r="Q1500" t="s">
        <v>8320</v>
      </c>
      <c r="R1500" s="22">
        <f t="shared" si="70"/>
        <v>41840.983541666668</v>
      </c>
      <c r="S1500" s="13">
        <f t="shared" si="71"/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f t="shared" si="69"/>
        <v>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0" t="s">
        <v>8318</v>
      </c>
      <c r="Q1501" t="s">
        <v>8320</v>
      </c>
      <c r="R1501" s="22">
        <f t="shared" si="70"/>
        <v>42527.007326388892</v>
      </c>
      <c r="S1501" s="13">
        <f t="shared" si="71"/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f t="shared" si="69"/>
        <v>46.733333333333334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0" t="s">
        <v>8318</v>
      </c>
      <c r="Q1502" t="s">
        <v>8320</v>
      </c>
      <c r="R1502" s="22">
        <f t="shared" si="70"/>
        <v>41365.904594907406</v>
      </c>
      <c r="S1502" s="13">
        <f t="shared" si="71"/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f t="shared" si="69"/>
        <v>97.731073446327684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0" t="s">
        <v>8334</v>
      </c>
      <c r="Q1503" t="s">
        <v>8335</v>
      </c>
      <c r="R1503" s="22">
        <f t="shared" si="70"/>
        <v>42163.583599537036</v>
      </c>
      <c r="S1503" s="13">
        <f t="shared" si="71"/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f t="shared" si="69"/>
        <v>67.835866261398181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0" t="s">
        <v>8334</v>
      </c>
      <c r="Q1504" t="s">
        <v>8335</v>
      </c>
      <c r="R1504" s="22">
        <f t="shared" si="70"/>
        <v>42426.542592592596</v>
      </c>
      <c r="S1504" s="13">
        <f t="shared" si="71"/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f t="shared" si="69"/>
        <v>56.98492957746479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0" t="s">
        <v>8334</v>
      </c>
      <c r="Q1505" t="s">
        <v>8335</v>
      </c>
      <c r="R1505" s="22">
        <f t="shared" si="70"/>
        <v>42606.347233796296</v>
      </c>
      <c r="S1505" s="13">
        <f t="shared" si="71"/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f t="shared" si="69"/>
        <v>67.159851301115239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0" t="s">
        <v>8334</v>
      </c>
      <c r="Q1506" t="s">
        <v>8335</v>
      </c>
      <c r="R1506" s="22">
        <f t="shared" si="70"/>
        <v>41772.657685185186</v>
      </c>
      <c r="S1506" s="13">
        <f t="shared" si="71"/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f t="shared" si="69"/>
        <v>48.037681159420288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0" t="s">
        <v>8334</v>
      </c>
      <c r="Q1507" t="s">
        <v>8335</v>
      </c>
      <c r="R1507" s="22">
        <f t="shared" si="70"/>
        <v>42414.44332175926</v>
      </c>
      <c r="S1507" s="13">
        <f t="shared" si="71"/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f t="shared" si="69"/>
        <v>38.860465116279073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0" t="s">
        <v>8334</v>
      </c>
      <c r="Q1508" t="s">
        <v>8335</v>
      </c>
      <c r="R1508" s="22">
        <f t="shared" si="70"/>
        <v>41814.785925925928</v>
      </c>
      <c r="S1508" s="13">
        <f t="shared" si="71"/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f t="shared" si="69"/>
        <v>78.181818181818187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0" t="s">
        <v>8334</v>
      </c>
      <c r="Q1509" t="s">
        <v>8335</v>
      </c>
      <c r="R1509" s="22">
        <f t="shared" si="70"/>
        <v>40254.450335648151</v>
      </c>
      <c r="S1509" s="13">
        <f t="shared" si="71"/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f t="shared" si="69"/>
        <v>97.113744075829388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0" t="s">
        <v>8334</v>
      </c>
      <c r="Q1510" t="s">
        <v>8335</v>
      </c>
      <c r="R1510" s="22">
        <f t="shared" si="70"/>
        <v>41786.614363425928</v>
      </c>
      <c r="S1510" s="13">
        <f t="shared" si="71"/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f t="shared" si="69"/>
        <v>110.39397959183674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0" t="s">
        <v>8334</v>
      </c>
      <c r="Q1511" t="s">
        <v>8335</v>
      </c>
      <c r="R1511" s="22">
        <f t="shared" si="70"/>
        <v>42751.533391203702</v>
      </c>
      <c r="S1511" s="13">
        <f t="shared" si="71"/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f t="shared" si="69"/>
        <v>39.91506172839506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0" t="s">
        <v>8334</v>
      </c>
      <c r="Q1512" t="s">
        <v>8335</v>
      </c>
      <c r="R1512" s="22">
        <f t="shared" si="70"/>
        <v>41809.385162037033</v>
      </c>
      <c r="S1512" s="13">
        <f t="shared" si="71"/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f t="shared" si="69"/>
        <v>75.975728155339809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0" t="s">
        <v>8334</v>
      </c>
      <c r="Q1513" t="s">
        <v>8335</v>
      </c>
      <c r="R1513" s="22">
        <f t="shared" si="70"/>
        <v>42296.583379629628</v>
      </c>
      <c r="S1513" s="13">
        <f t="shared" si="71"/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f t="shared" si="69"/>
        <v>58.379104477611939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0" t="s">
        <v>8334</v>
      </c>
      <c r="Q1514" t="s">
        <v>8335</v>
      </c>
      <c r="R1514" s="22">
        <f t="shared" si="70"/>
        <v>42741.684479166666</v>
      </c>
      <c r="S1514" s="13">
        <f t="shared" si="71"/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f t="shared" si="69"/>
        <v>55.82093023255814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0" t="s">
        <v>8334</v>
      </c>
      <c r="Q1515" t="s">
        <v>8335</v>
      </c>
      <c r="R1515" s="22">
        <f t="shared" si="70"/>
        <v>41806.637337962966</v>
      </c>
      <c r="S1515" s="13">
        <f t="shared" si="71"/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f t="shared" si="69"/>
        <v>151.24431818181819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0" t="s">
        <v>8334</v>
      </c>
      <c r="Q1516" t="s">
        <v>8335</v>
      </c>
      <c r="R1516" s="22">
        <f t="shared" si="70"/>
        <v>42234.597685185188</v>
      </c>
      <c r="S1516" s="13">
        <f t="shared" si="71"/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f t="shared" si="69"/>
        <v>849.67027027027029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0" t="s">
        <v>8334</v>
      </c>
      <c r="Q1517" t="s">
        <v>8335</v>
      </c>
      <c r="R1517" s="22">
        <f t="shared" si="70"/>
        <v>42415.253437499996</v>
      </c>
      <c r="S1517" s="13">
        <f t="shared" si="71"/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f t="shared" si="69"/>
        <v>159.24137931034483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0" t="s">
        <v>8334</v>
      </c>
      <c r="Q1518" t="s">
        <v>8335</v>
      </c>
      <c r="R1518" s="22">
        <f t="shared" si="70"/>
        <v>42619.466342592597</v>
      </c>
      <c r="S1518" s="13">
        <f t="shared" si="71"/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f t="shared" si="69"/>
        <v>39.507317073170732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0" t="s">
        <v>8334</v>
      </c>
      <c r="Q1519" t="s">
        <v>8335</v>
      </c>
      <c r="R1519" s="22">
        <f t="shared" si="70"/>
        <v>41948.56658564815</v>
      </c>
      <c r="S1519" s="13">
        <f t="shared" si="71"/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f t="shared" si="69"/>
        <v>130.52966101694915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0" t="s">
        <v>8334</v>
      </c>
      <c r="Q1520" t="s">
        <v>8335</v>
      </c>
      <c r="R1520" s="22">
        <f t="shared" si="70"/>
        <v>41760.8200462963</v>
      </c>
      <c r="S1520" s="13">
        <f t="shared" si="71"/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f t="shared" si="69"/>
        <v>64.156896551724131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0" t="s">
        <v>8334</v>
      </c>
      <c r="Q1521" t="s">
        <v>8335</v>
      </c>
      <c r="R1521" s="22">
        <f t="shared" si="70"/>
        <v>41782.741701388892</v>
      </c>
      <c r="S1521" s="13">
        <f t="shared" si="71"/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f t="shared" si="69"/>
        <v>111.52694610778443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0" t="s">
        <v>8334</v>
      </c>
      <c r="Q1522" t="s">
        <v>8335</v>
      </c>
      <c r="R1522" s="22">
        <f t="shared" si="70"/>
        <v>41955.857789351852</v>
      </c>
      <c r="S1522" s="13">
        <f t="shared" si="71"/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f t="shared" si="69"/>
        <v>170.44680851063831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0" t="s">
        <v>8334</v>
      </c>
      <c r="Q1523" t="s">
        <v>8335</v>
      </c>
      <c r="R1523" s="22">
        <f t="shared" si="70"/>
        <v>42493.167719907404</v>
      </c>
      <c r="S1523" s="13">
        <f t="shared" si="71"/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f t="shared" si="69"/>
        <v>133.7391592920354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0" t="s">
        <v>8334</v>
      </c>
      <c r="Q1524" t="s">
        <v>8335</v>
      </c>
      <c r="R1524" s="22">
        <f t="shared" si="70"/>
        <v>41899.830312500002</v>
      </c>
      <c r="S1524" s="13">
        <f t="shared" si="71"/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f t="shared" si="69"/>
        <v>95.834024896265561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0" t="s">
        <v>8334</v>
      </c>
      <c r="Q1525" t="s">
        <v>8335</v>
      </c>
      <c r="R1525" s="22">
        <f t="shared" si="70"/>
        <v>41964.751342592594</v>
      </c>
      <c r="S1525" s="13">
        <f t="shared" si="71"/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f t="shared" si="69"/>
        <v>221.78571428571428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0" t="s">
        <v>8334</v>
      </c>
      <c r="Q1526" t="s">
        <v>8335</v>
      </c>
      <c r="R1526" s="22">
        <f t="shared" si="70"/>
        <v>42756.501041666663</v>
      </c>
      <c r="S1526" s="13">
        <f t="shared" si="71"/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f t="shared" si="69"/>
        <v>32.315357142857138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0" t="s">
        <v>8334</v>
      </c>
      <c r="Q1527" t="s">
        <v>8335</v>
      </c>
      <c r="R1527" s="22">
        <f t="shared" si="70"/>
        <v>42570.702986111108</v>
      </c>
      <c r="S1527" s="13">
        <f t="shared" si="71"/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f t="shared" si="69"/>
        <v>98.839285714285708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0" t="s">
        <v>8334</v>
      </c>
      <c r="Q1528" t="s">
        <v>8335</v>
      </c>
      <c r="R1528" s="22">
        <f t="shared" si="70"/>
        <v>42339.276006944448</v>
      </c>
      <c r="S1528" s="13">
        <f t="shared" si="71"/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f t="shared" si="69"/>
        <v>55.222142857142863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0" t="s">
        <v>8334</v>
      </c>
      <c r="Q1529" t="s">
        <v>8335</v>
      </c>
      <c r="R1529" s="22">
        <f t="shared" si="70"/>
        <v>42780.600532407407</v>
      </c>
      <c r="S1529" s="13">
        <f t="shared" si="71"/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f t="shared" si="69"/>
        <v>52.793750000000003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0" t="s">
        <v>8334</v>
      </c>
      <c r="Q1530" t="s">
        <v>8335</v>
      </c>
      <c r="R1530" s="22">
        <f t="shared" si="70"/>
        <v>42736.732893518521</v>
      </c>
      <c r="S1530" s="13">
        <f t="shared" si="71"/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f t="shared" si="69"/>
        <v>135.66666666666666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0" t="s">
        <v>8334</v>
      </c>
      <c r="Q1531" t="s">
        <v>8335</v>
      </c>
      <c r="R1531" s="22">
        <f t="shared" si="70"/>
        <v>42052.628703703704</v>
      </c>
      <c r="S1531" s="13">
        <f t="shared" si="71"/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f t="shared" si="69"/>
        <v>53.991990846681922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0" t="s">
        <v>8334</v>
      </c>
      <c r="Q1532" t="s">
        <v>8335</v>
      </c>
      <c r="R1532" s="22">
        <f t="shared" si="70"/>
        <v>42275.767303240747</v>
      </c>
      <c r="S1532" s="13">
        <f t="shared" si="71"/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f t="shared" si="69"/>
        <v>56.643835616438359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0" t="s">
        <v>8334</v>
      </c>
      <c r="Q1533" t="s">
        <v>8335</v>
      </c>
      <c r="R1533" s="22">
        <f t="shared" si="70"/>
        <v>41941.802384259259</v>
      </c>
      <c r="S1533" s="13">
        <f t="shared" si="71"/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f t="shared" si="69"/>
        <v>82.316326530612244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0" t="s">
        <v>8334</v>
      </c>
      <c r="Q1534" t="s">
        <v>8335</v>
      </c>
      <c r="R1534" s="22">
        <f t="shared" si="70"/>
        <v>42391.475289351853</v>
      </c>
      <c r="S1534" s="13">
        <f t="shared" si="71"/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f t="shared" si="69"/>
        <v>88.26081081081081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0" t="s">
        <v>8334</v>
      </c>
      <c r="Q1535" t="s">
        <v>8335</v>
      </c>
      <c r="R1535" s="22">
        <f t="shared" si="70"/>
        <v>42443.00204861111</v>
      </c>
      <c r="S1535" s="13">
        <f t="shared" si="71"/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f t="shared" si="69"/>
        <v>84.905149051490511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0" t="s">
        <v>8334</v>
      </c>
      <c r="Q1536" t="s">
        <v>8335</v>
      </c>
      <c r="R1536" s="22">
        <f t="shared" si="70"/>
        <v>42221.67432870371</v>
      </c>
      <c r="S1536" s="13">
        <f t="shared" si="71"/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f t="shared" si="69"/>
        <v>48.154545454545456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0" t="s">
        <v>8334</v>
      </c>
      <c r="Q1537" t="s">
        <v>8335</v>
      </c>
      <c r="R1537" s="22">
        <f t="shared" si="70"/>
        <v>42484.829062500001</v>
      </c>
      <c r="S1537" s="13">
        <f t="shared" si="71"/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f t="shared" si="69"/>
        <v>66.015406593406595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0" t="s">
        <v>8334</v>
      </c>
      <c r="Q1538" t="s">
        <v>8335</v>
      </c>
      <c r="R1538" s="22">
        <f t="shared" si="70"/>
        <v>42213.802199074074</v>
      </c>
      <c r="S1538" s="13">
        <f t="shared" si="71"/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f t="shared" ref="I1539:I1602" si="72">E1539/M1539</f>
        <v>96.375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0" t="s">
        <v>8334</v>
      </c>
      <c r="Q1539" t="s">
        <v>8335</v>
      </c>
      <c r="R1539" s="22">
        <f t="shared" ref="R1539:R1602" si="73">(((K1539/60)/60)/24)+DATE(1970,1,1)</f>
        <v>42552.315127314811</v>
      </c>
      <c r="S1539" s="13">
        <f t="shared" ref="S1539:S1602" si="74">YEAR(R1539)</f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f t="shared" si="72"/>
        <v>156.17391304347825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0" t="s">
        <v>8334</v>
      </c>
      <c r="Q1540" t="s">
        <v>8335</v>
      </c>
      <c r="R1540" s="22">
        <f t="shared" si="73"/>
        <v>41981.782060185185</v>
      </c>
      <c r="S1540" s="13">
        <f t="shared" si="74"/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f t="shared" si="72"/>
        <v>95.764859154929582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0" t="s">
        <v>8334</v>
      </c>
      <c r="Q1541" t="s">
        <v>8335</v>
      </c>
      <c r="R1541" s="22">
        <f t="shared" si="73"/>
        <v>42705.919201388882</v>
      </c>
      <c r="S1541" s="13">
        <f t="shared" si="74"/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f t="shared" si="72"/>
        <v>180.40816326530611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0" t="s">
        <v>8334</v>
      </c>
      <c r="Q1542" t="s">
        <v>8335</v>
      </c>
      <c r="R1542" s="22">
        <f t="shared" si="73"/>
        <v>41939.00712962963</v>
      </c>
      <c r="S1542" s="13">
        <f t="shared" si="74"/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f t="shared" si="72"/>
        <v>3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0" t="s">
        <v>8334</v>
      </c>
      <c r="Q1543" t="s">
        <v>8339</v>
      </c>
      <c r="R1543" s="22">
        <f t="shared" si="73"/>
        <v>41974.712245370371</v>
      </c>
      <c r="S1543" s="13">
        <f t="shared" si="74"/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f t="shared" si="72"/>
        <v>20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0" t="s">
        <v>8334</v>
      </c>
      <c r="Q1544" t="s">
        <v>8339</v>
      </c>
      <c r="R1544" s="22">
        <f t="shared" si="73"/>
        <v>42170.996527777781</v>
      </c>
      <c r="S1544" s="13">
        <f t="shared" si="74"/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f t="shared" si="72"/>
        <v>10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0" t="s">
        <v>8334</v>
      </c>
      <c r="Q1545" t="s">
        <v>8339</v>
      </c>
      <c r="R1545" s="22">
        <f t="shared" si="73"/>
        <v>41935.509652777779</v>
      </c>
      <c r="S1545" s="13">
        <f t="shared" si="74"/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t="e">
        <f t="shared" si="72"/>
        <v>#DIV/0!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0" t="s">
        <v>8334</v>
      </c>
      <c r="Q1546" t="s">
        <v>8339</v>
      </c>
      <c r="R1546" s="22">
        <f t="shared" si="73"/>
        <v>42053.051203703704</v>
      </c>
      <c r="S1546" s="13">
        <f t="shared" si="74"/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f t="shared" si="72"/>
        <v>1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0" t="s">
        <v>8334</v>
      </c>
      <c r="Q1547" t="s">
        <v>8339</v>
      </c>
      <c r="R1547" s="22">
        <f t="shared" si="73"/>
        <v>42031.884652777779</v>
      </c>
      <c r="S1547" s="13">
        <f t="shared" si="74"/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f t="shared" si="72"/>
        <v>26.272727272727273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0" t="s">
        <v>8334</v>
      </c>
      <c r="Q1548" t="s">
        <v>8339</v>
      </c>
      <c r="R1548" s="22">
        <f t="shared" si="73"/>
        <v>41839.212951388887</v>
      </c>
      <c r="S1548" s="13">
        <f t="shared" si="74"/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t="e">
        <f t="shared" si="72"/>
        <v>#DIV/0!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0" t="s">
        <v>8334</v>
      </c>
      <c r="Q1549" t="s">
        <v>8339</v>
      </c>
      <c r="R1549" s="22">
        <f t="shared" si="73"/>
        <v>42782.426875000005</v>
      </c>
      <c r="S1549" s="13">
        <f t="shared" si="74"/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f t="shared" si="72"/>
        <v>60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0" t="s">
        <v>8334</v>
      </c>
      <c r="Q1550" t="s">
        <v>8339</v>
      </c>
      <c r="R1550" s="22">
        <f t="shared" si="73"/>
        <v>42286.88217592593</v>
      </c>
      <c r="S1550" s="13">
        <f t="shared" si="74"/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f t="shared" si="72"/>
        <v>28.333333333333332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0" t="s">
        <v>8334</v>
      </c>
      <c r="Q1551" t="s">
        <v>8339</v>
      </c>
      <c r="R1551" s="22">
        <f t="shared" si="73"/>
        <v>42281.136099537034</v>
      </c>
      <c r="S1551" s="13">
        <f t="shared" si="74"/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f t="shared" si="72"/>
        <v>14.428571428571429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0" t="s">
        <v>8334</v>
      </c>
      <c r="Q1552" t="s">
        <v>8339</v>
      </c>
      <c r="R1552" s="22">
        <f t="shared" si="73"/>
        <v>42472.449467592596</v>
      </c>
      <c r="S1552" s="13">
        <f t="shared" si="74"/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 t="e">
        <f t="shared" si="72"/>
        <v>#DIV/0!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0" t="s">
        <v>8334</v>
      </c>
      <c r="Q1553" t="s">
        <v>8339</v>
      </c>
      <c r="R1553" s="22">
        <f t="shared" si="73"/>
        <v>42121.824525462958</v>
      </c>
      <c r="S1553" s="13">
        <f t="shared" si="74"/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f t="shared" si="72"/>
        <v>132.1875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0" t="s">
        <v>8334</v>
      </c>
      <c r="Q1554" t="s">
        <v>8339</v>
      </c>
      <c r="R1554" s="22">
        <f t="shared" si="73"/>
        <v>41892.688750000001</v>
      </c>
      <c r="S1554" s="13">
        <f t="shared" si="74"/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t="e">
        <f t="shared" si="72"/>
        <v>#DIV/0!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0" t="s">
        <v>8334</v>
      </c>
      <c r="Q1555" t="s">
        <v>8339</v>
      </c>
      <c r="R1555" s="22">
        <f t="shared" si="73"/>
        <v>42219.282951388886</v>
      </c>
      <c r="S1555" s="13">
        <f t="shared" si="74"/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t="e">
        <f t="shared" si="72"/>
        <v>#DIV/0!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0" t="s">
        <v>8334</v>
      </c>
      <c r="Q1556" t="s">
        <v>8339</v>
      </c>
      <c r="R1556" s="22">
        <f t="shared" si="73"/>
        <v>42188.252199074079</v>
      </c>
      <c r="S1556" s="13">
        <f t="shared" si="74"/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t="e">
        <f t="shared" si="72"/>
        <v>#DIV/0!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0" t="s">
        <v>8334</v>
      </c>
      <c r="Q1557" t="s">
        <v>8339</v>
      </c>
      <c r="R1557" s="22">
        <f t="shared" si="73"/>
        <v>42241.613796296297</v>
      </c>
      <c r="S1557" s="13">
        <f t="shared" si="74"/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f t="shared" si="72"/>
        <v>56.416666666666664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0" t="s">
        <v>8334</v>
      </c>
      <c r="Q1558" t="s">
        <v>8339</v>
      </c>
      <c r="R1558" s="22">
        <f t="shared" si="73"/>
        <v>42525.153055555551</v>
      </c>
      <c r="S1558" s="13">
        <f t="shared" si="74"/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f t="shared" si="72"/>
        <v>100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0" t="s">
        <v>8334</v>
      </c>
      <c r="Q1559" t="s">
        <v>8339</v>
      </c>
      <c r="R1559" s="22">
        <f t="shared" si="73"/>
        <v>41871.65315972222</v>
      </c>
      <c r="S1559" s="13">
        <f t="shared" si="74"/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f t="shared" si="72"/>
        <v>11.666666666666666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0" t="s">
        <v>8334</v>
      </c>
      <c r="Q1560" t="s">
        <v>8339</v>
      </c>
      <c r="R1560" s="22">
        <f t="shared" si="73"/>
        <v>42185.397673611107</v>
      </c>
      <c r="S1560" s="13">
        <f t="shared" si="74"/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f t="shared" si="72"/>
        <v>50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0" t="s">
        <v>8334</v>
      </c>
      <c r="Q1561" t="s">
        <v>8339</v>
      </c>
      <c r="R1561" s="22">
        <f t="shared" si="73"/>
        <v>42108.05322916666</v>
      </c>
      <c r="S1561" s="13">
        <f t="shared" si="74"/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f t="shared" si="72"/>
        <v>23.5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0" t="s">
        <v>8334</v>
      </c>
      <c r="Q1562" t="s">
        <v>8339</v>
      </c>
      <c r="R1562" s="22">
        <f t="shared" si="73"/>
        <v>41936.020752314813</v>
      </c>
      <c r="S1562" s="13">
        <f t="shared" si="74"/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f t="shared" si="72"/>
        <v>67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0" t="s">
        <v>8318</v>
      </c>
      <c r="Q1563" t="s">
        <v>8340</v>
      </c>
      <c r="R1563" s="22">
        <f t="shared" si="73"/>
        <v>41555.041701388887</v>
      </c>
      <c r="S1563" s="13">
        <f t="shared" si="74"/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t="e">
        <f t="shared" si="72"/>
        <v>#DIV/0!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0" t="s">
        <v>8318</v>
      </c>
      <c r="Q1564" t="s">
        <v>8340</v>
      </c>
      <c r="R1564" s="22">
        <f t="shared" si="73"/>
        <v>40079.566157407404</v>
      </c>
      <c r="S1564" s="13">
        <f t="shared" si="74"/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f t="shared" si="72"/>
        <v>42.5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0" t="s">
        <v>8318</v>
      </c>
      <c r="Q1565" t="s">
        <v>8340</v>
      </c>
      <c r="R1565" s="22">
        <f t="shared" si="73"/>
        <v>41652.742488425924</v>
      </c>
      <c r="S1565" s="13">
        <f t="shared" si="74"/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f t="shared" si="72"/>
        <v>10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0" t="s">
        <v>8318</v>
      </c>
      <c r="Q1566" t="s">
        <v>8340</v>
      </c>
      <c r="R1566" s="22">
        <f t="shared" si="73"/>
        <v>42121.367002314815</v>
      </c>
      <c r="S1566" s="13">
        <f t="shared" si="74"/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f t="shared" si="72"/>
        <v>100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0" t="s">
        <v>8318</v>
      </c>
      <c r="Q1567" t="s">
        <v>8340</v>
      </c>
      <c r="R1567" s="22">
        <f t="shared" si="73"/>
        <v>40672.729872685188</v>
      </c>
      <c r="S1567" s="13">
        <f t="shared" si="74"/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f t="shared" si="72"/>
        <v>108.05084745762711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0" t="s">
        <v>8318</v>
      </c>
      <c r="Q1568" t="s">
        <v>8340</v>
      </c>
      <c r="R1568" s="22">
        <f t="shared" si="73"/>
        <v>42549.916712962964</v>
      </c>
      <c r="S1568" s="13">
        <f t="shared" si="74"/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f t="shared" si="72"/>
        <v>26.923076923076923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0" t="s">
        <v>8318</v>
      </c>
      <c r="Q1569" t="s">
        <v>8340</v>
      </c>
      <c r="R1569" s="22">
        <f t="shared" si="73"/>
        <v>41671.936863425923</v>
      </c>
      <c r="S1569" s="13">
        <f t="shared" si="74"/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f t="shared" si="72"/>
        <v>155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0" t="s">
        <v>8318</v>
      </c>
      <c r="Q1570" t="s">
        <v>8340</v>
      </c>
      <c r="R1570" s="22">
        <f t="shared" si="73"/>
        <v>41962.062326388885</v>
      </c>
      <c r="S1570" s="13">
        <f t="shared" si="74"/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 t="e">
        <f t="shared" si="72"/>
        <v>#DIV/0!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0" t="s">
        <v>8318</v>
      </c>
      <c r="Q1571" t="s">
        <v>8340</v>
      </c>
      <c r="R1571" s="22">
        <f t="shared" si="73"/>
        <v>41389.679560185185</v>
      </c>
      <c r="S1571" s="13">
        <f t="shared" si="74"/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f t="shared" si="72"/>
        <v>47.769230769230766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0" t="s">
        <v>8318</v>
      </c>
      <c r="Q1572" t="s">
        <v>8340</v>
      </c>
      <c r="R1572" s="22">
        <f t="shared" si="73"/>
        <v>42438.813449074078</v>
      </c>
      <c r="S1572" s="13">
        <f t="shared" si="74"/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f t="shared" si="72"/>
        <v>20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0" t="s">
        <v>8318</v>
      </c>
      <c r="Q1573" t="s">
        <v>8340</v>
      </c>
      <c r="R1573" s="22">
        <f t="shared" si="73"/>
        <v>42144.769479166673</v>
      </c>
      <c r="S1573" s="13">
        <f t="shared" si="74"/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f t="shared" si="72"/>
        <v>41.666666666666664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0" t="s">
        <v>8318</v>
      </c>
      <c r="Q1574" t="s">
        <v>8340</v>
      </c>
      <c r="R1574" s="22">
        <f t="shared" si="73"/>
        <v>42404.033090277779</v>
      </c>
      <c r="S1574" s="13">
        <f t="shared" si="74"/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f t="shared" si="72"/>
        <v>74.333333333333329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0" t="s">
        <v>8318</v>
      </c>
      <c r="Q1575" t="s">
        <v>8340</v>
      </c>
      <c r="R1575" s="22">
        <f t="shared" si="73"/>
        <v>42786.000023148154</v>
      </c>
      <c r="S1575" s="13">
        <f t="shared" si="74"/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f t="shared" si="72"/>
        <v>84.333333333333329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0" t="s">
        <v>8318</v>
      </c>
      <c r="Q1576" t="s">
        <v>8340</v>
      </c>
      <c r="R1576" s="22">
        <f t="shared" si="73"/>
        <v>42017.927418981482</v>
      </c>
      <c r="S1576" s="13">
        <f t="shared" si="74"/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f t="shared" si="72"/>
        <v>65.457142857142856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0" t="s">
        <v>8318</v>
      </c>
      <c r="Q1577" t="s">
        <v>8340</v>
      </c>
      <c r="R1577" s="22">
        <f t="shared" si="73"/>
        <v>41799.524259259262</v>
      </c>
      <c r="S1577" s="13">
        <f t="shared" si="74"/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f t="shared" si="72"/>
        <v>65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0" t="s">
        <v>8318</v>
      </c>
      <c r="Q1578" t="s">
        <v>8340</v>
      </c>
      <c r="R1578" s="22">
        <f t="shared" si="73"/>
        <v>42140.879259259258</v>
      </c>
      <c r="S1578" s="13">
        <f t="shared" si="74"/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f t="shared" si="72"/>
        <v>27.5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0" t="s">
        <v>8318</v>
      </c>
      <c r="Q1579" t="s">
        <v>8340</v>
      </c>
      <c r="R1579" s="22">
        <f t="shared" si="73"/>
        <v>41054.847777777781</v>
      </c>
      <c r="S1579" s="13">
        <f t="shared" si="74"/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f t="shared" si="72"/>
        <v>51.25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0" t="s">
        <v>8318</v>
      </c>
      <c r="Q1580" t="s">
        <v>8340</v>
      </c>
      <c r="R1580" s="22">
        <f t="shared" si="73"/>
        <v>40399.065868055557</v>
      </c>
      <c r="S1580" s="13">
        <f t="shared" si="74"/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f t="shared" si="72"/>
        <v>14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0" t="s">
        <v>8318</v>
      </c>
      <c r="Q1581" t="s">
        <v>8340</v>
      </c>
      <c r="R1581" s="22">
        <f t="shared" si="73"/>
        <v>41481.996423611112</v>
      </c>
      <c r="S1581" s="13">
        <f t="shared" si="74"/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t="e">
        <f t="shared" si="72"/>
        <v>#DIV/0!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0" t="s">
        <v>8318</v>
      </c>
      <c r="Q1582" t="s">
        <v>8340</v>
      </c>
      <c r="R1582" s="22">
        <f t="shared" si="73"/>
        <v>40990.050069444449</v>
      </c>
      <c r="S1582" s="13">
        <f t="shared" si="74"/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f t="shared" si="72"/>
        <v>5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0" t="s">
        <v>8334</v>
      </c>
      <c r="Q1583" t="s">
        <v>8341</v>
      </c>
      <c r="R1583" s="22">
        <f t="shared" si="73"/>
        <v>42325.448958333334</v>
      </c>
      <c r="S1583" s="13">
        <f t="shared" si="74"/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f t="shared" si="72"/>
        <v>31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0" t="s">
        <v>8334</v>
      </c>
      <c r="Q1584" t="s">
        <v>8341</v>
      </c>
      <c r="R1584" s="22">
        <f t="shared" si="73"/>
        <v>42246.789965277778</v>
      </c>
      <c r="S1584" s="13">
        <f t="shared" si="74"/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f t="shared" si="72"/>
        <v>15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0" t="s">
        <v>8334</v>
      </c>
      <c r="Q1585" t="s">
        <v>8341</v>
      </c>
      <c r="R1585" s="22">
        <f t="shared" si="73"/>
        <v>41877.904988425929</v>
      </c>
      <c r="S1585" s="13">
        <f t="shared" si="74"/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t="e">
        <f t="shared" si="72"/>
        <v>#DIV/0!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0" t="s">
        <v>8334</v>
      </c>
      <c r="Q1586" t="s">
        <v>8341</v>
      </c>
      <c r="R1586" s="22">
        <f t="shared" si="73"/>
        <v>41779.649317129632</v>
      </c>
      <c r="S1586" s="13">
        <f t="shared" si="74"/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f t="shared" si="72"/>
        <v>131.66666666666666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0" t="s">
        <v>8334</v>
      </c>
      <c r="Q1587" t="s">
        <v>8341</v>
      </c>
      <c r="R1587" s="22">
        <f t="shared" si="73"/>
        <v>42707.895462962959</v>
      </c>
      <c r="S1587" s="13">
        <f t="shared" si="74"/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t="e">
        <f t="shared" si="72"/>
        <v>#DIV/0!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0" t="s">
        <v>8334</v>
      </c>
      <c r="Q1588" t="s">
        <v>8341</v>
      </c>
      <c r="R1588" s="22">
        <f t="shared" si="73"/>
        <v>42069.104421296302</v>
      </c>
      <c r="S1588" s="13">
        <f t="shared" si="74"/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f t="shared" si="72"/>
        <v>1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0" t="s">
        <v>8334</v>
      </c>
      <c r="Q1589" t="s">
        <v>8341</v>
      </c>
      <c r="R1589" s="22">
        <f t="shared" si="73"/>
        <v>41956.950983796298</v>
      </c>
      <c r="S1589" s="13">
        <f t="shared" si="74"/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t="e">
        <f t="shared" si="72"/>
        <v>#DIV/0!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0" t="s">
        <v>8334</v>
      </c>
      <c r="Q1590" t="s">
        <v>8341</v>
      </c>
      <c r="R1590" s="22">
        <f t="shared" si="73"/>
        <v>42005.24998842593</v>
      </c>
      <c r="S1590" s="13">
        <f t="shared" si="74"/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t="e">
        <f t="shared" si="72"/>
        <v>#DIV/0!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0" t="s">
        <v>8334</v>
      </c>
      <c r="Q1591" t="s">
        <v>8341</v>
      </c>
      <c r="R1591" s="22">
        <f t="shared" si="73"/>
        <v>42256.984791666662</v>
      </c>
      <c r="S1591" s="13">
        <f t="shared" si="74"/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f t="shared" si="72"/>
        <v>510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0" t="s">
        <v>8334</v>
      </c>
      <c r="Q1592" t="s">
        <v>8341</v>
      </c>
      <c r="R1592" s="22">
        <f t="shared" si="73"/>
        <v>42240.857222222221</v>
      </c>
      <c r="S1592" s="13">
        <f t="shared" si="74"/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f t="shared" si="72"/>
        <v>44.478260869565219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0" t="s">
        <v>8334</v>
      </c>
      <c r="Q1593" t="s">
        <v>8341</v>
      </c>
      <c r="R1593" s="22">
        <f t="shared" si="73"/>
        <v>42433.726168981477</v>
      </c>
      <c r="S1593" s="13">
        <f t="shared" si="74"/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t="e">
        <f t="shared" si="72"/>
        <v>#DIV/0!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0" t="s">
        <v>8334</v>
      </c>
      <c r="Q1594" t="s">
        <v>8341</v>
      </c>
      <c r="R1594" s="22">
        <f t="shared" si="73"/>
        <v>42046.072743055556</v>
      </c>
      <c r="S1594" s="13">
        <f t="shared" si="74"/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f t="shared" si="72"/>
        <v>1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0" t="s">
        <v>8334</v>
      </c>
      <c r="Q1595" t="s">
        <v>8341</v>
      </c>
      <c r="R1595" s="22">
        <f t="shared" si="73"/>
        <v>42033.845543981486</v>
      </c>
      <c r="S1595" s="13">
        <f t="shared" si="74"/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f t="shared" si="72"/>
        <v>20.5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0" t="s">
        <v>8334</v>
      </c>
      <c r="Q1596" t="s">
        <v>8341</v>
      </c>
      <c r="R1596" s="22">
        <f t="shared" si="73"/>
        <v>42445.712754629625</v>
      </c>
      <c r="S1596" s="13">
        <f t="shared" si="74"/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f t="shared" si="72"/>
        <v>40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0" t="s">
        <v>8334</v>
      </c>
      <c r="Q1597" t="s">
        <v>8341</v>
      </c>
      <c r="R1597" s="22">
        <f t="shared" si="73"/>
        <v>41780.050092592595</v>
      </c>
      <c r="S1597" s="13">
        <f t="shared" si="74"/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f t="shared" si="72"/>
        <v>25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0" t="s">
        <v>8334</v>
      </c>
      <c r="Q1598" t="s">
        <v>8341</v>
      </c>
      <c r="R1598" s="22">
        <f t="shared" si="73"/>
        <v>41941.430196759262</v>
      </c>
      <c r="S1598" s="13">
        <f t="shared" si="74"/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t="e">
        <f t="shared" si="72"/>
        <v>#DIV/0!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0" t="s">
        <v>8334</v>
      </c>
      <c r="Q1599" t="s">
        <v>8341</v>
      </c>
      <c r="R1599" s="22">
        <f t="shared" si="73"/>
        <v>42603.354131944448</v>
      </c>
      <c r="S1599" s="13">
        <f t="shared" si="74"/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f t="shared" si="72"/>
        <v>1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0" t="s">
        <v>8334</v>
      </c>
      <c r="Q1600" t="s">
        <v>8341</v>
      </c>
      <c r="R1600" s="22">
        <f t="shared" si="73"/>
        <v>42151.667337962965</v>
      </c>
      <c r="S1600" s="13">
        <f t="shared" si="74"/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t="e">
        <f t="shared" si="72"/>
        <v>#DIV/0!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0" t="s">
        <v>8334</v>
      </c>
      <c r="Q1601" t="s">
        <v>8341</v>
      </c>
      <c r="R1601" s="22">
        <f t="shared" si="73"/>
        <v>42438.53907407407</v>
      </c>
      <c r="S1601" s="13">
        <f t="shared" si="74"/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f t="shared" si="72"/>
        <v>40.777777777777779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0" t="s">
        <v>8334</v>
      </c>
      <c r="Q1602" t="s">
        <v>8341</v>
      </c>
      <c r="R1602" s="22">
        <f t="shared" si="73"/>
        <v>41791.057314814818</v>
      </c>
      <c r="S1602" s="13">
        <f t="shared" si="74"/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f t="shared" ref="I1603:I1666" si="75">E1603/M1603</f>
        <v>48.325535714285714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0" t="s">
        <v>8321</v>
      </c>
      <c r="Q1603" t="s">
        <v>8322</v>
      </c>
      <c r="R1603" s="22">
        <f t="shared" ref="R1603:R1666" si="76">(((K1603/60)/60)/24)+DATE(1970,1,1)</f>
        <v>40638.092974537038</v>
      </c>
      <c r="S1603" s="13">
        <f t="shared" ref="S1603:S1666" si="77">YEAR(R1603)</f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f t="shared" si="75"/>
        <v>46.953125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0" t="s">
        <v>8321</v>
      </c>
      <c r="Q1604" t="s">
        <v>8322</v>
      </c>
      <c r="R1604" s="22">
        <f t="shared" si="76"/>
        <v>40788.297650462962</v>
      </c>
      <c r="S1604" s="13">
        <f t="shared" si="77"/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f t="shared" si="75"/>
        <v>66.688666666666663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0" t="s">
        <v>8321</v>
      </c>
      <c r="Q1605" t="s">
        <v>8322</v>
      </c>
      <c r="R1605" s="22">
        <f t="shared" si="76"/>
        <v>40876.169664351852</v>
      </c>
      <c r="S1605" s="13">
        <f t="shared" si="77"/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f t="shared" si="75"/>
        <v>48.842857142857142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0" t="s">
        <v>8321</v>
      </c>
      <c r="Q1606" t="s">
        <v>8322</v>
      </c>
      <c r="R1606" s="22">
        <f t="shared" si="76"/>
        <v>40945.845312500001</v>
      </c>
      <c r="S1606" s="13">
        <f t="shared" si="77"/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f t="shared" si="75"/>
        <v>137.30909090909091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0" t="s">
        <v>8321</v>
      </c>
      <c r="Q1607" t="s">
        <v>8322</v>
      </c>
      <c r="R1607" s="22">
        <f t="shared" si="76"/>
        <v>40747.012881944444</v>
      </c>
      <c r="S1607" s="13">
        <f t="shared" si="77"/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f t="shared" si="75"/>
        <v>87.829673913043479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0" t="s">
        <v>8321</v>
      </c>
      <c r="Q1608" t="s">
        <v>8322</v>
      </c>
      <c r="R1608" s="22">
        <f t="shared" si="76"/>
        <v>40536.111550925925</v>
      </c>
      <c r="S1608" s="13">
        <f t="shared" si="77"/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f t="shared" si="75"/>
        <v>70.785365853658533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0" t="s">
        <v>8321</v>
      </c>
      <c r="Q1609" t="s">
        <v>8322</v>
      </c>
      <c r="R1609" s="22">
        <f t="shared" si="76"/>
        <v>41053.80846064815</v>
      </c>
      <c r="S1609" s="13">
        <f t="shared" si="77"/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f t="shared" si="75"/>
        <v>52.826086956521742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0" t="s">
        <v>8321</v>
      </c>
      <c r="Q1610" t="s">
        <v>8322</v>
      </c>
      <c r="R1610" s="22">
        <f t="shared" si="76"/>
        <v>41607.83085648148</v>
      </c>
      <c r="S1610" s="13">
        <f t="shared" si="77"/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f t="shared" si="75"/>
        <v>443.75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0" t="s">
        <v>8321</v>
      </c>
      <c r="Q1611" t="s">
        <v>8322</v>
      </c>
      <c r="R1611" s="22">
        <f t="shared" si="76"/>
        <v>40796.001261574071</v>
      </c>
      <c r="S1611" s="13">
        <f t="shared" si="77"/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f t="shared" si="75"/>
        <v>48.544642857142854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0" t="s">
        <v>8321</v>
      </c>
      <c r="Q1612" t="s">
        <v>8322</v>
      </c>
      <c r="R1612" s="22">
        <f t="shared" si="76"/>
        <v>41228.924884259257</v>
      </c>
      <c r="S1612" s="13">
        <f t="shared" si="77"/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f t="shared" si="75"/>
        <v>37.074074074074076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0" t="s">
        <v>8321</v>
      </c>
      <c r="Q1613" t="s">
        <v>8322</v>
      </c>
      <c r="R1613" s="22">
        <f t="shared" si="76"/>
        <v>41409.00037037037</v>
      </c>
      <c r="S1613" s="13">
        <f t="shared" si="77"/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f t="shared" si="75"/>
        <v>50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0" t="s">
        <v>8321</v>
      </c>
      <c r="Q1614" t="s">
        <v>8322</v>
      </c>
      <c r="R1614" s="22">
        <f t="shared" si="76"/>
        <v>41246.874814814815</v>
      </c>
      <c r="S1614" s="13">
        <f t="shared" si="77"/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f t="shared" si="75"/>
        <v>39.03846153846154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0" t="s">
        <v>8321</v>
      </c>
      <c r="Q1615" t="s">
        <v>8322</v>
      </c>
      <c r="R1615" s="22">
        <f t="shared" si="76"/>
        <v>41082.069467592592</v>
      </c>
      <c r="S1615" s="13">
        <f t="shared" si="77"/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f t="shared" si="75"/>
        <v>66.688311688311686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0" t="s">
        <v>8321</v>
      </c>
      <c r="Q1616" t="s">
        <v>8322</v>
      </c>
      <c r="R1616" s="22">
        <f t="shared" si="76"/>
        <v>41794.981122685182</v>
      </c>
      <c r="S1616" s="13">
        <f t="shared" si="77"/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f t="shared" si="75"/>
        <v>67.132352941176464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0" t="s">
        <v>8321</v>
      </c>
      <c r="Q1617" t="s">
        <v>8322</v>
      </c>
      <c r="R1617" s="22">
        <f t="shared" si="76"/>
        <v>40845.050879629627</v>
      </c>
      <c r="S1617" s="13">
        <f t="shared" si="77"/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f t="shared" si="75"/>
        <v>66.369426751592357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0" t="s">
        <v>8321</v>
      </c>
      <c r="Q1618" t="s">
        <v>8322</v>
      </c>
      <c r="R1618" s="22">
        <f t="shared" si="76"/>
        <v>41194.715520833335</v>
      </c>
      <c r="S1618" s="13">
        <f t="shared" si="77"/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f t="shared" si="75"/>
        <v>64.620253164556956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0" t="s">
        <v>8321</v>
      </c>
      <c r="Q1619" t="s">
        <v>8322</v>
      </c>
      <c r="R1619" s="22">
        <f t="shared" si="76"/>
        <v>41546.664212962962</v>
      </c>
      <c r="S1619" s="13">
        <f t="shared" si="77"/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f t="shared" si="75"/>
        <v>58.370370370370374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0" t="s">
        <v>8321</v>
      </c>
      <c r="Q1620" t="s">
        <v>8322</v>
      </c>
      <c r="R1620" s="22">
        <f t="shared" si="76"/>
        <v>41301.654340277775</v>
      </c>
      <c r="S1620" s="13">
        <f t="shared" si="77"/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f t="shared" si="75"/>
        <v>86.956521739130437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0" t="s">
        <v>8321</v>
      </c>
      <c r="Q1621" t="s">
        <v>8322</v>
      </c>
      <c r="R1621" s="22">
        <f t="shared" si="76"/>
        <v>41876.18618055556</v>
      </c>
      <c r="S1621" s="13">
        <f t="shared" si="77"/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f t="shared" si="75"/>
        <v>66.470588235294116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0" t="s">
        <v>8321</v>
      </c>
      <c r="Q1622" t="s">
        <v>8322</v>
      </c>
      <c r="R1622" s="22">
        <f t="shared" si="76"/>
        <v>41321.339583333334</v>
      </c>
      <c r="S1622" s="13">
        <f t="shared" si="77"/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f t="shared" si="75"/>
        <v>163.78378378378378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0" t="s">
        <v>8321</v>
      </c>
      <c r="Q1623" t="s">
        <v>8322</v>
      </c>
      <c r="R1623" s="22">
        <f t="shared" si="76"/>
        <v>41003.60665509259</v>
      </c>
      <c r="S1623" s="13">
        <f t="shared" si="77"/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f t="shared" si="75"/>
        <v>107.98461538461538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0" t="s">
        <v>8321</v>
      </c>
      <c r="Q1624" t="s">
        <v>8322</v>
      </c>
      <c r="R1624" s="22">
        <f t="shared" si="76"/>
        <v>41950.29483796296</v>
      </c>
      <c r="S1624" s="13">
        <f t="shared" si="77"/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f t="shared" si="75"/>
        <v>42.111111111111114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0" t="s">
        <v>8321</v>
      </c>
      <c r="Q1625" t="s">
        <v>8322</v>
      </c>
      <c r="R1625" s="22">
        <f t="shared" si="76"/>
        <v>41453.688530092593</v>
      </c>
      <c r="S1625" s="13">
        <f t="shared" si="77"/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f t="shared" si="75"/>
        <v>47.2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0" t="s">
        <v>8321</v>
      </c>
      <c r="Q1626" t="s">
        <v>8322</v>
      </c>
      <c r="R1626" s="22">
        <f t="shared" si="76"/>
        <v>41243.367303240739</v>
      </c>
      <c r="S1626" s="13">
        <f t="shared" si="77"/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f t="shared" si="75"/>
        <v>112.01923076923077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0" t="s">
        <v>8321</v>
      </c>
      <c r="Q1627" t="s">
        <v>8322</v>
      </c>
      <c r="R1627" s="22">
        <f t="shared" si="76"/>
        <v>41135.699687500004</v>
      </c>
      <c r="S1627" s="13">
        <f t="shared" si="77"/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f t="shared" si="75"/>
        <v>74.953703703703709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0" t="s">
        <v>8321</v>
      </c>
      <c r="Q1628" t="s">
        <v>8322</v>
      </c>
      <c r="R1628" s="22">
        <f t="shared" si="76"/>
        <v>41579.847997685189</v>
      </c>
      <c r="S1628" s="13">
        <f t="shared" si="77"/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f t="shared" si="75"/>
        <v>61.578947368421055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0" t="s">
        <v>8321</v>
      </c>
      <c r="Q1629" t="s">
        <v>8322</v>
      </c>
      <c r="R1629" s="22">
        <f t="shared" si="76"/>
        <v>41205.707048611112</v>
      </c>
      <c r="S1629" s="13">
        <f t="shared" si="77"/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f t="shared" si="75"/>
        <v>45.875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0" t="s">
        <v>8321</v>
      </c>
      <c r="Q1630" t="s">
        <v>8322</v>
      </c>
      <c r="R1630" s="22">
        <f t="shared" si="76"/>
        <v>41774.737060185187</v>
      </c>
      <c r="S1630" s="13">
        <f t="shared" si="77"/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f t="shared" si="75"/>
        <v>75.853658536585371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0" t="s">
        <v>8321</v>
      </c>
      <c r="Q1631" t="s">
        <v>8322</v>
      </c>
      <c r="R1631" s="22">
        <f t="shared" si="76"/>
        <v>41645.867280092592</v>
      </c>
      <c r="S1631" s="13">
        <f t="shared" si="77"/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f t="shared" si="75"/>
        <v>84.206349206349202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0" t="s">
        <v>8321</v>
      </c>
      <c r="Q1632" t="s">
        <v>8322</v>
      </c>
      <c r="R1632" s="22">
        <f t="shared" si="76"/>
        <v>40939.837673611109</v>
      </c>
      <c r="S1632" s="13">
        <f t="shared" si="77"/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f t="shared" si="75"/>
        <v>117.22556390977444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0" t="s">
        <v>8321</v>
      </c>
      <c r="Q1633" t="s">
        <v>8322</v>
      </c>
      <c r="R1633" s="22">
        <f t="shared" si="76"/>
        <v>41164.859502314815</v>
      </c>
      <c r="S1633" s="13">
        <f t="shared" si="77"/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f t="shared" si="75"/>
        <v>86.489361702127653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0" t="s">
        <v>8321</v>
      </c>
      <c r="Q1634" t="s">
        <v>8322</v>
      </c>
      <c r="R1634" s="22">
        <f t="shared" si="76"/>
        <v>40750.340902777774</v>
      </c>
      <c r="S1634" s="13">
        <f t="shared" si="77"/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f t="shared" si="75"/>
        <v>172.41379310344828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0" t="s">
        <v>8321</v>
      </c>
      <c r="Q1635" t="s">
        <v>8322</v>
      </c>
      <c r="R1635" s="22">
        <f t="shared" si="76"/>
        <v>40896.883750000001</v>
      </c>
      <c r="S1635" s="13">
        <f t="shared" si="77"/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f t="shared" si="75"/>
        <v>62.8125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0" t="s">
        <v>8321</v>
      </c>
      <c r="Q1636" t="s">
        <v>8322</v>
      </c>
      <c r="R1636" s="22">
        <f t="shared" si="76"/>
        <v>40658.189826388887</v>
      </c>
      <c r="S1636" s="13">
        <f t="shared" si="77"/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f t="shared" si="75"/>
        <v>67.729729729729726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0" t="s">
        <v>8321</v>
      </c>
      <c r="Q1637" t="s">
        <v>8322</v>
      </c>
      <c r="R1637" s="22">
        <f t="shared" si="76"/>
        <v>42502.868761574078</v>
      </c>
      <c r="S1637" s="13">
        <f t="shared" si="77"/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f t="shared" si="75"/>
        <v>53.5632183908046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0" t="s">
        <v>8321</v>
      </c>
      <c r="Q1638" t="s">
        <v>8322</v>
      </c>
      <c r="R1638" s="22">
        <f t="shared" si="76"/>
        <v>40663.08666666667</v>
      </c>
      <c r="S1638" s="13">
        <f t="shared" si="77"/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f t="shared" si="75"/>
        <v>34.6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0" t="s">
        <v>8321</v>
      </c>
      <c r="Q1639" t="s">
        <v>8322</v>
      </c>
      <c r="R1639" s="22">
        <f t="shared" si="76"/>
        <v>40122.751620370371</v>
      </c>
      <c r="S1639" s="13">
        <f t="shared" si="77"/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f t="shared" si="75"/>
        <v>38.888888888888886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0" t="s">
        <v>8321</v>
      </c>
      <c r="Q1640" t="s">
        <v>8322</v>
      </c>
      <c r="R1640" s="22">
        <f t="shared" si="76"/>
        <v>41288.68712962963</v>
      </c>
      <c r="S1640" s="13">
        <f t="shared" si="77"/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f t="shared" si="75"/>
        <v>94.736842105263165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0" t="s">
        <v>8321</v>
      </c>
      <c r="Q1641" t="s">
        <v>8322</v>
      </c>
      <c r="R1641" s="22">
        <f t="shared" si="76"/>
        <v>40941.652372685188</v>
      </c>
      <c r="S1641" s="13">
        <f t="shared" si="77"/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f t="shared" si="75"/>
        <v>39.967058823529413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0" t="s">
        <v>8321</v>
      </c>
      <c r="Q1642" t="s">
        <v>8322</v>
      </c>
      <c r="R1642" s="22">
        <f t="shared" si="76"/>
        <v>40379.23096064815</v>
      </c>
      <c r="S1642" s="13">
        <f t="shared" si="77"/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f t="shared" si="75"/>
        <v>97.5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0" t="s">
        <v>8321</v>
      </c>
      <c r="Q1643" t="s">
        <v>8342</v>
      </c>
      <c r="R1643" s="22">
        <f t="shared" si="76"/>
        <v>41962.596574074079</v>
      </c>
      <c r="S1643" s="13">
        <f t="shared" si="77"/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f t="shared" si="75"/>
        <v>42.857142857142854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0" t="s">
        <v>8321</v>
      </c>
      <c r="Q1644" t="s">
        <v>8342</v>
      </c>
      <c r="R1644" s="22">
        <f t="shared" si="76"/>
        <v>40688.024618055555</v>
      </c>
      <c r="S1644" s="13">
        <f t="shared" si="77"/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f t="shared" si="75"/>
        <v>168.51351351351352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0" t="s">
        <v>8321</v>
      </c>
      <c r="Q1645" t="s">
        <v>8342</v>
      </c>
      <c r="R1645" s="22">
        <f t="shared" si="76"/>
        <v>41146.824212962965</v>
      </c>
      <c r="S1645" s="13">
        <f t="shared" si="77"/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f t="shared" si="75"/>
        <v>85.546875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0" t="s">
        <v>8321</v>
      </c>
      <c r="Q1646" t="s">
        <v>8342</v>
      </c>
      <c r="R1646" s="22">
        <f t="shared" si="76"/>
        <v>41175.05972222222</v>
      </c>
      <c r="S1646" s="13">
        <f t="shared" si="77"/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f t="shared" si="75"/>
        <v>554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0" t="s">
        <v>8321</v>
      </c>
      <c r="Q1647" t="s">
        <v>8342</v>
      </c>
      <c r="R1647" s="22">
        <f t="shared" si="76"/>
        <v>41521.617361111108</v>
      </c>
      <c r="S1647" s="13">
        <f t="shared" si="77"/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f t="shared" si="75"/>
        <v>26.554216867469879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0" t="s">
        <v>8321</v>
      </c>
      <c r="Q1648" t="s">
        <v>8342</v>
      </c>
      <c r="R1648" s="22">
        <f t="shared" si="76"/>
        <v>41833.450266203705</v>
      </c>
      <c r="S1648" s="13">
        <f t="shared" si="77"/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f t="shared" si="75"/>
        <v>113.82608695652173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0" t="s">
        <v>8321</v>
      </c>
      <c r="Q1649" t="s">
        <v>8342</v>
      </c>
      <c r="R1649" s="22">
        <f t="shared" si="76"/>
        <v>41039.409456018519</v>
      </c>
      <c r="S1649" s="13">
        <f t="shared" si="77"/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f t="shared" si="75"/>
        <v>32.011111111111113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0" t="s">
        <v>8321</v>
      </c>
      <c r="Q1650" t="s">
        <v>8342</v>
      </c>
      <c r="R1650" s="22">
        <f t="shared" si="76"/>
        <v>40592.704652777778</v>
      </c>
      <c r="S1650" s="13">
        <f t="shared" si="77"/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f t="shared" si="75"/>
        <v>47.189259259259259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0" t="s">
        <v>8321</v>
      </c>
      <c r="Q1651" t="s">
        <v>8342</v>
      </c>
      <c r="R1651" s="22">
        <f t="shared" si="76"/>
        <v>41737.684664351851</v>
      </c>
      <c r="S1651" s="13">
        <f t="shared" si="77"/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f t="shared" si="75"/>
        <v>88.46875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0" t="s">
        <v>8321</v>
      </c>
      <c r="Q1652" t="s">
        <v>8342</v>
      </c>
      <c r="R1652" s="22">
        <f t="shared" si="76"/>
        <v>41526.435613425929</v>
      </c>
      <c r="S1652" s="13">
        <f t="shared" si="77"/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f t="shared" si="75"/>
        <v>100.75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0" t="s">
        <v>8321</v>
      </c>
      <c r="Q1653" t="s">
        <v>8342</v>
      </c>
      <c r="R1653" s="22">
        <f t="shared" si="76"/>
        <v>40625.900694444441</v>
      </c>
      <c r="S1653" s="13">
        <f t="shared" si="77"/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f t="shared" si="75"/>
        <v>64.714285714285708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0" t="s">
        <v>8321</v>
      </c>
      <c r="Q1654" t="s">
        <v>8342</v>
      </c>
      <c r="R1654" s="22">
        <f t="shared" si="76"/>
        <v>41572.492974537039</v>
      </c>
      <c r="S1654" s="13">
        <f t="shared" si="77"/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f t="shared" si="75"/>
        <v>51.854285714285716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0" t="s">
        <v>8321</v>
      </c>
      <c r="Q1655" t="s">
        <v>8342</v>
      </c>
      <c r="R1655" s="22">
        <f t="shared" si="76"/>
        <v>40626.834444444445</v>
      </c>
      <c r="S1655" s="13">
        <f t="shared" si="77"/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f t="shared" si="75"/>
        <v>38.794117647058826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0" t="s">
        <v>8321</v>
      </c>
      <c r="Q1656" t="s">
        <v>8342</v>
      </c>
      <c r="R1656" s="22">
        <f t="shared" si="76"/>
        <v>40987.890740740739</v>
      </c>
      <c r="S1656" s="13">
        <f t="shared" si="77"/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f t="shared" si="75"/>
        <v>44.645833333333336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0" t="s">
        <v>8321</v>
      </c>
      <c r="Q1657" t="s">
        <v>8342</v>
      </c>
      <c r="R1657" s="22">
        <f t="shared" si="76"/>
        <v>40974.791898148149</v>
      </c>
      <c r="S1657" s="13">
        <f t="shared" si="77"/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f t="shared" si="75"/>
        <v>156.77333333333334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0" t="s">
        <v>8321</v>
      </c>
      <c r="Q1658" t="s">
        <v>8342</v>
      </c>
      <c r="R1658" s="22">
        <f t="shared" si="76"/>
        <v>41226.928842592592</v>
      </c>
      <c r="S1658" s="13">
        <f t="shared" si="77"/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f t="shared" si="75"/>
        <v>118.70339366515837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0" t="s">
        <v>8321</v>
      </c>
      <c r="Q1659" t="s">
        <v>8342</v>
      </c>
      <c r="R1659" s="22">
        <f t="shared" si="76"/>
        <v>41023.782037037039</v>
      </c>
      <c r="S1659" s="13">
        <f t="shared" si="77"/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f t="shared" si="75"/>
        <v>74.149532710280369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0" t="s">
        <v>8321</v>
      </c>
      <c r="Q1660" t="s">
        <v>8342</v>
      </c>
      <c r="R1660" s="22">
        <f t="shared" si="76"/>
        <v>41223.22184027778</v>
      </c>
      <c r="S1660" s="13">
        <f t="shared" si="77"/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f t="shared" si="75"/>
        <v>12.533333333333333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0" t="s">
        <v>8321</v>
      </c>
      <c r="Q1661" t="s">
        <v>8342</v>
      </c>
      <c r="R1661" s="22">
        <f t="shared" si="76"/>
        <v>41596.913437499999</v>
      </c>
      <c r="S1661" s="13">
        <f t="shared" si="77"/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f t="shared" si="75"/>
        <v>27.861111111111111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0" t="s">
        <v>8321</v>
      </c>
      <c r="Q1662" t="s">
        <v>8342</v>
      </c>
      <c r="R1662" s="22">
        <f t="shared" si="76"/>
        <v>42459.693865740745</v>
      </c>
      <c r="S1662" s="13">
        <f t="shared" si="77"/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f t="shared" si="75"/>
        <v>80.178217821782184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0" t="s">
        <v>8321</v>
      </c>
      <c r="Q1663" t="s">
        <v>8342</v>
      </c>
      <c r="R1663" s="22">
        <f t="shared" si="76"/>
        <v>42343.998043981483</v>
      </c>
      <c r="S1663" s="13">
        <f t="shared" si="77"/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f t="shared" si="75"/>
        <v>132.43548387096774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0" t="s">
        <v>8321</v>
      </c>
      <c r="Q1664" t="s">
        <v>8342</v>
      </c>
      <c r="R1664" s="22">
        <f t="shared" si="76"/>
        <v>40848.198333333334</v>
      </c>
      <c r="S1664" s="13">
        <f t="shared" si="77"/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f t="shared" si="75"/>
        <v>33.75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0" t="s">
        <v>8321</v>
      </c>
      <c r="Q1665" t="s">
        <v>8342</v>
      </c>
      <c r="R1665" s="22">
        <f t="shared" si="76"/>
        <v>42006.02207175926</v>
      </c>
      <c r="S1665" s="13">
        <f t="shared" si="77"/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f t="shared" si="75"/>
        <v>34.384494382022467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0" t="s">
        <v>8321</v>
      </c>
      <c r="Q1666" t="s">
        <v>8342</v>
      </c>
      <c r="R1666" s="22">
        <f t="shared" si="76"/>
        <v>40939.761782407404</v>
      </c>
      <c r="S1666" s="13">
        <f t="shared" si="77"/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f t="shared" ref="I1667:I1730" si="78">E1667/M1667</f>
        <v>44.956989247311824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0" t="s">
        <v>8321</v>
      </c>
      <c r="Q1667" t="s">
        <v>8342</v>
      </c>
      <c r="R1667" s="22">
        <f t="shared" ref="R1667:R1730" si="79">(((K1667/60)/60)/24)+DATE(1970,1,1)</f>
        <v>40564.649456018517</v>
      </c>
      <c r="S1667" s="13">
        <f t="shared" ref="S1667:S1730" si="80">YEAR(R1667)</f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f t="shared" si="78"/>
        <v>41.04081632653061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0" t="s">
        <v>8321</v>
      </c>
      <c r="Q1668" t="s">
        <v>8342</v>
      </c>
      <c r="R1668" s="22">
        <f t="shared" si="79"/>
        <v>41331.253159722226</v>
      </c>
      <c r="S1668" s="13">
        <f t="shared" si="80"/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f t="shared" si="78"/>
        <v>52.597560975609753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0" t="s">
        <v>8321</v>
      </c>
      <c r="Q1669" t="s">
        <v>8342</v>
      </c>
      <c r="R1669" s="22">
        <f t="shared" si="79"/>
        <v>41682.0705787037</v>
      </c>
      <c r="S1669" s="13">
        <f t="shared" si="80"/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f t="shared" si="78"/>
        <v>70.784482758620683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0" t="s">
        <v>8321</v>
      </c>
      <c r="Q1670" t="s">
        <v>8342</v>
      </c>
      <c r="R1670" s="22">
        <f t="shared" si="79"/>
        <v>40845.14975694444</v>
      </c>
      <c r="S1670" s="13">
        <f t="shared" si="80"/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f t="shared" si="78"/>
        <v>53.75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0" t="s">
        <v>8321</v>
      </c>
      <c r="Q1671" t="s">
        <v>8342</v>
      </c>
      <c r="R1671" s="22">
        <f t="shared" si="79"/>
        <v>42461.885138888887</v>
      </c>
      <c r="S1671" s="13">
        <f t="shared" si="80"/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f t="shared" si="78"/>
        <v>44.608695652173914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0" t="s">
        <v>8321</v>
      </c>
      <c r="Q1672" t="s">
        <v>8342</v>
      </c>
      <c r="R1672" s="22">
        <f t="shared" si="79"/>
        <v>40313.930543981485</v>
      </c>
      <c r="S1672" s="13">
        <f t="shared" si="80"/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f t="shared" si="78"/>
        <v>26.148961038961041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0" t="s">
        <v>8321</v>
      </c>
      <c r="Q1673" t="s">
        <v>8342</v>
      </c>
      <c r="R1673" s="22">
        <f t="shared" si="79"/>
        <v>42553.54414351852</v>
      </c>
      <c r="S1673" s="13">
        <f t="shared" si="80"/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f t="shared" si="78"/>
        <v>39.183673469387756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0" t="s">
        <v>8321</v>
      </c>
      <c r="Q1674" t="s">
        <v>8342</v>
      </c>
      <c r="R1674" s="22">
        <f t="shared" si="79"/>
        <v>41034.656597222223</v>
      </c>
      <c r="S1674" s="13">
        <f t="shared" si="80"/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f t="shared" si="78"/>
        <v>45.593220338983052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0" t="s">
        <v>8321</v>
      </c>
      <c r="Q1675" t="s">
        <v>8342</v>
      </c>
      <c r="R1675" s="22">
        <f t="shared" si="79"/>
        <v>42039.878379629634</v>
      </c>
      <c r="S1675" s="13">
        <f t="shared" si="80"/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f t="shared" si="78"/>
        <v>89.247787610619469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0" t="s">
        <v>8321</v>
      </c>
      <c r="Q1676" t="s">
        <v>8342</v>
      </c>
      <c r="R1676" s="22">
        <f t="shared" si="79"/>
        <v>42569.605393518519</v>
      </c>
      <c r="S1676" s="13">
        <f t="shared" si="80"/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f t="shared" si="78"/>
        <v>40.416470588235299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0" t="s">
        <v>8321</v>
      </c>
      <c r="Q1677" t="s">
        <v>8342</v>
      </c>
      <c r="R1677" s="22">
        <f t="shared" si="79"/>
        <v>40802.733101851853</v>
      </c>
      <c r="S1677" s="13">
        <f t="shared" si="80"/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f t="shared" si="78"/>
        <v>82.38095238095238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0" t="s">
        <v>8321</v>
      </c>
      <c r="Q1678" t="s">
        <v>8342</v>
      </c>
      <c r="R1678" s="22">
        <f t="shared" si="79"/>
        <v>40973.72623842593</v>
      </c>
      <c r="S1678" s="13">
        <f t="shared" si="80"/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f t="shared" si="78"/>
        <v>159.52380952380952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0" t="s">
        <v>8321</v>
      </c>
      <c r="Q1679" t="s">
        <v>8342</v>
      </c>
      <c r="R1679" s="22">
        <f t="shared" si="79"/>
        <v>42416.407129629632</v>
      </c>
      <c r="S1679" s="13">
        <f t="shared" si="80"/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f t="shared" si="78"/>
        <v>36.244897959183675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0" t="s">
        <v>8321</v>
      </c>
      <c r="Q1680" t="s">
        <v>8342</v>
      </c>
      <c r="R1680" s="22">
        <f t="shared" si="79"/>
        <v>41662.854988425926</v>
      </c>
      <c r="S1680" s="13">
        <f t="shared" si="80"/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f t="shared" si="78"/>
        <v>62.5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0" t="s">
        <v>8321</v>
      </c>
      <c r="Q1681" t="s">
        <v>8342</v>
      </c>
      <c r="R1681" s="22">
        <f t="shared" si="79"/>
        <v>40723.068807870368</v>
      </c>
      <c r="S1681" s="13">
        <f t="shared" si="80"/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f t="shared" si="78"/>
        <v>47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0" t="s">
        <v>8321</v>
      </c>
      <c r="Q1682" t="s">
        <v>8342</v>
      </c>
      <c r="R1682" s="22">
        <f t="shared" si="79"/>
        <v>41802.757719907408</v>
      </c>
      <c r="S1682" s="13">
        <f t="shared" si="80"/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f t="shared" si="78"/>
        <v>74.575090497737563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0" t="s">
        <v>8321</v>
      </c>
      <c r="Q1683" t="s">
        <v>8343</v>
      </c>
      <c r="R1683" s="22">
        <f t="shared" si="79"/>
        <v>42774.121342592596</v>
      </c>
      <c r="S1683" s="13">
        <f t="shared" si="80"/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t="e">
        <f t="shared" si="78"/>
        <v>#DIV/0!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0" t="s">
        <v>8321</v>
      </c>
      <c r="Q1684" t="s">
        <v>8343</v>
      </c>
      <c r="R1684" s="22">
        <f t="shared" si="79"/>
        <v>42779.21365740741</v>
      </c>
      <c r="S1684" s="13">
        <f t="shared" si="80"/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f t="shared" si="78"/>
        <v>76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0" t="s">
        <v>8321</v>
      </c>
      <c r="Q1685" t="s">
        <v>8343</v>
      </c>
      <c r="R1685" s="22">
        <f t="shared" si="79"/>
        <v>42808.781689814816</v>
      </c>
      <c r="S1685" s="13">
        <f t="shared" si="80"/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f t="shared" si="78"/>
        <v>86.43564356435644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0" t="s">
        <v>8321</v>
      </c>
      <c r="Q1686" t="s">
        <v>8343</v>
      </c>
      <c r="R1686" s="22">
        <f t="shared" si="79"/>
        <v>42783.815289351856</v>
      </c>
      <c r="S1686" s="13">
        <f t="shared" si="80"/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f t="shared" si="78"/>
        <v>24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0" t="s">
        <v>8321</v>
      </c>
      <c r="Q1687" t="s">
        <v>8343</v>
      </c>
      <c r="R1687" s="22">
        <f t="shared" si="79"/>
        <v>42788.2502662037</v>
      </c>
      <c r="S1687" s="13">
        <f t="shared" si="80"/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f t="shared" si="78"/>
        <v>18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0" t="s">
        <v>8321</v>
      </c>
      <c r="Q1688" t="s">
        <v>8343</v>
      </c>
      <c r="R1688" s="22">
        <f t="shared" si="79"/>
        <v>42792.843969907408</v>
      </c>
      <c r="S1688" s="13">
        <f t="shared" si="80"/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f t="shared" si="78"/>
        <v>80.128205128205124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0" t="s">
        <v>8321</v>
      </c>
      <c r="Q1689" t="s">
        <v>8343</v>
      </c>
      <c r="R1689" s="22">
        <f t="shared" si="79"/>
        <v>42802.046817129631</v>
      </c>
      <c r="S1689" s="13">
        <f t="shared" si="80"/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f t="shared" si="78"/>
        <v>253.14285714285714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0" t="s">
        <v>8321</v>
      </c>
      <c r="Q1690" t="s">
        <v>8343</v>
      </c>
      <c r="R1690" s="22">
        <f t="shared" si="79"/>
        <v>42804.534652777773</v>
      </c>
      <c r="S1690" s="13">
        <f t="shared" si="80"/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f t="shared" si="78"/>
        <v>171.42857142857142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0" t="s">
        <v>8321</v>
      </c>
      <c r="Q1691" t="s">
        <v>8343</v>
      </c>
      <c r="R1691" s="22">
        <f t="shared" si="79"/>
        <v>42780.942476851851</v>
      </c>
      <c r="S1691" s="13">
        <f t="shared" si="80"/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f t="shared" si="78"/>
        <v>57.727272727272727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0" t="s">
        <v>8321</v>
      </c>
      <c r="Q1692" t="s">
        <v>8343</v>
      </c>
      <c r="R1692" s="22">
        <f t="shared" si="79"/>
        <v>42801.43104166667</v>
      </c>
      <c r="S1692" s="13">
        <f t="shared" si="80"/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f t="shared" si="78"/>
        <v>264.26315789473682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0" t="s">
        <v>8321</v>
      </c>
      <c r="Q1693" t="s">
        <v>8343</v>
      </c>
      <c r="R1693" s="22">
        <f t="shared" si="79"/>
        <v>42795.701481481476</v>
      </c>
      <c r="S1693" s="13">
        <f t="shared" si="80"/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f t="shared" si="78"/>
        <v>159.33333333333334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0" t="s">
        <v>8321</v>
      </c>
      <c r="Q1694" t="s">
        <v>8343</v>
      </c>
      <c r="R1694" s="22">
        <f t="shared" si="79"/>
        <v>42788.151238425926</v>
      </c>
      <c r="S1694" s="13">
        <f t="shared" si="80"/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f t="shared" si="78"/>
        <v>35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0" t="s">
        <v>8321</v>
      </c>
      <c r="Q1695" t="s">
        <v>8343</v>
      </c>
      <c r="R1695" s="22">
        <f t="shared" si="79"/>
        <v>42803.920277777783</v>
      </c>
      <c r="S1695" s="13">
        <f t="shared" si="80"/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f t="shared" si="78"/>
        <v>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0" t="s">
        <v>8321</v>
      </c>
      <c r="Q1696" t="s">
        <v>8343</v>
      </c>
      <c r="R1696" s="22">
        <f t="shared" si="79"/>
        <v>42791.669837962967</v>
      </c>
      <c r="S1696" s="13">
        <f t="shared" si="80"/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f t="shared" si="78"/>
        <v>61.086956521739133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0" t="s">
        <v>8321</v>
      </c>
      <c r="Q1697" t="s">
        <v>8343</v>
      </c>
      <c r="R1697" s="22">
        <f t="shared" si="79"/>
        <v>42801.031412037039</v>
      </c>
      <c r="S1697" s="13">
        <f t="shared" si="80"/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t="e">
        <f t="shared" si="78"/>
        <v>#DIV/0!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0" t="s">
        <v>8321</v>
      </c>
      <c r="Q1698" t="s">
        <v>8343</v>
      </c>
      <c r="R1698" s="22">
        <f t="shared" si="79"/>
        <v>42796.069571759261</v>
      </c>
      <c r="S1698" s="13">
        <f t="shared" si="80"/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f t="shared" si="78"/>
        <v>114.81818181818181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0" t="s">
        <v>8321</v>
      </c>
      <c r="Q1699" t="s">
        <v>8343</v>
      </c>
      <c r="R1699" s="22">
        <f t="shared" si="79"/>
        <v>42805.032962962956</v>
      </c>
      <c r="S1699" s="13">
        <f t="shared" si="80"/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t="e">
        <f t="shared" si="78"/>
        <v>#DIV/0!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0" t="s">
        <v>8321</v>
      </c>
      <c r="Q1700" t="s">
        <v>8343</v>
      </c>
      <c r="R1700" s="22">
        <f t="shared" si="79"/>
        <v>42796.207870370374</v>
      </c>
      <c r="S1700" s="13">
        <f t="shared" si="80"/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f t="shared" si="78"/>
        <v>54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0" t="s">
        <v>8321</v>
      </c>
      <c r="Q1701" t="s">
        <v>8343</v>
      </c>
      <c r="R1701" s="22">
        <f t="shared" si="79"/>
        <v>42806.863946759258</v>
      </c>
      <c r="S1701" s="13">
        <f t="shared" si="80"/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f t="shared" si="78"/>
        <v>65.974683544303801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0" t="s">
        <v>8321</v>
      </c>
      <c r="Q1702" t="s">
        <v>8343</v>
      </c>
      <c r="R1702" s="22">
        <f t="shared" si="79"/>
        <v>42796.071643518517</v>
      </c>
      <c r="S1702" s="13">
        <f t="shared" si="80"/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f t="shared" si="78"/>
        <v>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0" t="s">
        <v>8321</v>
      </c>
      <c r="Q1703" t="s">
        <v>8343</v>
      </c>
      <c r="R1703" s="22">
        <f t="shared" si="79"/>
        <v>41989.664409722223</v>
      </c>
      <c r="S1703" s="13">
        <f t="shared" si="80"/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f t="shared" si="78"/>
        <v>1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0" t="s">
        <v>8321</v>
      </c>
      <c r="Q1704" t="s">
        <v>8343</v>
      </c>
      <c r="R1704" s="22">
        <f t="shared" si="79"/>
        <v>42063.869791666672</v>
      </c>
      <c r="S1704" s="13">
        <f t="shared" si="80"/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f t="shared" si="78"/>
        <v>25.5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0" t="s">
        <v>8321</v>
      </c>
      <c r="Q1705" t="s">
        <v>8343</v>
      </c>
      <c r="R1705" s="22">
        <f t="shared" si="79"/>
        <v>42187.281678240746</v>
      </c>
      <c r="S1705" s="13">
        <f t="shared" si="80"/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f t="shared" si="78"/>
        <v>118.36363636363636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0" t="s">
        <v>8321</v>
      </c>
      <c r="Q1706" t="s">
        <v>8343</v>
      </c>
      <c r="R1706" s="22">
        <f t="shared" si="79"/>
        <v>42021.139733796299</v>
      </c>
      <c r="S1706" s="13">
        <f t="shared" si="80"/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t="e">
        <f t="shared" si="78"/>
        <v>#DIV/0!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0" t="s">
        <v>8321</v>
      </c>
      <c r="Q1707" t="s">
        <v>8343</v>
      </c>
      <c r="R1707" s="22">
        <f t="shared" si="79"/>
        <v>42245.016736111109</v>
      </c>
      <c r="S1707" s="13">
        <f t="shared" si="80"/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t="e">
        <f t="shared" si="78"/>
        <v>#DIV/0!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0" t="s">
        <v>8321</v>
      </c>
      <c r="Q1708" t="s">
        <v>8343</v>
      </c>
      <c r="R1708" s="22">
        <f t="shared" si="79"/>
        <v>42179.306388888886</v>
      </c>
      <c r="S1708" s="13">
        <f t="shared" si="80"/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f t="shared" si="78"/>
        <v>54.111111111111114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0" t="s">
        <v>8321</v>
      </c>
      <c r="Q1709" t="s">
        <v>8343</v>
      </c>
      <c r="R1709" s="22">
        <f t="shared" si="79"/>
        <v>42427.721006944441</v>
      </c>
      <c r="S1709" s="13">
        <f t="shared" si="80"/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t="e">
        <f t="shared" si="78"/>
        <v>#DIV/0!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0" t="s">
        <v>8321</v>
      </c>
      <c r="Q1710" t="s">
        <v>8343</v>
      </c>
      <c r="R1710" s="22">
        <f t="shared" si="79"/>
        <v>42451.866967592592</v>
      </c>
      <c r="S1710" s="13">
        <f t="shared" si="80"/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f t="shared" si="78"/>
        <v>21.25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0" t="s">
        <v>8321</v>
      </c>
      <c r="Q1711" t="s">
        <v>8343</v>
      </c>
      <c r="R1711" s="22">
        <f t="shared" si="79"/>
        <v>41841.56381944444</v>
      </c>
      <c r="S1711" s="13">
        <f t="shared" si="80"/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f t="shared" si="78"/>
        <v>34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0" t="s">
        <v>8321</v>
      </c>
      <c r="Q1712" t="s">
        <v>8343</v>
      </c>
      <c r="R1712" s="22">
        <f t="shared" si="79"/>
        <v>42341.59129629629</v>
      </c>
      <c r="S1712" s="13">
        <f t="shared" si="80"/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f t="shared" si="78"/>
        <v>525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0" t="s">
        <v>8321</v>
      </c>
      <c r="Q1713" t="s">
        <v>8343</v>
      </c>
      <c r="R1713" s="22">
        <f t="shared" si="79"/>
        <v>41852.646226851852</v>
      </c>
      <c r="S1713" s="13">
        <f t="shared" si="80"/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t="e">
        <f t="shared" si="78"/>
        <v>#DIV/0!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0" t="s">
        <v>8321</v>
      </c>
      <c r="Q1714" t="s">
        <v>8343</v>
      </c>
      <c r="R1714" s="22">
        <f t="shared" si="79"/>
        <v>42125.913807870369</v>
      </c>
      <c r="S1714" s="13">
        <f t="shared" si="80"/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f t="shared" si="78"/>
        <v>50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0" t="s">
        <v>8321</v>
      </c>
      <c r="Q1715" t="s">
        <v>8343</v>
      </c>
      <c r="R1715" s="22">
        <f t="shared" si="79"/>
        <v>41887.801064814819</v>
      </c>
      <c r="S1715" s="13">
        <f t="shared" si="80"/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f t="shared" si="78"/>
        <v>115.70588235294117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0" t="s">
        <v>8321</v>
      </c>
      <c r="Q1716" t="s">
        <v>8343</v>
      </c>
      <c r="R1716" s="22">
        <f t="shared" si="79"/>
        <v>42095.918530092589</v>
      </c>
      <c r="S1716" s="13">
        <f t="shared" si="80"/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f t="shared" si="78"/>
        <v>5.5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0" t="s">
        <v>8321</v>
      </c>
      <c r="Q1717" t="s">
        <v>8343</v>
      </c>
      <c r="R1717" s="22">
        <f t="shared" si="79"/>
        <v>42064.217418981483</v>
      </c>
      <c r="S1717" s="13">
        <f t="shared" si="80"/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f t="shared" si="78"/>
        <v>50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0" t="s">
        <v>8321</v>
      </c>
      <c r="Q1718" t="s">
        <v>8343</v>
      </c>
      <c r="R1718" s="22">
        <f t="shared" si="79"/>
        <v>42673.577534722222</v>
      </c>
      <c r="S1718" s="13">
        <f t="shared" si="80"/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f t="shared" si="78"/>
        <v>34.024390243902438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0" t="s">
        <v>8321</v>
      </c>
      <c r="Q1719" t="s">
        <v>8343</v>
      </c>
      <c r="R1719" s="22">
        <f t="shared" si="79"/>
        <v>42460.98192129629</v>
      </c>
      <c r="S1719" s="13">
        <f t="shared" si="80"/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f t="shared" si="78"/>
        <v>37.5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0" t="s">
        <v>8321</v>
      </c>
      <c r="Q1720" t="s">
        <v>8343</v>
      </c>
      <c r="R1720" s="22">
        <f t="shared" si="79"/>
        <v>42460.610520833332</v>
      </c>
      <c r="S1720" s="13">
        <f t="shared" si="80"/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f t="shared" si="78"/>
        <v>11.666666666666666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0" t="s">
        <v>8321</v>
      </c>
      <c r="Q1721" t="s">
        <v>8343</v>
      </c>
      <c r="R1721" s="22">
        <f t="shared" si="79"/>
        <v>41869.534618055557</v>
      </c>
      <c r="S1721" s="13">
        <f t="shared" si="80"/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f t="shared" si="78"/>
        <v>28.125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0" t="s">
        <v>8321</v>
      </c>
      <c r="Q1722" t="s">
        <v>8343</v>
      </c>
      <c r="R1722" s="22">
        <f t="shared" si="79"/>
        <v>41922.783229166671</v>
      </c>
      <c r="S1722" s="13">
        <f t="shared" si="80"/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t="e">
        <f t="shared" si="78"/>
        <v>#DIV/0!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0" t="s">
        <v>8321</v>
      </c>
      <c r="Q1723" t="s">
        <v>8343</v>
      </c>
      <c r="R1723" s="22">
        <f t="shared" si="79"/>
        <v>42319.461377314816</v>
      </c>
      <c r="S1723" s="13">
        <f t="shared" si="80"/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f t="shared" si="78"/>
        <v>1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0" t="s">
        <v>8321</v>
      </c>
      <c r="Q1724" t="s">
        <v>8343</v>
      </c>
      <c r="R1724" s="22">
        <f t="shared" si="79"/>
        <v>42425.960983796293</v>
      </c>
      <c r="S1724" s="13">
        <f t="shared" si="80"/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f t="shared" si="78"/>
        <v>216.66666666666666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0" t="s">
        <v>8321</v>
      </c>
      <c r="Q1725" t="s">
        <v>8343</v>
      </c>
      <c r="R1725" s="22">
        <f t="shared" si="79"/>
        <v>42129.82540509259</v>
      </c>
      <c r="S1725" s="13">
        <f t="shared" si="80"/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f t="shared" si="78"/>
        <v>8.75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0" t="s">
        <v>8321</v>
      </c>
      <c r="Q1726" t="s">
        <v>8343</v>
      </c>
      <c r="R1726" s="22">
        <f t="shared" si="79"/>
        <v>41912.932430555556</v>
      </c>
      <c r="S1726" s="13">
        <f t="shared" si="80"/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f t="shared" si="78"/>
        <v>62.222222222222221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0" t="s">
        <v>8321</v>
      </c>
      <c r="Q1727" t="s">
        <v>8343</v>
      </c>
      <c r="R1727" s="22">
        <f t="shared" si="79"/>
        <v>41845.968159722222</v>
      </c>
      <c r="S1727" s="13">
        <f t="shared" si="80"/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f t="shared" si="78"/>
        <v>137.25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0" t="s">
        <v>8321</v>
      </c>
      <c r="Q1728" t="s">
        <v>8343</v>
      </c>
      <c r="R1728" s="22">
        <f t="shared" si="79"/>
        <v>41788.919722222221</v>
      </c>
      <c r="S1728" s="13">
        <f t="shared" si="80"/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f t="shared" si="78"/>
        <v>1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0" t="s">
        <v>8321</v>
      </c>
      <c r="Q1729" t="s">
        <v>8343</v>
      </c>
      <c r="R1729" s="22">
        <f t="shared" si="79"/>
        <v>42044.927974537044</v>
      </c>
      <c r="S1729" s="13">
        <f t="shared" si="80"/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f t="shared" si="78"/>
        <v>122.14285714285714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0" t="s">
        <v>8321</v>
      </c>
      <c r="Q1730" t="s">
        <v>8343</v>
      </c>
      <c r="R1730" s="22">
        <f t="shared" si="79"/>
        <v>42268.625856481478</v>
      </c>
      <c r="S1730" s="13">
        <f t="shared" si="80"/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 t="e">
        <f t="shared" ref="I1731:I1794" si="81">E1731/M1731</f>
        <v>#DIV/0!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0" t="s">
        <v>8321</v>
      </c>
      <c r="Q1731" t="s">
        <v>8343</v>
      </c>
      <c r="R1731" s="22">
        <f t="shared" ref="R1731:R1794" si="82">(((K1731/60)/60)/24)+DATE(1970,1,1)</f>
        <v>42471.052152777775</v>
      </c>
      <c r="S1731" s="13">
        <f t="shared" ref="S1731:S1794" si="83">YEAR(R1731)</f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t="e">
        <f t="shared" si="81"/>
        <v>#DIV/0!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0" t="s">
        <v>8321</v>
      </c>
      <c r="Q1732" t="s">
        <v>8343</v>
      </c>
      <c r="R1732" s="22">
        <f t="shared" si="82"/>
        <v>42272.087766203709</v>
      </c>
      <c r="S1732" s="13">
        <f t="shared" si="83"/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t="e">
        <f t="shared" si="81"/>
        <v>#DIV/0!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0" t="s">
        <v>8321</v>
      </c>
      <c r="Q1733" t="s">
        <v>8343</v>
      </c>
      <c r="R1733" s="22">
        <f t="shared" si="82"/>
        <v>42152.906851851847</v>
      </c>
      <c r="S1733" s="13">
        <f t="shared" si="83"/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t="e">
        <f t="shared" si="81"/>
        <v>#DIV/0!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0" t="s">
        <v>8321</v>
      </c>
      <c r="Q1734" t="s">
        <v>8343</v>
      </c>
      <c r="R1734" s="22">
        <f t="shared" si="82"/>
        <v>42325.683807870373</v>
      </c>
      <c r="S1734" s="13">
        <f t="shared" si="83"/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t="e">
        <f t="shared" si="81"/>
        <v>#DIV/0!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0" t="s">
        <v>8321</v>
      </c>
      <c r="Q1735" t="s">
        <v>8343</v>
      </c>
      <c r="R1735" s="22">
        <f t="shared" si="82"/>
        <v>42614.675625000003</v>
      </c>
      <c r="S1735" s="13">
        <f t="shared" si="83"/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f t="shared" si="81"/>
        <v>1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0" t="s">
        <v>8321</v>
      </c>
      <c r="Q1736" t="s">
        <v>8343</v>
      </c>
      <c r="R1736" s="22">
        <f t="shared" si="82"/>
        <v>42102.036527777775</v>
      </c>
      <c r="S1736" s="13">
        <f t="shared" si="83"/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f t="shared" si="81"/>
        <v>55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0" t="s">
        <v>8321</v>
      </c>
      <c r="Q1737" t="s">
        <v>8343</v>
      </c>
      <c r="R1737" s="22">
        <f t="shared" si="82"/>
        <v>42559.814178240747</v>
      </c>
      <c r="S1737" s="13">
        <f t="shared" si="83"/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f t="shared" si="81"/>
        <v>22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0" t="s">
        <v>8321</v>
      </c>
      <c r="Q1738" t="s">
        <v>8343</v>
      </c>
      <c r="R1738" s="22">
        <f t="shared" si="82"/>
        <v>42286.861493055556</v>
      </c>
      <c r="S1738" s="13">
        <f t="shared" si="83"/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f t="shared" si="81"/>
        <v>56.666666666666664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0" t="s">
        <v>8321</v>
      </c>
      <c r="Q1739" t="s">
        <v>8343</v>
      </c>
      <c r="R1739" s="22">
        <f t="shared" si="82"/>
        <v>42175.948981481488</v>
      </c>
      <c r="S1739" s="13">
        <f t="shared" si="83"/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f t="shared" si="81"/>
        <v>20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0" t="s">
        <v>8321</v>
      </c>
      <c r="Q1740" t="s">
        <v>8343</v>
      </c>
      <c r="R1740" s="22">
        <f t="shared" si="82"/>
        <v>41884.874328703707</v>
      </c>
      <c r="S1740" s="13">
        <f t="shared" si="83"/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f t="shared" si="81"/>
        <v>1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0" t="s">
        <v>8321</v>
      </c>
      <c r="Q1741" t="s">
        <v>8343</v>
      </c>
      <c r="R1741" s="22">
        <f t="shared" si="82"/>
        <v>42435.874212962968</v>
      </c>
      <c r="S1741" s="13">
        <f t="shared" si="83"/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t="e">
        <f t="shared" si="81"/>
        <v>#DIV/0!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0" t="s">
        <v>8321</v>
      </c>
      <c r="Q1742" t="s">
        <v>8343</v>
      </c>
      <c r="R1742" s="22">
        <f t="shared" si="82"/>
        <v>42171.817384259266</v>
      </c>
      <c r="S1742" s="13">
        <f t="shared" si="83"/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f t="shared" si="81"/>
        <v>25.576923076923077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0" t="s">
        <v>8334</v>
      </c>
      <c r="Q1743" t="s">
        <v>8335</v>
      </c>
      <c r="R1743" s="22">
        <f t="shared" si="82"/>
        <v>42120.628136574072</v>
      </c>
      <c r="S1743" s="13">
        <f t="shared" si="83"/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f t="shared" si="81"/>
        <v>63.970588235294116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0" t="s">
        <v>8334</v>
      </c>
      <c r="Q1744" t="s">
        <v>8335</v>
      </c>
      <c r="R1744" s="22">
        <f t="shared" si="82"/>
        <v>42710.876967592587</v>
      </c>
      <c r="S1744" s="13">
        <f t="shared" si="83"/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f t="shared" si="81"/>
        <v>89.925373134328353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0" t="s">
        <v>8334</v>
      </c>
      <c r="Q1745" t="s">
        <v>8335</v>
      </c>
      <c r="R1745" s="22">
        <f t="shared" si="82"/>
        <v>42586.925636574073</v>
      </c>
      <c r="S1745" s="13">
        <f t="shared" si="83"/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f t="shared" si="81"/>
        <v>93.071428571428569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0" t="s">
        <v>8334</v>
      </c>
      <c r="Q1746" t="s">
        <v>8335</v>
      </c>
      <c r="R1746" s="22">
        <f t="shared" si="82"/>
        <v>42026.605057870373</v>
      </c>
      <c r="S1746" s="13">
        <f t="shared" si="83"/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f t="shared" si="81"/>
        <v>89.674157303370791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0" t="s">
        <v>8334</v>
      </c>
      <c r="Q1747" t="s">
        <v>8335</v>
      </c>
      <c r="R1747" s="22">
        <f t="shared" si="82"/>
        <v>42690.259699074071</v>
      </c>
      <c r="S1747" s="13">
        <f t="shared" si="83"/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f t="shared" si="81"/>
        <v>207.61682242990653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0" t="s">
        <v>8334</v>
      </c>
      <c r="Q1748" t="s">
        <v>8335</v>
      </c>
      <c r="R1748" s="22">
        <f t="shared" si="82"/>
        <v>42668.176701388889</v>
      </c>
      <c r="S1748" s="13">
        <f t="shared" si="83"/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f t="shared" si="81"/>
        <v>59.408805031446541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0" t="s">
        <v>8334</v>
      </c>
      <c r="Q1749" t="s">
        <v>8335</v>
      </c>
      <c r="R1749" s="22">
        <f t="shared" si="82"/>
        <v>42292.435532407413</v>
      </c>
      <c r="S1749" s="13">
        <f t="shared" si="83"/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f t="shared" si="81"/>
        <v>358.97237569060775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0" t="s">
        <v>8334</v>
      </c>
      <c r="Q1750" t="s">
        <v>8335</v>
      </c>
      <c r="R1750" s="22">
        <f t="shared" si="82"/>
        <v>42219.950729166667</v>
      </c>
      <c r="S1750" s="13">
        <f t="shared" si="83"/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f t="shared" si="81"/>
        <v>94.736641221374043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0" t="s">
        <v>8334</v>
      </c>
      <c r="Q1751" t="s">
        <v>8335</v>
      </c>
      <c r="R1751" s="22">
        <f t="shared" si="82"/>
        <v>42758.975937499999</v>
      </c>
      <c r="S1751" s="13">
        <f t="shared" si="83"/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f t="shared" si="81"/>
        <v>80.647999999999996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0" t="s">
        <v>8334</v>
      </c>
      <c r="Q1752" t="s">
        <v>8335</v>
      </c>
      <c r="R1752" s="22">
        <f t="shared" si="82"/>
        <v>42454.836851851855</v>
      </c>
      <c r="S1752" s="13">
        <f t="shared" si="83"/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f t="shared" si="81"/>
        <v>168.68852459016392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0" t="s">
        <v>8334</v>
      </c>
      <c r="Q1753" t="s">
        <v>8335</v>
      </c>
      <c r="R1753" s="22">
        <f t="shared" si="82"/>
        <v>42052.7815162037</v>
      </c>
      <c r="S1753" s="13">
        <f t="shared" si="83"/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f t="shared" si="81"/>
        <v>34.68888888888889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0" t="s">
        <v>8334</v>
      </c>
      <c r="Q1754" t="s">
        <v>8335</v>
      </c>
      <c r="R1754" s="22">
        <f t="shared" si="82"/>
        <v>42627.253263888888</v>
      </c>
      <c r="S1754" s="13">
        <f t="shared" si="83"/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f t="shared" si="81"/>
        <v>462.85714285714283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0" t="s">
        <v>8334</v>
      </c>
      <c r="Q1755" t="s">
        <v>8335</v>
      </c>
      <c r="R1755" s="22">
        <f t="shared" si="82"/>
        <v>42420.74962962963</v>
      </c>
      <c r="S1755" s="13">
        <f t="shared" si="83"/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f t="shared" si="81"/>
        <v>104.38888888888889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0" t="s">
        <v>8334</v>
      </c>
      <c r="Q1756" t="s">
        <v>8335</v>
      </c>
      <c r="R1756" s="22">
        <f t="shared" si="82"/>
        <v>42067.876770833333</v>
      </c>
      <c r="S1756" s="13">
        <f t="shared" si="83"/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f t="shared" si="81"/>
        <v>7.5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0" t="s">
        <v>8334</v>
      </c>
      <c r="Q1757" t="s">
        <v>8335</v>
      </c>
      <c r="R1757" s="22">
        <f t="shared" si="82"/>
        <v>42252.788900462961</v>
      </c>
      <c r="S1757" s="13">
        <f t="shared" si="83"/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f t="shared" si="81"/>
        <v>47.13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0" t="s">
        <v>8334</v>
      </c>
      <c r="Q1758" t="s">
        <v>8335</v>
      </c>
      <c r="R1758" s="22">
        <f t="shared" si="82"/>
        <v>42571.167465277773</v>
      </c>
      <c r="S1758" s="13">
        <f t="shared" si="83"/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f t="shared" si="81"/>
        <v>414.28571428571428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0" t="s">
        <v>8334</v>
      </c>
      <c r="Q1759" t="s">
        <v>8335</v>
      </c>
      <c r="R1759" s="22">
        <f t="shared" si="82"/>
        <v>42733.827349537038</v>
      </c>
      <c r="S1759" s="13">
        <f t="shared" si="83"/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f t="shared" si="81"/>
        <v>42.481481481481481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0" t="s">
        <v>8334</v>
      </c>
      <c r="Q1760" t="s">
        <v>8335</v>
      </c>
      <c r="R1760" s="22">
        <f t="shared" si="82"/>
        <v>42505.955925925926</v>
      </c>
      <c r="S1760" s="13">
        <f t="shared" si="83"/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f t="shared" si="81"/>
        <v>108.77551020408163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0" t="s">
        <v>8334</v>
      </c>
      <c r="Q1761" t="s">
        <v>8335</v>
      </c>
      <c r="R1761" s="22">
        <f t="shared" si="82"/>
        <v>42068.829039351855</v>
      </c>
      <c r="S1761" s="13">
        <f t="shared" si="83"/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f t="shared" si="81"/>
        <v>81.098039215686271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0" t="s">
        <v>8334</v>
      </c>
      <c r="Q1762" t="s">
        <v>8335</v>
      </c>
      <c r="R1762" s="22">
        <f t="shared" si="82"/>
        <v>42405.67260416667</v>
      </c>
      <c r="S1762" s="13">
        <f t="shared" si="83"/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f t="shared" si="81"/>
        <v>51.666666666666664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0" t="s">
        <v>8334</v>
      </c>
      <c r="Q1763" t="s">
        <v>8335</v>
      </c>
      <c r="R1763" s="22">
        <f t="shared" si="82"/>
        <v>42209.567824074074</v>
      </c>
      <c r="S1763" s="13">
        <f t="shared" si="83"/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f t="shared" si="81"/>
        <v>35.4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0" t="s">
        <v>8334</v>
      </c>
      <c r="Q1764" t="s">
        <v>8335</v>
      </c>
      <c r="R1764" s="22">
        <f t="shared" si="82"/>
        <v>42410.982002314813</v>
      </c>
      <c r="S1764" s="13">
        <f t="shared" si="83"/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f t="shared" si="81"/>
        <v>103.63559322033899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0" t="s">
        <v>8334</v>
      </c>
      <c r="Q1765" t="s">
        <v>8335</v>
      </c>
      <c r="R1765" s="22">
        <f t="shared" si="82"/>
        <v>42636.868518518517</v>
      </c>
      <c r="S1765" s="13">
        <f t="shared" si="83"/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f t="shared" si="81"/>
        <v>55.282051282051285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0" t="s">
        <v>8334</v>
      </c>
      <c r="Q1766" t="s">
        <v>8335</v>
      </c>
      <c r="R1766" s="22">
        <f t="shared" si="82"/>
        <v>41825.485868055555</v>
      </c>
      <c r="S1766" s="13">
        <f t="shared" si="83"/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f t="shared" si="81"/>
        <v>72.16970873786407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0" t="s">
        <v>8334</v>
      </c>
      <c r="Q1767" t="s">
        <v>8335</v>
      </c>
      <c r="R1767" s="22">
        <f t="shared" si="82"/>
        <v>41834.980462962965</v>
      </c>
      <c r="S1767" s="13">
        <f t="shared" si="83"/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t="e">
        <f t="shared" si="81"/>
        <v>#DIV/0!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0" t="s">
        <v>8334</v>
      </c>
      <c r="Q1768" t="s">
        <v>8335</v>
      </c>
      <c r="R1768" s="22">
        <f t="shared" si="82"/>
        <v>41855.859814814816</v>
      </c>
      <c r="S1768" s="13">
        <f t="shared" si="83"/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f t="shared" si="81"/>
        <v>58.615384615384613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0" t="s">
        <v>8334</v>
      </c>
      <c r="Q1769" t="s">
        <v>8335</v>
      </c>
      <c r="R1769" s="22">
        <f t="shared" si="82"/>
        <v>41824.658379629633</v>
      </c>
      <c r="S1769" s="13">
        <f t="shared" si="83"/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f t="shared" si="81"/>
        <v>12.466666666666667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0" t="s">
        <v>8334</v>
      </c>
      <c r="Q1770" t="s">
        <v>8335</v>
      </c>
      <c r="R1770" s="22">
        <f t="shared" si="82"/>
        <v>41849.560694444444</v>
      </c>
      <c r="S1770" s="13">
        <f t="shared" si="83"/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f t="shared" si="81"/>
        <v>49.136363636363633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0" t="s">
        <v>8334</v>
      </c>
      <c r="Q1771" t="s">
        <v>8335</v>
      </c>
      <c r="R1771" s="22">
        <f t="shared" si="82"/>
        <v>41987.818969907406</v>
      </c>
      <c r="S1771" s="13">
        <f t="shared" si="83"/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f t="shared" si="81"/>
        <v>150.5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0" t="s">
        <v>8334</v>
      </c>
      <c r="Q1772" t="s">
        <v>8335</v>
      </c>
      <c r="R1772" s="22">
        <f t="shared" si="82"/>
        <v>41891.780023148152</v>
      </c>
      <c r="S1772" s="13">
        <f t="shared" si="83"/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f t="shared" si="81"/>
        <v>35.799999999999997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0" t="s">
        <v>8334</v>
      </c>
      <c r="Q1773" t="s">
        <v>8335</v>
      </c>
      <c r="R1773" s="22">
        <f t="shared" si="82"/>
        <v>41905.979629629634</v>
      </c>
      <c r="S1773" s="13">
        <f t="shared" si="83"/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f t="shared" si="81"/>
        <v>45.157894736842103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0" t="s">
        <v>8334</v>
      </c>
      <c r="Q1774" t="s">
        <v>8335</v>
      </c>
      <c r="R1774" s="22">
        <f t="shared" si="82"/>
        <v>41766.718009259261</v>
      </c>
      <c r="S1774" s="13">
        <f t="shared" si="83"/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f t="shared" si="81"/>
        <v>98.78947368421052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0" t="s">
        <v>8334</v>
      </c>
      <c r="Q1775" t="s">
        <v>8335</v>
      </c>
      <c r="R1775" s="22">
        <f t="shared" si="82"/>
        <v>41978.760393518518</v>
      </c>
      <c r="S1775" s="13">
        <f t="shared" si="83"/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f t="shared" si="81"/>
        <v>88.307692307692307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0" t="s">
        <v>8334</v>
      </c>
      <c r="Q1776" t="s">
        <v>8335</v>
      </c>
      <c r="R1776" s="22">
        <f t="shared" si="82"/>
        <v>41930.218657407408</v>
      </c>
      <c r="S1776" s="13">
        <f t="shared" si="83"/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f t="shared" si="81"/>
        <v>170.62903225806451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0" t="s">
        <v>8334</v>
      </c>
      <c r="Q1777" t="s">
        <v>8335</v>
      </c>
      <c r="R1777" s="22">
        <f t="shared" si="82"/>
        <v>41891.976388888892</v>
      </c>
      <c r="S1777" s="13">
        <f t="shared" si="83"/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f t="shared" si="81"/>
        <v>83.75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0" t="s">
        <v>8334</v>
      </c>
      <c r="Q1778" t="s">
        <v>8335</v>
      </c>
      <c r="R1778" s="22">
        <f t="shared" si="82"/>
        <v>41905.95684027778</v>
      </c>
      <c r="S1778" s="13">
        <f t="shared" si="83"/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f t="shared" si="81"/>
        <v>65.099999999999994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0" t="s">
        <v>8334</v>
      </c>
      <c r="Q1779" t="s">
        <v>8335</v>
      </c>
      <c r="R1779" s="22">
        <f t="shared" si="82"/>
        <v>42025.357094907406</v>
      </c>
      <c r="S1779" s="13">
        <f t="shared" si="83"/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f t="shared" si="81"/>
        <v>66.333333333333329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0" t="s">
        <v>8334</v>
      </c>
      <c r="Q1780" t="s">
        <v>8335</v>
      </c>
      <c r="R1780" s="22">
        <f t="shared" si="82"/>
        <v>42045.86336805555</v>
      </c>
      <c r="S1780" s="13">
        <f t="shared" si="83"/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f t="shared" si="81"/>
        <v>104.89473684210526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0" t="s">
        <v>8334</v>
      </c>
      <c r="Q1781" t="s">
        <v>8335</v>
      </c>
      <c r="R1781" s="22">
        <f t="shared" si="82"/>
        <v>42585.691898148143</v>
      </c>
      <c r="S1781" s="13">
        <f t="shared" si="83"/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f t="shared" si="81"/>
        <v>78.440789473684205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0" t="s">
        <v>8334</v>
      </c>
      <c r="Q1782" t="s">
        <v>8335</v>
      </c>
      <c r="R1782" s="22">
        <f t="shared" si="82"/>
        <v>42493.600810185191</v>
      </c>
      <c r="S1782" s="13">
        <f t="shared" si="83"/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f t="shared" si="81"/>
        <v>59.041666666666664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0" t="s">
        <v>8334</v>
      </c>
      <c r="Q1783" t="s">
        <v>8335</v>
      </c>
      <c r="R1783" s="22">
        <f t="shared" si="82"/>
        <v>42597.617418981477</v>
      </c>
      <c r="S1783" s="13">
        <f t="shared" si="83"/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f t="shared" si="81"/>
        <v>71.34210526315789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0" t="s">
        <v>8334</v>
      </c>
      <c r="Q1784" t="s">
        <v>8335</v>
      </c>
      <c r="R1784" s="22">
        <f t="shared" si="82"/>
        <v>42388.575104166666</v>
      </c>
      <c r="S1784" s="13">
        <f t="shared" si="83"/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f t="shared" si="81"/>
        <v>51.227027027027027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0" t="s">
        <v>8334</v>
      </c>
      <c r="Q1785" t="s">
        <v>8335</v>
      </c>
      <c r="R1785" s="22">
        <f t="shared" si="82"/>
        <v>42115.949976851851</v>
      </c>
      <c r="S1785" s="13">
        <f t="shared" si="83"/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f t="shared" si="81"/>
        <v>60.242424242424242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0" t="s">
        <v>8334</v>
      </c>
      <c r="Q1786" t="s">
        <v>8335</v>
      </c>
      <c r="R1786" s="22">
        <f t="shared" si="82"/>
        <v>42003.655555555553</v>
      </c>
      <c r="S1786" s="13">
        <f t="shared" si="83"/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f t="shared" si="81"/>
        <v>44.935185185185183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0" t="s">
        <v>8334</v>
      </c>
      <c r="Q1787" t="s">
        <v>8335</v>
      </c>
      <c r="R1787" s="22">
        <f t="shared" si="82"/>
        <v>41897.134895833333</v>
      </c>
      <c r="S1787" s="13">
        <f t="shared" si="83"/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f t="shared" si="81"/>
        <v>31.206896551724139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0" t="s">
        <v>8334</v>
      </c>
      <c r="Q1788" t="s">
        <v>8335</v>
      </c>
      <c r="R1788" s="22">
        <f t="shared" si="82"/>
        <v>41958.550659722227</v>
      </c>
      <c r="S1788" s="13">
        <f t="shared" si="83"/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f t="shared" si="81"/>
        <v>63.875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0" t="s">
        <v>8334</v>
      </c>
      <c r="Q1789" t="s">
        <v>8335</v>
      </c>
      <c r="R1789" s="22">
        <f t="shared" si="82"/>
        <v>42068.65552083333</v>
      </c>
      <c r="S1789" s="13">
        <f t="shared" si="83"/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f t="shared" si="81"/>
        <v>19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0" t="s">
        <v>8334</v>
      </c>
      <c r="Q1790" t="s">
        <v>8335</v>
      </c>
      <c r="R1790" s="22">
        <f t="shared" si="82"/>
        <v>41913.94840277778</v>
      </c>
      <c r="S1790" s="13">
        <f t="shared" si="83"/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f t="shared" si="81"/>
        <v>10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0" t="s">
        <v>8334</v>
      </c>
      <c r="Q1791" t="s">
        <v>8335</v>
      </c>
      <c r="R1791" s="22">
        <f t="shared" si="82"/>
        <v>41956.250034722223</v>
      </c>
      <c r="S1791" s="13">
        <f t="shared" si="83"/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f t="shared" si="81"/>
        <v>109.06666666666666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0" t="s">
        <v>8334</v>
      </c>
      <c r="Q1792" t="s">
        <v>8335</v>
      </c>
      <c r="R1792" s="22">
        <f t="shared" si="82"/>
        <v>42010.674513888895</v>
      </c>
      <c r="S1792" s="13">
        <f t="shared" si="83"/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f t="shared" si="81"/>
        <v>26.75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0" t="s">
        <v>8334</v>
      </c>
      <c r="Q1793" t="s">
        <v>8335</v>
      </c>
      <c r="R1793" s="22">
        <f t="shared" si="82"/>
        <v>41973.740335648152</v>
      </c>
      <c r="S1793" s="13">
        <f t="shared" si="83"/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f t="shared" si="81"/>
        <v>109.93525179856115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0" t="s">
        <v>8334</v>
      </c>
      <c r="Q1794" t="s">
        <v>8335</v>
      </c>
      <c r="R1794" s="22">
        <f t="shared" si="82"/>
        <v>42189.031041666662</v>
      </c>
      <c r="S1794" s="13">
        <f t="shared" si="83"/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f t="shared" ref="I1795:I1858" si="84">E1795/M1795</f>
        <v>20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0" t="s">
        <v>8334</v>
      </c>
      <c r="Q1795" t="s">
        <v>8335</v>
      </c>
      <c r="R1795" s="22">
        <f t="shared" ref="R1795:R1858" si="85">(((K1795/60)/60)/24)+DATE(1970,1,1)</f>
        <v>41940.89166666667</v>
      </c>
      <c r="S1795" s="13">
        <f t="shared" ref="S1795:S1858" si="86">YEAR(R1795)</f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f t="shared" si="84"/>
        <v>55.388888888888886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0" t="s">
        <v>8334</v>
      </c>
      <c r="Q1796" t="s">
        <v>8335</v>
      </c>
      <c r="R1796" s="22">
        <f t="shared" si="85"/>
        <v>42011.551180555558</v>
      </c>
      <c r="S1796" s="13">
        <f t="shared" si="86"/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f t="shared" si="84"/>
        <v>133.90123456790124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0" t="s">
        <v>8334</v>
      </c>
      <c r="Q1797" t="s">
        <v>8335</v>
      </c>
      <c r="R1797" s="22">
        <f t="shared" si="85"/>
        <v>42628.288668981477</v>
      </c>
      <c r="S1797" s="13">
        <f t="shared" si="86"/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f t="shared" si="84"/>
        <v>48.720930232558139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0" t="s">
        <v>8334</v>
      </c>
      <c r="Q1798" t="s">
        <v>8335</v>
      </c>
      <c r="R1798" s="22">
        <f t="shared" si="85"/>
        <v>42515.439421296294</v>
      </c>
      <c r="S1798" s="13">
        <f t="shared" si="86"/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f t="shared" si="84"/>
        <v>48.25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0" t="s">
        <v>8334</v>
      </c>
      <c r="Q1799" t="s">
        <v>8335</v>
      </c>
      <c r="R1799" s="22">
        <f t="shared" si="85"/>
        <v>42689.56931712963</v>
      </c>
      <c r="S1799" s="13">
        <f t="shared" si="86"/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f t="shared" si="84"/>
        <v>58.972972972972975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0" t="s">
        <v>8334</v>
      </c>
      <c r="Q1800" t="s">
        <v>8335</v>
      </c>
      <c r="R1800" s="22">
        <f t="shared" si="85"/>
        <v>42344.32677083333</v>
      </c>
      <c r="S1800" s="13">
        <f t="shared" si="86"/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f t="shared" si="84"/>
        <v>11.638333333333334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0" t="s">
        <v>8334</v>
      </c>
      <c r="Q1801" t="s">
        <v>8335</v>
      </c>
      <c r="R1801" s="22">
        <f t="shared" si="85"/>
        <v>41934.842685185184</v>
      </c>
      <c r="S1801" s="13">
        <f t="shared" si="86"/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f t="shared" si="84"/>
        <v>83.716814159292042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0" t="s">
        <v>8334</v>
      </c>
      <c r="Q1802" t="s">
        <v>8335</v>
      </c>
      <c r="R1802" s="22">
        <f t="shared" si="85"/>
        <v>42623.606134259258</v>
      </c>
      <c r="S1802" s="13">
        <f t="shared" si="86"/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f t="shared" si="84"/>
        <v>63.648648648648646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0" t="s">
        <v>8334</v>
      </c>
      <c r="Q1803" t="s">
        <v>8335</v>
      </c>
      <c r="R1803" s="22">
        <f t="shared" si="85"/>
        <v>42321.660509259258</v>
      </c>
      <c r="S1803" s="13">
        <f t="shared" si="86"/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f t="shared" si="84"/>
        <v>94.277777777777771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0" t="s">
        <v>8334</v>
      </c>
      <c r="Q1804" t="s">
        <v>8335</v>
      </c>
      <c r="R1804" s="22">
        <f t="shared" si="85"/>
        <v>42159.47256944445</v>
      </c>
      <c r="S1804" s="13">
        <f t="shared" si="86"/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f t="shared" si="84"/>
        <v>71.86666666666666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0" t="s">
        <v>8334</v>
      </c>
      <c r="Q1805" t="s">
        <v>8335</v>
      </c>
      <c r="R1805" s="22">
        <f t="shared" si="85"/>
        <v>42018.071550925932</v>
      </c>
      <c r="S1805" s="13">
        <f t="shared" si="86"/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f t="shared" si="84"/>
        <v>104.84615384615384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0" t="s">
        <v>8334</v>
      </c>
      <c r="Q1806" t="s">
        <v>8335</v>
      </c>
      <c r="R1806" s="22">
        <f t="shared" si="85"/>
        <v>42282.678287037037</v>
      </c>
      <c r="S1806" s="13">
        <f t="shared" si="86"/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f t="shared" si="84"/>
        <v>67.139344262295083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0" t="s">
        <v>8334</v>
      </c>
      <c r="Q1807" t="s">
        <v>8335</v>
      </c>
      <c r="R1807" s="22">
        <f t="shared" si="85"/>
        <v>42247.803912037038</v>
      </c>
      <c r="S1807" s="13">
        <f t="shared" si="86"/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f t="shared" si="84"/>
        <v>73.875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0" t="s">
        <v>8334</v>
      </c>
      <c r="Q1808" t="s">
        <v>8335</v>
      </c>
      <c r="R1808" s="22">
        <f t="shared" si="85"/>
        <v>41877.638298611113</v>
      </c>
      <c r="S1808" s="13">
        <f t="shared" si="86"/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f t="shared" si="84"/>
        <v>69.125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0" t="s">
        <v>8334</v>
      </c>
      <c r="Q1809" t="s">
        <v>8335</v>
      </c>
      <c r="R1809" s="22">
        <f t="shared" si="85"/>
        <v>41880.068437499998</v>
      </c>
      <c r="S1809" s="13">
        <f t="shared" si="86"/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f t="shared" si="84"/>
        <v>120.77083333333333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0" t="s">
        <v>8334</v>
      </c>
      <c r="Q1810" t="s">
        <v>8335</v>
      </c>
      <c r="R1810" s="22">
        <f t="shared" si="85"/>
        <v>42742.680902777778</v>
      </c>
      <c r="S1810" s="13">
        <f t="shared" si="86"/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f t="shared" si="84"/>
        <v>42.222222222222221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0" t="s">
        <v>8334</v>
      </c>
      <c r="Q1811" t="s">
        <v>8335</v>
      </c>
      <c r="R1811" s="22">
        <f t="shared" si="85"/>
        <v>42029.907858796301</v>
      </c>
      <c r="S1811" s="13">
        <f t="shared" si="86"/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f t="shared" si="84"/>
        <v>7.5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0" t="s">
        <v>8334</v>
      </c>
      <c r="Q1812" t="s">
        <v>8335</v>
      </c>
      <c r="R1812" s="22">
        <f t="shared" si="85"/>
        <v>41860.91002314815</v>
      </c>
      <c r="S1812" s="13">
        <f t="shared" si="86"/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f t="shared" si="84"/>
        <v>1.5384615384615385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0" t="s">
        <v>8334</v>
      </c>
      <c r="Q1813" t="s">
        <v>8335</v>
      </c>
      <c r="R1813" s="22">
        <f t="shared" si="85"/>
        <v>41876.433680555558</v>
      </c>
      <c r="S1813" s="13">
        <f t="shared" si="86"/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f t="shared" si="84"/>
        <v>37.608695652173914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0" t="s">
        <v>8334</v>
      </c>
      <c r="Q1814" t="s">
        <v>8335</v>
      </c>
      <c r="R1814" s="22">
        <f t="shared" si="85"/>
        <v>42524.318703703699</v>
      </c>
      <c r="S1814" s="13">
        <f t="shared" si="86"/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t="e">
        <f t="shared" si="84"/>
        <v>#DIV/0!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0" t="s">
        <v>8334</v>
      </c>
      <c r="Q1815" t="s">
        <v>8335</v>
      </c>
      <c r="R1815" s="22">
        <f t="shared" si="85"/>
        <v>41829.889027777775</v>
      </c>
      <c r="S1815" s="13">
        <f t="shared" si="86"/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f t="shared" si="84"/>
        <v>42.157142857142858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0" t="s">
        <v>8334</v>
      </c>
      <c r="Q1816" t="s">
        <v>8335</v>
      </c>
      <c r="R1816" s="22">
        <f t="shared" si="85"/>
        <v>42033.314074074078</v>
      </c>
      <c r="S1816" s="13">
        <f t="shared" si="86"/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t="e">
        <f t="shared" si="84"/>
        <v>#DIV/0!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0" t="s">
        <v>8334</v>
      </c>
      <c r="Q1817" t="s">
        <v>8335</v>
      </c>
      <c r="R1817" s="22">
        <f t="shared" si="85"/>
        <v>42172.906678240746</v>
      </c>
      <c r="S1817" s="13">
        <f t="shared" si="86"/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f t="shared" si="84"/>
        <v>84.833333333333329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0" t="s">
        <v>8334</v>
      </c>
      <c r="Q1818" t="s">
        <v>8335</v>
      </c>
      <c r="R1818" s="22">
        <f t="shared" si="85"/>
        <v>42548.876192129625</v>
      </c>
      <c r="S1818" s="13">
        <f t="shared" si="86"/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f t="shared" si="84"/>
        <v>94.19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0" t="s">
        <v>8334</v>
      </c>
      <c r="Q1819" t="s">
        <v>8335</v>
      </c>
      <c r="R1819" s="22">
        <f t="shared" si="85"/>
        <v>42705.662118055552</v>
      </c>
      <c r="S1819" s="13">
        <f t="shared" si="86"/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t="e">
        <f t="shared" si="84"/>
        <v>#DIV/0!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0" t="s">
        <v>8334</v>
      </c>
      <c r="Q1820" t="s">
        <v>8335</v>
      </c>
      <c r="R1820" s="22">
        <f t="shared" si="85"/>
        <v>42067.234375</v>
      </c>
      <c r="S1820" s="13">
        <f t="shared" si="86"/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f t="shared" si="84"/>
        <v>6.25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0" t="s">
        <v>8334</v>
      </c>
      <c r="Q1821" t="s">
        <v>8335</v>
      </c>
      <c r="R1821" s="22">
        <f t="shared" si="85"/>
        <v>41820.752268518518</v>
      </c>
      <c r="S1821" s="13">
        <f t="shared" si="86"/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f t="shared" si="84"/>
        <v>213.375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0" t="s">
        <v>8334</v>
      </c>
      <c r="Q1822" t="s">
        <v>8335</v>
      </c>
      <c r="R1822" s="22">
        <f t="shared" si="85"/>
        <v>42065.084375000006</v>
      </c>
      <c r="S1822" s="13">
        <f t="shared" si="86"/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f t="shared" si="84"/>
        <v>59.162280701754383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0" t="s">
        <v>8321</v>
      </c>
      <c r="Q1823" t="s">
        <v>8322</v>
      </c>
      <c r="R1823" s="22">
        <f t="shared" si="85"/>
        <v>40926.319062499999</v>
      </c>
      <c r="S1823" s="13">
        <f t="shared" si="86"/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f t="shared" si="84"/>
        <v>27.272727272727273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0" t="s">
        <v>8321</v>
      </c>
      <c r="Q1824" t="s">
        <v>8322</v>
      </c>
      <c r="R1824" s="22">
        <f t="shared" si="85"/>
        <v>41634.797013888885</v>
      </c>
      <c r="S1824" s="13">
        <f t="shared" si="86"/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f t="shared" si="84"/>
        <v>24.575757575757574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0" t="s">
        <v>8321</v>
      </c>
      <c r="Q1825" t="s">
        <v>8322</v>
      </c>
      <c r="R1825" s="22">
        <f t="shared" si="85"/>
        <v>41176.684907407405</v>
      </c>
      <c r="S1825" s="13">
        <f t="shared" si="86"/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f t="shared" si="84"/>
        <v>75.05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0" t="s">
        <v>8321</v>
      </c>
      <c r="Q1826" t="s">
        <v>8322</v>
      </c>
      <c r="R1826" s="22">
        <f t="shared" si="85"/>
        <v>41626.916284722225</v>
      </c>
      <c r="S1826" s="13">
        <f t="shared" si="86"/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f t="shared" si="84"/>
        <v>42.02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0" t="s">
        <v>8321</v>
      </c>
      <c r="Q1827" t="s">
        <v>8322</v>
      </c>
      <c r="R1827" s="22">
        <f t="shared" si="85"/>
        <v>41443.83452546296</v>
      </c>
      <c r="S1827" s="13">
        <f t="shared" si="86"/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f t="shared" si="84"/>
        <v>53.157894736842103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0" t="s">
        <v>8321</v>
      </c>
      <c r="Q1828" t="s">
        <v>8322</v>
      </c>
      <c r="R1828" s="22">
        <f t="shared" si="85"/>
        <v>41657.923807870371</v>
      </c>
      <c r="S1828" s="13">
        <f t="shared" si="86"/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f t="shared" si="84"/>
        <v>83.885416666666671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0" t="s">
        <v>8321</v>
      </c>
      <c r="Q1829" t="s">
        <v>8322</v>
      </c>
      <c r="R1829" s="22">
        <f t="shared" si="85"/>
        <v>40555.325937499998</v>
      </c>
      <c r="S1829" s="13">
        <f t="shared" si="86"/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f t="shared" si="84"/>
        <v>417.33333333333331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0" t="s">
        <v>8321</v>
      </c>
      <c r="Q1830" t="s">
        <v>8322</v>
      </c>
      <c r="R1830" s="22">
        <f t="shared" si="85"/>
        <v>41736.899652777778</v>
      </c>
      <c r="S1830" s="13">
        <f t="shared" si="86"/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f t="shared" si="84"/>
        <v>75.765151515151516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0" t="s">
        <v>8321</v>
      </c>
      <c r="Q1831" t="s">
        <v>8322</v>
      </c>
      <c r="R1831" s="22">
        <f t="shared" si="85"/>
        <v>40516.087627314817</v>
      </c>
      <c r="S1831" s="13">
        <f t="shared" si="86"/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f t="shared" si="84"/>
        <v>67.389380530973455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0" t="s">
        <v>8321</v>
      </c>
      <c r="Q1832" t="s">
        <v>8322</v>
      </c>
      <c r="R1832" s="22">
        <f t="shared" si="85"/>
        <v>41664.684108796297</v>
      </c>
      <c r="S1832" s="13">
        <f t="shared" si="86"/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f t="shared" si="84"/>
        <v>73.571428571428569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0" t="s">
        <v>8321</v>
      </c>
      <c r="Q1833" t="s">
        <v>8322</v>
      </c>
      <c r="R1833" s="22">
        <f t="shared" si="85"/>
        <v>41026.996099537035</v>
      </c>
      <c r="S1833" s="13">
        <f t="shared" si="86"/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f t="shared" si="84"/>
        <v>25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0" t="s">
        <v>8321</v>
      </c>
      <c r="Q1834" t="s">
        <v>8322</v>
      </c>
      <c r="R1834" s="22">
        <f t="shared" si="85"/>
        <v>40576.539664351854</v>
      </c>
      <c r="S1834" s="13">
        <f t="shared" si="86"/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f t="shared" si="84"/>
        <v>42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0" t="s">
        <v>8321</v>
      </c>
      <c r="Q1835" t="s">
        <v>8322</v>
      </c>
      <c r="R1835" s="22">
        <f t="shared" si="85"/>
        <v>41303.044016203705</v>
      </c>
      <c r="S1835" s="13">
        <f t="shared" si="86"/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f t="shared" si="84"/>
        <v>131.16666666666666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0" t="s">
        <v>8321</v>
      </c>
      <c r="Q1836" t="s">
        <v>8322</v>
      </c>
      <c r="R1836" s="22">
        <f t="shared" si="85"/>
        <v>41988.964062500003</v>
      </c>
      <c r="S1836" s="13">
        <f t="shared" si="86"/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f t="shared" si="84"/>
        <v>47.272727272727273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0" t="s">
        <v>8321</v>
      </c>
      <c r="Q1837" t="s">
        <v>8322</v>
      </c>
      <c r="R1837" s="22">
        <f t="shared" si="85"/>
        <v>42430.702210648145</v>
      </c>
      <c r="S1837" s="13">
        <f t="shared" si="86"/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f t="shared" si="84"/>
        <v>182.12727272727273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0" t="s">
        <v>8321</v>
      </c>
      <c r="Q1838" t="s">
        <v>8322</v>
      </c>
      <c r="R1838" s="22">
        <f t="shared" si="85"/>
        <v>41305.809363425928</v>
      </c>
      <c r="S1838" s="13">
        <f t="shared" si="86"/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f t="shared" si="84"/>
        <v>61.366666666666667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0" t="s">
        <v>8321</v>
      </c>
      <c r="Q1839" t="s">
        <v>8322</v>
      </c>
      <c r="R1839" s="22">
        <f t="shared" si="85"/>
        <v>40926.047858796301</v>
      </c>
      <c r="S1839" s="13">
        <f t="shared" si="86"/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f t="shared" si="84"/>
        <v>35.767499999999998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0" t="s">
        <v>8321</v>
      </c>
      <c r="Q1840" t="s">
        <v>8322</v>
      </c>
      <c r="R1840" s="22">
        <f t="shared" si="85"/>
        <v>40788.786539351851</v>
      </c>
      <c r="S1840" s="13">
        <f t="shared" si="86"/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f t="shared" si="84"/>
        <v>45.62222222222222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0" t="s">
        <v>8321</v>
      </c>
      <c r="Q1841" t="s">
        <v>8322</v>
      </c>
      <c r="R1841" s="22">
        <f t="shared" si="85"/>
        <v>42614.722013888888</v>
      </c>
      <c r="S1841" s="13">
        <f t="shared" si="86"/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f t="shared" si="84"/>
        <v>75.384615384615387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0" t="s">
        <v>8321</v>
      </c>
      <c r="Q1842" t="s">
        <v>8322</v>
      </c>
      <c r="R1842" s="22">
        <f t="shared" si="85"/>
        <v>41382.096180555556</v>
      </c>
      <c r="S1842" s="13">
        <f t="shared" si="86"/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f t="shared" si="84"/>
        <v>50.875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0" t="s">
        <v>8321</v>
      </c>
      <c r="Q1843" t="s">
        <v>8322</v>
      </c>
      <c r="R1843" s="22">
        <f t="shared" si="85"/>
        <v>41745.84542824074</v>
      </c>
      <c r="S1843" s="13">
        <f t="shared" si="86"/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f t="shared" si="84"/>
        <v>119.28571428571429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0" t="s">
        <v>8321</v>
      </c>
      <c r="Q1844" t="s">
        <v>8322</v>
      </c>
      <c r="R1844" s="22">
        <f t="shared" si="85"/>
        <v>42031.631724537037</v>
      </c>
      <c r="S1844" s="13">
        <f t="shared" si="86"/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f t="shared" si="84"/>
        <v>92.541865671641801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0" t="s">
        <v>8321</v>
      </c>
      <c r="Q1845" t="s">
        <v>8322</v>
      </c>
      <c r="R1845" s="22">
        <f t="shared" si="85"/>
        <v>40564.994837962964</v>
      </c>
      <c r="S1845" s="13">
        <f t="shared" si="86"/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f t="shared" si="84"/>
        <v>76.05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0" t="s">
        <v>8321</v>
      </c>
      <c r="Q1846" t="s">
        <v>8322</v>
      </c>
      <c r="R1846" s="22">
        <f t="shared" si="85"/>
        <v>40666.973541666666</v>
      </c>
      <c r="S1846" s="13">
        <f t="shared" si="86"/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f t="shared" si="84"/>
        <v>52.631578947368418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0" t="s">
        <v>8321</v>
      </c>
      <c r="Q1847" t="s">
        <v>8322</v>
      </c>
      <c r="R1847" s="22">
        <f t="shared" si="85"/>
        <v>42523.333310185189</v>
      </c>
      <c r="S1847" s="13">
        <f t="shared" si="86"/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f t="shared" si="84"/>
        <v>98.990430622009569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0" t="s">
        <v>8321</v>
      </c>
      <c r="Q1848" t="s">
        <v>8322</v>
      </c>
      <c r="R1848" s="22">
        <f t="shared" si="85"/>
        <v>41228.650196759263</v>
      </c>
      <c r="S1848" s="13">
        <f t="shared" si="86"/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f t="shared" si="84"/>
        <v>79.526315789473685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0" t="s">
        <v>8321</v>
      </c>
      <c r="Q1849" t="s">
        <v>8322</v>
      </c>
      <c r="R1849" s="22">
        <f t="shared" si="85"/>
        <v>42094.236481481479</v>
      </c>
      <c r="S1849" s="13">
        <f t="shared" si="86"/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f t="shared" si="84"/>
        <v>134.20833333333334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0" t="s">
        <v>8321</v>
      </c>
      <c r="Q1850" t="s">
        <v>8322</v>
      </c>
      <c r="R1850" s="22">
        <f t="shared" si="85"/>
        <v>40691.788055555553</v>
      </c>
      <c r="S1850" s="13">
        <f t="shared" si="86"/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f t="shared" si="84"/>
        <v>37.625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0" t="s">
        <v>8321</v>
      </c>
      <c r="Q1851" t="s">
        <v>8322</v>
      </c>
      <c r="R1851" s="22">
        <f t="shared" si="85"/>
        <v>41169.845590277779</v>
      </c>
      <c r="S1851" s="13">
        <f t="shared" si="86"/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f t="shared" si="84"/>
        <v>51.044692737430168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0" t="s">
        <v>8321</v>
      </c>
      <c r="Q1852" t="s">
        <v>8322</v>
      </c>
      <c r="R1852" s="22">
        <f t="shared" si="85"/>
        <v>41800.959490740745</v>
      </c>
      <c r="S1852" s="13">
        <f t="shared" si="86"/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f t="shared" si="84"/>
        <v>50.03846153846154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0" t="s">
        <v>8321</v>
      </c>
      <c r="Q1853" t="s">
        <v>8322</v>
      </c>
      <c r="R1853" s="22">
        <f t="shared" si="85"/>
        <v>41827.906689814816</v>
      </c>
      <c r="S1853" s="13">
        <f t="shared" si="86"/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f t="shared" si="84"/>
        <v>133.93129770992365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0" t="s">
        <v>8321</v>
      </c>
      <c r="Q1854" t="s">
        <v>8322</v>
      </c>
      <c r="R1854" s="22">
        <f t="shared" si="85"/>
        <v>42081.77143518519</v>
      </c>
      <c r="S1854" s="13">
        <f t="shared" si="86"/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f t="shared" si="84"/>
        <v>58.214285714285715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0" t="s">
        <v>8321</v>
      </c>
      <c r="Q1855" t="s">
        <v>8322</v>
      </c>
      <c r="R1855" s="22">
        <f t="shared" si="85"/>
        <v>41177.060381944444</v>
      </c>
      <c r="S1855" s="13">
        <f t="shared" si="86"/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f t="shared" si="84"/>
        <v>88.037643678160919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0" t="s">
        <v>8321</v>
      </c>
      <c r="Q1856" t="s">
        <v>8322</v>
      </c>
      <c r="R1856" s="22">
        <f t="shared" si="85"/>
        <v>41388.021261574075</v>
      </c>
      <c r="S1856" s="13">
        <f t="shared" si="86"/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f t="shared" si="84"/>
        <v>70.576753926701571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0" t="s">
        <v>8321</v>
      </c>
      <c r="Q1857" t="s">
        <v>8322</v>
      </c>
      <c r="R1857" s="22">
        <f t="shared" si="85"/>
        <v>41600.538657407407</v>
      </c>
      <c r="S1857" s="13">
        <f t="shared" si="86"/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f t="shared" si="84"/>
        <v>53.289473684210527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0" t="s">
        <v>8321</v>
      </c>
      <c r="Q1858" t="s">
        <v>8322</v>
      </c>
      <c r="R1858" s="22">
        <f t="shared" si="85"/>
        <v>41817.854999999996</v>
      </c>
      <c r="S1858" s="13">
        <f t="shared" si="86"/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f t="shared" ref="I1859:I1922" si="87">E1859/M1859</f>
        <v>136.36363636363637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0" t="s">
        <v>8321</v>
      </c>
      <c r="Q1859" t="s">
        <v>8322</v>
      </c>
      <c r="R1859" s="22">
        <f t="shared" ref="R1859:R1922" si="88">(((K1859/60)/60)/24)+DATE(1970,1,1)</f>
        <v>41864.76866898148</v>
      </c>
      <c r="S1859" s="13">
        <f t="shared" ref="S1859:S1922" si="89">YEAR(R1859)</f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f t="shared" si="87"/>
        <v>40.547315436241611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0" t="s">
        <v>8321</v>
      </c>
      <c r="Q1860" t="s">
        <v>8322</v>
      </c>
      <c r="R1860" s="22">
        <f t="shared" si="88"/>
        <v>40833.200474537036</v>
      </c>
      <c r="S1860" s="13">
        <f t="shared" si="89"/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f t="shared" si="87"/>
        <v>70.625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0" t="s">
        <v>8321</v>
      </c>
      <c r="Q1861" t="s">
        <v>8322</v>
      </c>
      <c r="R1861" s="22">
        <f t="shared" si="88"/>
        <v>40778.770011574074</v>
      </c>
      <c r="S1861" s="13">
        <f t="shared" si="89"/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f t="shared" si="87"/>
        <v>52.684210526315788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0" t="s">
        <v>8321</v>
      </c>
      <c r="Q1862" t="s">
        <v>8322</v>
      </c>
      <c r="R1862" s="22">
        <f t="shared" si="88"/>
        <v>41655.709305555552</v>
      </c>
      <c r="S1862" s="13">
        <f t="shared" si="89"/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t="e">
        <f t="shared" si="87"/>
        <v>#DIV/0!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0" t="s">
        <v>8329</v>
      </c>
      <c r="Q1863" t="s">
        <v>8331</v>
      </c>
      <c r="R1863" s="22">
        <f t="shared" si="88"/>
        <v>42000.300243055557</v>
      </c>
      <c r="S1863" s="13">
        <f t="shared" si="89"/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f t="shared" si="87"/>
        <v>90.9375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0" t="s">
        <v>8329</v>
      </c>
      <c r="Q1864" t="s">
        <v>8331</v>
      </c>
      <c r="R1864" s="22">
        <f t="shared" si="88"/>
        <v>42755.492754629624</v>
      </c>
      <c r="S1864" s="13">
        <f t="shared" si="89"/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f t="shared" si="87"/>
        <v>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0" t="s">
        <v>8329</v>
      </c>
      <c r="Q1865" t="s">
        <v>8331</v>
      </c>
      <c r="R1865" s="22">
        <f t="shared" si="88"/>
        <v>41772.797280092593</v>
      </c>
      <c r="S1865" s="13">
        <f t="shared" si="89"/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f t="shared" si="87"/>
        <v>58.083333333333336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0" t="s">
        <v>8329</v>
      </c>
      <c r="Q1866" t="s">
        <v>8331</v>
      </c>
      <c r="R1866" s="22">
        <f t="shared" si="88"/>
        <v>41733.716435185182</v>
      </c>
      <c r="S1866" s="13">
        <f t="shared" si="89"/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f t="shared" si="87"/>
        <v>2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0" t="s">
        <v>8329</v>
      </c>
      <c r="Q1867" t="s">
        <v>8331</v>
      </c>
      <c r="R1867" s="22">
        <f t="shared" si="88"/>
        <v>42645.367442129631</v>
      </c>
      <c r="S1867" s="13">
        <f t="shared" si="89"/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f t="shared" si="87"/>
        <v>62.5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0" t="s">
        <v>8329</v>
      </c>
      <c r="Q1868" t="s">
        <v>8331</v>
      </c>
      <c r="R1868" s="22">
        <f t="shared" si="88"/>
        <v>42742.246493055558</v>
      </c>
      <c r="S1868" s="13">
        <f t="shared" si="89"/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f t="shared" si="87"/>
        <v>10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0" t="s">
        <v>8329</v>
      </c>
      <c r="Q1869" t="s">
        <v>8331</v>
      </c>
      <c r="R1869" s="22">
        <f t="shared" si="88"/>
        <v>42649.924907407403</v>
      </c>
      <c r="S1869" s="13">
        <f t="shared" si="89"/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f t="shared" si="87"/>
        <v>71.588235294117652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0" t="s">
        <v>8329</v>
      </c>
      <c r="Q1870" t="s">
        <v>8331</v>
      </c>
      <c r="R1870" s="22">
        <f t="shared" si="88"/>
        <v>42328.779224537036</v>
      </c>
      <c r="S1870" s="13">
        <f t="shared" si="89"/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t="e">
        <f t="shared" si="87"/>
        <v>#DIV/0!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0" t="s">
        <v>8329</v>
      </c>
      <c r="Q1871" t="s">
        <v>8331</v>
      </c>
      <c r="R1871" s="22">
        <f t="shared" si="88"/>
        <v>42709.002881944441</v>
      </c>
      <c r="S1871" s="13">
        <f t="shared" si="89"/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f t="shared" si="87"/>
        <v>32.81818181818182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0" t="s">
        <v>8329</v>
      </c>
      <c r="Q1872" t="s">
        <v>8331</v>
      </c>
      <c r="R1872" s="22">
        <f t="shared" si="88"/>
        <v>42371.355729166666</v>
      </c>
      <c r="S1872" s="13">
        <f t="shared" si="89"/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f t="shared" si="87"/>
        <v>49.11578947368421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0" t="s">
        <v>8329</v>
      </c>
      <c r="Q1873" t="s">
        <v>8331</v>
      </c>
      <c r="R1873" s="22">
        <f t="shared" si="88"/>
        <v>41923.783576388887</v>
      </c>
      <c r="S1873" s="13">
        <f t="shared" si="89"/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f t="shared" si="87"/>
        <v>16.307692307692307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0" t="s">
        <v>8329</v>
      </c>
      <c r="Q1874" t="s">
        <v>8331</v>
      </c>
      <c r="R1874" s="22">
        <f t="shared" si="88"/>
        <v>42155.129652777774</v>
      </c>
      <c r="S1874" s="13">
        <f t="shared" si="89"/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f t="shared" si="87"/>
        <v>18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0" t="s">
        <v>8329</v>
      </c>
      <c r="Q1875" t="s">
        <v>8331</v>
      </c>
      <c r="R1875" s="22">
        <f t="shared" si="88"/>
        <v>42164.615856481483</v>
      </c>
      <c r="S1875" s="13">
        <f t="shared" si="89"/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f t="shared" si="87"/>
        <v>13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0" t="s">
        <v>8329</v>
      </c>
      <c r="Q1876" t="s">
        <v>8331</v>
      </c>
      <c r="R1876" s="22">
        <f t="shared" si="88"/>
        <v>42529.969131944439</v>
      </c>
      <c r="S1876" s="13">
        <f t="shared" si="89"/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f t="shared" si="87"/>
        <v>17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0" t="s">
        <v>8329</v>
      </c>
      <c r="Q1877" t="s">
        <v>8331</v>
      </c>
      <c r="R1877" s="22">
        <f t="shared" si="88"/>
        <v>42528.899398148147</v>
      </c>
      <c r="S1877" s="13">
        <f t="shared" si="89"/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t="e">
        <f t="shared" si="87"/>
        <v>#DIV/0!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0" t="s">
        <v>8329</v>
      </c>
      <c r="Q1878" t="s">
        <v>8331</v>
      </c>
      <c r="R1878" s="22">
        <f t="shared" si="88"/>
        <v>41776.284780092588</v>
      </c>
      <c r="S1878" s="13">
        <f t="shared" si="89"/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t="e">
        <f t="shared" si="87"/>
        <v>#DIV/0!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0" t="s">
        <v>8329</v>
      </c>
      <c r="Q1879" t="s">
        <v>8331</v>
      </c>
      <c r="R1879" s="22">
        <f t="shared" si="88"/>
        <v>42035.029224537036</v>
      </c>
      <c r="S1879" s="13">
        <f t="shared" si="89"/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t="e">
        <f t="shared" si="87"/>
        <v>#DIV/0!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0" t="s">
        <v>8329</v>
      </c>
      <c r="Q1880" t="s">
        <v>8331</v>
      </c>
      <c r="R1880" s="22">
        <f t="shared" si="88"/>
        <v>41773.008738425924</v>
      </c>
      <c r="S1880" s="13">
        <f t="shared" si="89"/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f t="shared" si="87"/>
        <v>3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0" t="s">
        <v>8329</v>
      </c>
      <c r="Q1881" t="s">
        <v>8331</v>
      </c>
      <c r="R1881" s="22">
        <f t="shared" si="88"/>
        <v>42413.649641203709</v>
      </c>
      <c r="S1881" s="13">
        <f t="shared" si="89"/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f t="shared" si="87"/>
        <v>41.833333333333336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0" t="s">
        <v>8329</v>
      </c>
      <c r="Q1882" t="s">
        <v>8331</v>
      </c>
      <c r="R1882" s="22">
        <f t="shared" si="88"/>
        <v>42430.566898148143</v>
      </c>
      <c r="S1882" s="13">
        <f t="shared" si="89"/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f t="shared" si="87"/>
        <v>49.338428571428572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0" t="s">
        <v>8321</v>
      </c>
      <c r="Q1883" t="s">
        <v>8325</v>
      </c>
      <c r="R1883" s="22">
        <f t="shared" si="88"/>
        <v>42043.152650462958</v>
      </c>
      <c r="S1883" s="13">
        <f t="shared" si="89"/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f t="shared" si="87"/>
        <v>41.728395061728392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0" t="s">
        <v>8321</v>
      </c>
      <c r="Q1884" t="s">
        <v>8325</v>
      </c>
      <c r="R1884" s="22">
        <f t="shared" si="88"/>
        <v>41067.949212962965</v>
      </c>
      <c r="S1884" s="13">
        <f t="shared" si="89"/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f t="shared" si="87"/>
        <v>32.71875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0" t="s">
        <v>8321</v>
      </c>
      <c r="Q1885" t="s">
        <v>8325</v>
      </c>
      <c r="R1885" s="22">
        <f t="shared" si="88"/>
        <v>40977.948009259257</v>
      </c>
      <c r="S1885" s="13">
        <f t="shared" si="89"/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f t="shared" si="87"/>
        <v>51.96153846153846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0" t="s">
        <v>8321</v>
      </c>
      <c r="Q1886" t="s">
        <v>8325</v>
      </c>
      <c r="R1886" s="22">
        <f t="shared" si="88"/>
        <v>41205.198321759257</v>
      </c>
      <c r="S1886" s="13">
        <f t="shared" si="89"/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f t="shared" si="87"/>
        <v>50.685714285714283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0" t="s">
        <v>8321</v>
      </c>
      <c r="Q1887" t="s">
        <v>8325</v>
      </c>
      <c r="R1887" s="22">
        <f t="shared" si="88"/>
        <v>41099.093865740739</v>
      </c>
      <c r="S1887" s="13">
        <f t="shared" si="89"/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f t="shared" si="87"/>
        <v>42.241379310344826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0" t="s">
        <v>8321</v>
      </c>
      <c r="Q1888" t="s">
        <v>8325</v>
      </c>
      <c r="R1888" s="22">
        <f t="shared" si="88"/>
        <v>41925.906689814816</v>
      </c>
      <c r="S1888" s="13">
        <f t="shared" si="89"/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f t="shared" si="87"/>
        <v>416.875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0" t="s">
        <v>8321</v>
      </c>
      <c r="Q1889" t="s">
        <v>8325</v>
      </c>
      <c r="R1889" s="22">
        <f t="shared" si="88"/>
        <v>42323.800138888888</v>
      </c>
      <c r="S1889" s="13">
        <f t="shared" si="89"/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f t="shared" si="87"/>
        <v>46.651685393258425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0" t="s">
        <v>8321</v>
      </c>
      <c r="Q1890" t="s">
        <v>8325</v>
      </c>
      <c r="R1890" s="22">
        <f t="shared" si="88"/>
        <v>40299.239953703705</v>
      </c>
      <c r="S1890" s="13">
        <f t="shared" si="89"/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f t="shared" si="87"/>
        <v>48.454545454545453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0" t="s">
        <v>8321</v>
      </c>
      <c r="Q1891" t="s">
        <v>8325</v>
      </c>
      <c r="R1891" s="22">
        <f t="shared" si="88"/>
        <v>41299.793356481481</v>
      </c>
      <c r="S1891" s="13">
        <f t="shared" si="89"/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f t="shared" si="87"/>
        <v>70.5289837398374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0" t="s">
        <v>8321</v>
      </c>
      <c r="Q1892" t="s">
        <v>8325</v>
      </c>
      <c r="R1892" s="22">
        <f t="shared" si="88"/>
        <v>41228.786203703705</v>
      </c>
      <c r="S1892" s="13">
        <f t="shared" si="89"/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f t="shared" si="87"/>
        <v>87.958333333333329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0" t="s">
        <v>8321</v>
      </c>
      <c r="Q1893" t="s">
        <v>8325</v>
      </c>
      <c r="R1893" s="22">
        <f t="shared" si="88"/>
        <v>40335.798078703701</v>
      </c>
      <c r="S1893" s="13">
        <f t="shared" si="89"/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f t="shared" si="87"/>
        <v>26.26923076923077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0" t="s">
        <v>8321</v>
      </c>
      <c r="Q1894" t="s">
        <v>8325</v>
      </c>
      <c r="R1894" s="22">
        <f t="shared" si="88"/>
        <v>40671.637511574074</v>
      </c>
      <c r="S1894" s="13">
        <f t="shared" si="89"/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f t="shared" si="87"/>
        <v>57.777777777777779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0" t="s">
        <v>8321</v>
      </c>
      <c r="Q1895" t="s">
        <v>8325</v>
      </c>
      <c r="R1895" s="22">
        <f t="shared" si="88"/>
        <v>40632.94195601852</v>
      </c>
      <c r="S1895" s="13">
        <f t="shared" si="89"/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f t="shared" si="87"/>
        <v>57.25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0" t="s">
        <v>8321</v>
      </c>
      <c r="Q1896" t="s">
        <v>8325</v>
      </c>
      <c r="R1896" s="22">
        <f t="shared" si="88"/>
        <v>40920.904895833337</v>
      </c>
      <c r="S1896" s="13">
        <f t="shared" si="89"/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f t="shared" si="87"/>
        <v>196.34042553191489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0" t="s">
        <v>8321</v>
      </c>
      <c r="Q1897" t="s">
        <v>8325</v>
      </c>
      <c r="R1897" s="22">
        <f t="shared" si="88"/>
        <v>42267.746782407412</v>
      </c>
      <c r="S1897" s="13">
        <f t="shared" si="89"/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f t="shared" si="87"/>
        <v>43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0" t="s">
        <v>8321</v>
      </c>
      <c r="Q1898" t="s">
        <v>8325</v>
      </c>
      <c r="R1898" s="22">
        <f t="shared" si="88"/>
        <v>40981.710243055553</v>
      </c>
      <c r="S1898" s="13">
        <f t="shared" si="89"/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f t="shared" si="87"/>
        <v>35.551912568306008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0" t="s">
        <v>8321</v>
      </c>
      <c r="Q1899" t="s">
        <v>8325</v>
      </c>
      <c r="R1899" s="22">
        <f t="shared" si="88"/>
        <v>41680.583402777782</v>
      </c>
      <c r="S1899" s="13">
        <f t="shared" si="89"/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f t="shared" si="87"/>
        <v>68.80952380952381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0" t="s">
        <v>8321</v>
      </c>
      <c r="Q1900" t="s">
        <v>8325</v>
      </c>
      <c r="R1900" s="22">
        <f t="shared" si="88"/>
        <v>42366.192974537036</v>
      </c>
      <c r="S1900" s="13">
        <f t="shared" si="89"/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f t="shared" si="87"/>
        <v>28.571428571428573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0" t="s">
        <v>8321</v>
      </c>
      <c r="Q1901" t="s">
        <v>8325</v>
      </c>
      <c r="R1901" s="22">
        <f t="shared" si="88"/>
        <v>42058.941736111112</v>
      </c>
      <c r="S1901" s="13">
        <f t="shared" si="89"/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f t="shared" si="87"/>
        <v>50.631666666666668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0" t="s">
        <v>8321</v>
      </c>
      <c r="Q1902" t="s">
        <v>8325</v>
      </c>
      <c r="R1902" s="22">
        <f t="shared" si="88"/>
        <v>41160.871886574074</v>
      </c>
      <c r="S1902" s="13">
        <f t="shared" si="89"/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f t="shared" si="87"/>
        <v>106.8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0" t="s">
        <v>8315</v>
      </c>
      <c r="Q1903" t="s">
        <v>8344</v>
      </c>
      <c r="R1903" s="22">
        <f t="shared" si="88"/>
        <v>42116.54315972222</v>
      </c>
      <c r="S1903" s="13">
        <f t="shared" si="89"/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f t="shared" si="87"/>
        <v>4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0" t="s">
        <v>8315</v>
      </c>
      <c r="Q1904" t="s">
        <v>8344</v>
      </c>
      <c r="R1904" s="22">
        <f t="shared" si="88"/>
        <v>42037.789895833332</v>
      </c>
      <c r="S1904" s="13">
        <f t="shared" si="89"/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f t="shared" si="87"/>
        <v>34.097560975609753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0" t="s">
        <v>8315</v>
      </c>
      <c r="Q1905" t="s">
        <v>8344</v>
      </c>
      <c r="R1905" s="22">
        <f t="shared" si="88"/>
        <v>42702.770729166667</v>
      </c>
      <c r="S1905" s="13">
        <f t="shared" si="89"/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f t="shared" si="87"/>
        <v>25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0" t="s">
        <v>8315</v>
      </c>
      <c r="Q1906" t="s">
        <v>8344</v>
      </c>
      <c r="R1906" s="22">
        <f t="shared" si="88"/>
        <v>42326.685428240744</v>
      </c>
      <c r="S1906" s="13">
        <f t="shared" si="89"/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f t="shared" si="87"/>
        <v>10.5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0" t="s">
        <v>8315</v>
      </c>
      <c r="Q1907" t="s">
        <v>8344</v>
      </c>
      <c r="R1907" s="22">
        <f t="shared" si="88"/>
        <v>41859.925856481481</v>
      </c>
      <c r="S1907" s="13">
        <f t="shared" si="89"/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f t="shared" si="87"/>
        <v>215.95959595959596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0" t="s">
        <v>8315</v>
      </c>
      <c r="Q1908" t="s">
        <v>8344</v>
      </c>
      <c r="R1908" s="22">
        <f t="shared" si="88"/>
        <v>42514.671099537038</v>
      </c>
      <c r="S1908" s="13">
        <f t="shared" si="89"/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f t="shared" si="87"/>
        <v>21.25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0" t="s">
        <v>8315</v>
      </c>
      <c r="Q1909" t="s">
        <v>8344</v>
      </c>
      <c r="R1909" s="22">
        <f t="shared" si="88"/>
        <v>41767.587094907409</v>
      </c>
      <c r="S1909" s="13">
        <f t="shared" si="89"/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f t="shared" si="87"/>
        <v>108.25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0" t="s">
        <v>8315</v>
      </c>
      <c r="Q1910" t="s">
        <v>8344</v>
      </c>
      <c r="R1910" s="22">
        <f t="shared" si="88"/>
        <v>42703.917824074073</v>
      </c>
      <c r="S1910" s="13">
        <f t="shared" si="89"/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f t="shared" si="87"/>
        <v>129.97368421052633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0" t="s">
        <v>8315</v>
      </c>
      <c r="Q1911" t="s">
        <v>8344</v>
      </c>
      <c r="R1911" s="22">
        <f t="shared" si="88"/>
        <v>41905.429155092592</v>
      </c>
      <c r="S1911" s="13">
        <f t="shared" si="89"/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f t="shared" si="87"/>
        <v>117.49473684210527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0" t="s">
        <v>8315</v>
      </c>
      <c r="Q1912" t="s">
        <v>8344</v>
      </c>
      <c r="R1912" s="22">
        <f t="shared" si="88"/>
        <v>42264.963159722218</v>
      </c>
      <c r="S1912" s="13">
        <f t="shared" si="89"/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f t="shared" si="87"/>
        <v>10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0" t="s">
        <v>8315</v>
      </c>
      <c r="Q1913" t="s">
        <v>8344</v>
      </c>
      <c r="R1913" s="22">
        <f t="shared" si="88"/>
        <v>41830.033958333333</v>
      </c>
      <c r="S1913" s="13">
        <f t="shared" si="89"/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f t="shared" si="87"/>
        <v>70.595238095238102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0" t="s">
        <v>8315</v>
      </c>
      <c r="Q1914" t="s">
        <v>8344</v>
      </c>
      <c r="R1914" s="22">
        <f t="shared" si="88"/>
        <v>42129.226388888885</v>
      </c>
      <c r="S1914" s="13">
        <f t="shared" si="89"/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f t="shared" si="87"/>
        <v>24.5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0" t="s">
        <v>8315</v>
      </c>
      <c r="Q1915" t="s">
        <v>8344</v>
      </c>
      <c r="R1915" s="22">
        <f t="shared" si="88"/>
        <v>41890.511319444442</v>
      </c>
      <c r="S1915" s="13">
        <f t="shared" si="89"/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f t="shared" si="87"/>
        <v>30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0" t="s">
        <v>8315</v>
      </c>
      <c r="Q1916" t="s">
        <v>8344</v>
      </c>
      <c r="R1916" s="22">
        <f t="shared" si="88"/>
        <v>41929.174456018518</v>
      </c>
      <c r="S1916" s="13">
        <f t="shared" si="89"/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f t="shared" si="87"/>
        <v>2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0" t="s">
        <v>8315</v>
      </c>
      <c r="Q1917" t="s">
        <v>8344</v>
      </c>
      <c r="R1917" s="22">
        <f t="shared" si="88"/>
        <v>41864.04886574074</v>
      </c>
      <c r="S1917" s="13">
        <f t="shared" si="89"/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f t="shared" si="87"/>
        <v>17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0" t="s">
        <v>8315</v>
      </c>
      <c r="Q1918" t="s">
        <v>8344</v>
      </c>
      <c r="R1918" s="22">
        <f t="shared" si="88"/>
        <v>42656.717303240745</v>
      </c>
      <c r="S1918" s="13">
        <f t="shared" si="89"/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f t="shared" si="87"/>
        <v>2928.9285714285716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0" t="s">
        <v>8315</v>
      </c>
      <c r="Q1919" t="s">
        <v>8344</v>
      </c>
      <c r="R1919" s="22">
        <f t="shared" si="88"/>
        <v>42746.270057870366</v>
      </c>
      <c r="S1919" s="13">
        <f t="shared" si="89"/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f t="shared" si="87"/>
        <v>28.888888888888889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0" t="s">
        <v>8315</v>
      </c>
      <c r="Q1920" t="s">
        <v>8344</v>
      </c>
      <c r="R1920" s="22">
        <f t="shared" si="88"/>
        <v>41828.789942129632</v>
      </c>
      <c r="S1920" s="13">
        <f t="shared" si="89"/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f t="shared" si="87"/>
        <v>29.625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0" t="s">
        <v>8315</v>
      </c>
      <c r="Q1921" t="s">
        <v>8344</v>
      </c>
      <c r="R1921" s="22">
        <f t="shared" si="88"/>
        <v>42113.875567129624</v>
      </c>
      <c r="S1921" s="13">
        <f t="shared" si="89"/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f t="shared" si="87"/>
        <v>40.980952380952381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0" t="s">
        <v>8315</v>
      </c>
      <c r="Q1922" t="s">
        <v>8344</v>
      </c>
      <c r="R1922" s="22">
        <f t="shared" si="88"/>
        <v>42270.875706018516</v>
      </c>
      <c r="S1922" s="13">
        <f t="shared" si="89"/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f t="shared" ref="I1923:I1986" si="90">E1923/M1923</f>
        <v>54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0" t="s">
        <v>8321</v>
      </c>
      <c r="Q1923" t="s">
        <v>8325</v>
      </c>
      <c r="R1923" s="22">
        <f t="shared" ref="R1923:R1986" si="91">(((K1923/60)/60)/24)+DATE(1970,1,1)</f>
        <v>41074.221562500003</v>
      </c>
      <c r="S1923" s="13">
        <f t="shared" ref="S1923:S1986" si="92">YEAR(R1923)</f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f t="shared" si="90"/>
        <v>36.109375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0" t="s">
        <v>8321</v>
      </c>
      <c r="Q1924" t="s">
        <v>8325</v>
      </c>
      <c r="R1924" s="22">
        <f t="shared" si="91"/>
        <v>41590.255868055552</v>
      </c>
      <c r="S1924" s="13">
        <f t="shared" si="92"/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f t="shared" si="90"/>
        <v>23.153846153846153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0" t="s">
        <v>8321</v>
      </c>
      <c r="Q1925" t="s">
        <v>8325</v>
      </c>
      <c r="R1925" s="22">
        <f t="shared" si="91"/>
        <v>40772.848749999997</v>
      </c>
      <c r="S1925" s="13">
        <f t="shared" si="92"/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f t="shared" si="90"/>
        <v>104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0" t="s">
        <v>8321</v>
      </c>
      <c r="Q1926" t="s">
        <v>8325</v>
      </c>
      <c r="R1926" s="22">
        <f t="shared" si="91"/>
        <v>41626.761053240742</v>
      </c>
      <c r="S1926" s="13">
        <f t="shared" si="92"/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f t="shared" si="90"/>
        <v>31.826923076923077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0" t="s">
        <v>8321</v>
      </c>
      <c r="Q1927" t="s">
        <v>8325</v>
      </c>
      <c r="R1927" s="22">
        <f t="shared" si="91"/>
        <v>41535.90148148148</v>
      </c>
      <c r="S1927" s="13">
        <f t="shared" si="92"/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f t="shared" si="90"/>
        <v>27.3896261682243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0" t="s">
        <v>8321</v>
      </c>
      <c r="Q1928" t="s">
        <v>8325</v>
      </c>
      <c r="R1928" s="22">
        <f t="shared" si="91"/>
        <v>40456.954351851848</v>
      </c>
      <c r="S1928" s="13">
        <f t="shared" si="92"/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f t="shared" si="90"/>
        <v>56.363636363636367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0" t="s">
        <v>8321</v>
      </c>
      <c r="Q1929" t="s">
        <v>8325</v>
      </c>
      <c r="R1929" s="22">
        <f t="shared" si="91"/>
        <v>40960.861562500002</v>
      </c>
      <c r="S1929" s="13">
        <f t="shared" si="92"/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f t="shared" si="90"/>
        <v>77.352941176470594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0" t="s">
        <v>8321</v>
      </c>
      <c r="Q1930" t="s">
        <v>8325</v>
      </c>
      <c r="R1930" s="22">
        <f t="shared" si="91"/>
        <v>41371.648078703707</v>
      </c>
      <c r="S1930" s="13">
        <f t="shared" si="92"/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f t="shared" si="90"/>
        <v>42.8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0" t="s">
        <v>8321</v>
      </c>
      <c r="Q1931" t="s">
        <v>8325</v>
      </c>
      <c r="R1931" s="22">
        <f t="shared" si="91"/>
        <v>40687.021597222221</v>
      </c>
      <c r="S1931" s="13">
        <f t="shared" si="92"/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f t="shared" si="90"/>
        <v>48.846153846153847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0" t="s">
        <v>8321</v>
      </c>
      <c r="Q1932" t="s">
        <v>8325</v>
      </c>
      <c r="R1932" s="22">
        <f t="shared" si="91"/>
        <v>41402.558819444443</v>
      </c>
      <c r="S1932" s="13">
        <f t="shared" si="92"/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f t="shared" si="90"/>
        <v>48.240400000000001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0" t="s">
        <v>8321</v>
      </c>
      <c r="Q1933" t="s">
        <v>8325</v>
      </c>
      <c r="R1933" s="22">
        <f t="shared" si="91"/>
        <v>41037.892465277779</v>
      </c>
      <c r="S1933" s="13">
        <f t="shared" si="92"/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f t="shared" si="90"/>
        <v>70.212500000000006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0" t="s">
        <v>8321</v>
      </c>
      <c r="Q1934" t="s">
        <v>8325</v>
      </c>
      <c r="R1934" s="22">
        <f t="shared" si="91"/>
        <v>40911.809872685182</v>
      </c>
      <c r="S1934" s="13">
        <f t="shared" si="92"/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f t="shared" si="90"/>
        <v>94.054545454545448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0" t="s">
        <v>8321</v>
      </c>
      <c r="Q1935" t="s">
        <v>8325</v>
      </c>
      <c r="R1935" s="22">
        <f t="shared" si="91"/>
        <v>41879.130868055552</v>
      </c>
      <c r="S1935" s="13">
        <f t="shared" si="92"/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f t="shared" si="90"/>
        <v>80.272727272727266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0" t="s">
        <v>8321</v>
      </c>
      <c r="Q1936" t="s">
        <v>8325</v>
      </c>
      <c r="R1936" s="22">
        <f t="shared" si="91"/>
        <v>40865.867141203707</v>
      </c>
      <c r="S1936" s="13">
        <f t="shared" si="92"/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f t="shared" si="90"/>
        <v>54.2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0" t="s">
        <v>8321</v>
      </c>
      <c r="Q1937" t="s">
        <v>8325</v>
      </c>
      <c r="R1937" s="22">
        <f t="shared" si="91"/>
        <v>41773.932534722226</v>
      </c>
      <c r="S1937" s="13">
        <f t="shared" si="92"/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f t="shared" si="90"/>
        <v>60.26903448275862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0" t="s">
        <v>8321</v>
      </c>
      <c r="Q1938" t="s">
        <v>8325</v>
      </c>
      <c r="R1938" s="22">
        <f t="shared" si="91"/>
        <v>40852.889699074076</v>
      </c>
      <c r="S1938" s="13">
        <f t="shared" si="92"/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f t="shared" si="90"/>
        <v>38.740344827586206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0" t="s">
        <v>8321</v>
      </c>
      <c r="Q1939" t="s">
        <v>8325</v>
      </c>
      <c r="R1939" s="22">
        <f t="shared" si="91"/>
        <v>41059.118993055556</v>
      </c>
      <c r="S1939" s="13">
        <f t="shared" si="92"/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f t="shared" si="90"/>
        <v>152.54385964912279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0" t="s">
        <v>8321</v>
      </c>
      <c r="Q1940" t="s">
        <v>8325</v>
      </c>
      <c r="R1940" s="22">
        <f t="shared" si="91"/>
        <v>41426.259618055556</v>
      </c>
      <c r="S1940" s="13">
        <f t="shared" si="92"/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f t="shared" si="90"/>
        <v>115.3125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0" t="s">
        <v>8321</v>
      </c>
      <c r="Q1941" t="s">
        <v>8325</v>
      </c>
      <c r="R1941" s="22">
        <f t="shared" si="91"/>
        <v>41313.985046296293</v>
      </c>
      <c r="S1941" s="13">
        <f t="shared" si="92"/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f t="shared" si="90"/>
        <v>35.838709677419352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0" t="s">
        <v>8321</v>
      </c>
      <c r="Q1942" t="s">
        <v>8325</v>
      </c>
      <c r="R1942" s="22">
        <f t="shared" si="91"/>
        <v>40670.507326388892</v>
      </c>
      <c r="S1942" s="13">
        <f t="shared" si="92"/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f t="shared" si="90"/>
        <v>64.570118779438872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0" t="s">
        <v>8315</v>
      </c>
      <c r="Q1943" t="s">
        <v>8345</v>
      </c>
      <c r="R1943" s="22">
        <f t="shared" si="91"/>
        <v>41744.290868055556</v>
      </c>
      <c r="S1943" s="13">
        <f t="shared" si="92"/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f t="shared" si="90"/>
        <v>87.436000000000007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0" t="s">
        <v>8315</v>
      </c>
      <c r="Q1944" t="s">
        <v>8345</v>
      </c>
      <c r="R1944" s="22">
        <f t="shared" si="91"/>
        <v>40638.828009259261</v>
      </c>
      <c r="S1944" s="13">
        <f t="shared" si="92"/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f t="shared" si="90"/>
        <v>68.815577078288939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0" t="s">
        <v>8315</v>
      </c>
      <c r="Q1945" t="s">
        <v>8345</v>
      </c>
      <c r="R1945" s="22">
        <f t="shared" si="91"/>
        <v>42548.269861111112</v>
      </c>
      <c r="S1945" s="13">
        <f t="shared" si="92"/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f t="shared" si="90"/>
        <v>176.200223588597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0" t="s">
        <v>8315</v>
      </c>
      <c r="Q1946" t="s">
        <v>8345</v>
      </c>
      <c r="R1946" s="22">
        <f t="shared" si="91"/>
        <v>41730.584374999999</v>
      </c>
      <c r="S1946" s="13">
        <f t="shared" si="92"/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f t="shared" si="90"/>
        <v>511.79117647058825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0" t="s">
        <v>8315</v>
      </c>
      <c r="Q1947" t="s">
        <v>8345</v>
      </c>
      <c r="R1947" s="22">
        <f t="shared" si="91"/>
        <v>42157.251828703709</v>
      </c>
      <c r="S1947" s="13">
        <f t="shared" si="92"/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f t="shared" si="90"/>
        <v>160.44285714285715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0" t="s">
        <v>8315</v>
      </c>
      <c r="Q1948" t="s">
        <v>8345</v>
      </c>
      <c r="R1948" s="22">
        <f t="shared" si="91"/>
        <v>41689.150011574071</v>
      </c>
      <c r="S1948" s="13">
        <f t="shared" si="92"/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f t="shared" si="90"/>
        <v>35.003043478260871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0" t="s">
        <v>8315</v>
      </c>
      <c r="Q1949" t="s">
        <v>8345</v>
      </c>
      <c r="R1949" s="22">
        <f t="shared" si="91"/>
        <v>40102.918055555558</v>
      </c>
      <c r="S1949" s="13">
        <f t="shared" si="92"/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f t="shared" si="90"/>
        <v>188.50671378091872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0" t="s">
        <v>8315</v>
      </c>
      <c r="Q1950" t="s">
        <v>8345</v>
      </c>
      <c r="R1950" s="22">
        <f t="shared" si="91"/>
        <v>42473.604270833333</v>
      </c>
      <c r="S1950" s="13">
        <f t="shared" si="92"/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f t="shared" si="90"/>
        <v>56.204984093319197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0" t="s">
        <v>8315</v>
      </c>
      <c r="Q1951" t="s">
        <v>8345</v>
      </c>
      <c r="R1951" s="22">
        <f t="shared" si="91"/>
        <v>41800.423043981478</v>
      </c>
      <c r="S1951" s="13">
        <f t="shared" si="92"/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f t="shared" si="90"/>
        <v>51.3054157782516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0" t="s">
        <v>8315</v>
      </c>
      <c r="Q1952" t="s">
        <v>8345</v>
      </c>
      <c r="R1952" s="22">
        <f t="shared" si="91"/>
        <v>40624.181400462963</v>
      </c>
      <c r="S1952" s="13">
        <f t="shared" si="92"/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f t="shared" si="90"/>
        <v>127.36450839328538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0" t="s">
        <v>8315</v>
      </c>
      <c r="Q1953" t="s">
        <v>8345</v>
      </c>
      <c r="R1953" s="22">
        <f t="shared" si="91"/>
        <v>42651.420567129629</v>
      </c>
      <c r="S1953" s="13">
        <f t="shared" si="92"/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f t="shared" si="90"/>
        <v>101.85532258064516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0" t="s">
        <v>8315</v>
      </c>
      <c r="Q1954" t="s">
        <v>8345</v>
      </c>
      <c r="R1954" s="22">
        <f t="shared" si="91"/>
        <v>41526.60665509259</v>
      </c>
      <c r="S1954" s="13">
        <f t="shared" si="92"/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f t="shared" si="90"/>
        <v>230.55782312925169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0" t="s">
        <v>8315</v>
      </c>
      <c r="Q1955" t="s">
        <v>8345</v>
      </c>
      <c r="R1955" s="22">
        <f t="shared" si="91"/>
        <v>40941.199826388889</v>
      </c>
      <c r="S1955" s="13">
        <f t="shared" si="92"/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f t="shared" si="90"/>
        <v>842.10602409638557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0" t="s">
        <v>8315</v>
      </c>
      <c r="Q1956" t="s">
        <v>8345</v>
      </c>
      <c r="R1956" s="22">
        <f t="shared" si="91"/>
        <v>42394.580740740741</v>
      </c>
      <c r="S1956" s="13">
        <f t="shared" si="92"/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f t="shared" si="90"/>
        <v>577.27593103448271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0" t="s">
        <v>8315</v>
      </c>
      <c r="Q1957" t="s">
        <v>8345</v>
      </c>
      <c r="R1957" s="22">
        <f t="shared" si="91"/>
        <v>41020.271770833337</v>
      </c>
      <c r="S1957" s="13">
        <f t="shared" si="92"/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f t="shared" si="90"/>
        <v>483.34246575342468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0" t="s">
        <v>8315</v>
      </c>
      <c r="Q1958" t="s">
        <v>8345</v>
      </c>
      <c r="R1958" s="22">
        <f t="shared" si="91"/>
        <v>42067.923668981486</v>
      </c>
      <c r="S1958" s="13">
        <f t="shared" si="92"/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f t="shared" si="90"/>
        <v>76.138500000000008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0" t="s">
        <v>8315</v>
      </c>
      <c r="Q1959" t="s">
        <v>8345</v>
      </c>
      <c r="R1959" s="22">
        <f t="shared" si="91"/>
        <v>41179.098530092589</v>
      </c>
      <c r="S1959" s="13">
        <f t="shared" si="92"/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f t="shared" si="90"/>
        <v>74.107684365781708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0" t="s">
        <v>8315</v>
      </c>
      <c r="Q1960" t="s">
        <v>8345</v>
      </c>
      <c r="R1960" s="22">
        <f t="shared" si="91"/>
        <v>41326.987974537034</v>
      </c>
      <c r="S1960" s="13">
        <f t="shared" si="92"/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f t="shared" si="90"/>
        <v>36.965660377358489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0" t="s">
        <v>8315</v>
      </c>
      <c r="Q1961" t="s">
        <v>8345</v>
      </c>
      <c r="R1961" s="22">
        <f t="shared" si="91"/>
        <v>41871.845601851855</v>
      </c>
      <c r="S1961" s="13">
        <f t="shared" si="92"/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f t="shared" si="90"/>
        <v>2500.969696969697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0" t="s">
        <v>8315</v>
      </c>
      <c r="Q1962" t="s">
        <v>8345</v>
      </c>
      <c r="R1962" s="22">
        <f t="shared" si="91"/>
        <v>41964.362743055557</v>
      </c>
      <c r="S1962" s="13">
        <f t="shared" si="92"/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f t="shared" si="90"/>
        <v>67.690214329454989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0" t="s">
        <v>8315</v>
      </c>
      <c r="Q1963" t="s">
        <v>8345</v>
      </c>
      <c r="R1963" s="22">
        <f t="shared" si="91"/>
        <v>41148.194641203707</v>
      </c>
      <c r="S1963" s="13">
        <f t="shared" si="92"/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f t="shared" si="90"/>
        <v>63.04738562091503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0" t="s">
        <v>8315</v>
      </c>
      <c r="Q1964" t="s">
        <v>8345</v>
      </c>
      <c r="R1964" s="22">
        <f t="shared" si="91"/>
        <v>41742.780509259261</v>
      </c>
      <c r="S1964" s="13">
        <f t="shared" si="92"/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f t="shared" si="90"/>
        <v>117.6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0" t="s">
        <v>8315</v>
      </c>
      <c r="Q1965" t="s">
        <v>8345</v>
      </c>
      <c r="R1965" s="22">
        <f t="shared" si="91"/>
        <v>41863.429791666669</v>
      </c>
      <c r="S1965" s="13">
        <f t="shared" si="92"/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f t="shared" si="90"/>
        <v>180.75185011709601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0" t="s">
        <v>8315</v>
      </c>
      <c r="Q1966" t="s">
        <v>8345</v>
      </c>
      <c r="R1966" s="22">
        <f t="shared" si="91"/>
        <v>42452.272824074069</v>
      </c>
      <c r="S1966" s="13">
        <f t="shared" si="92"/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f t="shared" si="90"/>
        <v>127.32038834951456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0" t="s">
        <v>8315</v>
      </c>
      <c r="Q1967" t="s">
        <v>8345</v>
      </c>
      <c r="R1967" s="22">
        <f t="shared" si="91"/>
        <v>40898.089236111111</v>
      </c>
      <c r="S1967" s="13">
        <f t="shared" si="92"/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f t="shared" si="90"/>
        <v>136.6444745538665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0" t="s">
        <v>8315</v>
      </c>
      <c r="Q1968" t="s">
        <v>8345</v>
      </c>
      <c r="R1968" s="22">
        <f t="shared" si="91"/>
        <v>41835.540486111109</v>
      </c>
      <c r="S1968" s="13">
        <f t="shared" si="92"/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f t="shared" si="90"/>
        <v>182.78024691358024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0" t="s">
        <v>8315</v>
      </c>
      <c r="Q1969" t="s">
        <v>8345</v>
      </c>
      <c r="R1969" s="22">
        <f t="shared" si="91"/>
        <v>41730.663530092592</v>
      </c>
      <c r="S1969" s="13">
        <f t="shared" si="92"/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f t="shared" si="90"/>
        <v>279.37843137254902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0" t="s">
        <v>8315</v>
      </c>
      <c r="Q1970" t="s">
        <v>8345</v>
      </c>
      <c r="R1970" s="22">
        <f t="shared" si="91"/>
        <v>42676.586979166663</v>
      </c>
      <c r="S1970" s="13">
        <f t="shared" si="92"/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f t="shared" si="90"/>
        <v>61.375728669846318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0" t="s">
        <v>8315</v>
      </c>
      <c r="Q1971" t="s">
        <v>8345</v>
      </c>
      <c r="R1971" s="22">
        <f t="shared" si="91"/>
        <v>42557.792453703703</v>
      </c>
      <c r="S1971" s="13">
        <f t="shared" si="92"/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f t="shared" si="90"/>
        <v>80.727532097004286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0" t="s">
        <v>8315</v>
      </c>
      <c r="Q1972" t="s">
        <v>8345</v>
      </c>
      <c r="R1972" s="22">
        <f t="shared" si="91"/>
        <v>41324.193298611113</v>
      </c>
      <c r="S1972" s="13">
        <f t="shared" si="92"/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f t="shared" si="90"/>
        <v>272.35590732591254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0" t="s">
        <v>8315</v>
      </c>
      <c r="Q1973" t="s">
        <v>8345</v>
      </c>
      <c r="R1973" s="22">
        <f t="shared" si="91"/>
        <v>41561.500706018516</v>
      </c>
      <c r="S1973" s="13">
        <f t="shared" si="92"/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f t="shared" si="90"/>
        <v>70.848739495798313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0" t="s">
        <v>8315</v>
      </c>
      <c r="Q1974" t="s">
        <v>8345</v>
      </c>
      <c r="R1974" s="22">
        <f t="shared" si="91"/>
        <v>41201.012083333335</v>
      </c>
      <c r="S1974" s="13">
        <f t="shared" si="92"/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f t="shared" si="90"/>
        <v>247.94003412969283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0" t="s">
        <v>8315</v>
      </c>
      <c r="Q1975" t="s">
        <v>8345</v>
      </c>
      <c r="R1975" s="22">
        <f t="shared" si="91"/>
        <v>42549.722962962958</v>
      </c>
      <c r="S1975" s="13">
        <f t="shared" si="92"/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f t="shared" si="90"/>
        <v>186.81393034825871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0" t="s">
        <v>8315</v>
      </c>
      <c r="Q1976" t="s">
        <v>8345</v>
      </c>
      <c r="R1976" s="22">
        <f t="shared" si="91"/>
        <v>41445.334131944444</v>
      </c>
      <c r="S1976" s="13">
        <f t="shared" si="92"/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f t="shared" si="90"/>
        <v>131.98948616600788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0" t="s">
        <v>8315</v>
      </c>
      <c r="Q1977" t="s">
        <v>8345</v>
      </c>
      <c r="R1977" s="22">
        <f t="shared" si="91"/>
        <v>41313.755219907405</v>
      </c>
      <c r="S1977" s="13">
        <f t="shared" si="92"/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f t="shared" si="90"/>
        <v>29.310782241014799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0" t="s">
        <v>8315</v>
      </c>
      <c r="Q1978" t="s">
        <v>8345</v>
      </c>
      <c r="R1978" s="22">
        <f t="shared" si="91"/>
        <v>41438.899594907409</v>
      </c>
      <c r="S1978" s="13">
        <f t="shared" si="92"/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f t="shared" si="90"/>
        <v>245.02436053593178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0" t="s">
        <v>8315</v>
      </c>
      <c r="Q1979" t="s">
        <v>8345</v>
      </c>
      <c r="R1979" s="22">
        <f t="shared" si="91"/>
        <v>42311.216898148152</v>
      </c>
      <c r="S1979" s="13">
        <f t="shared" si="92"/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f t="shared" si="90"/>
        <v>1323.2540463917526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0" t="s">
        <v>8315</v>
      </c>
      <c r="Q1980" t="s">
        <v>8345</v>
      </c>
      <c r="R1980" s="22">
        <f t="shared" si="91"/>
        <v>41039.225601851853</v>
      </c>
      <c r="S1980" s="13">
        <f t="shared" si="92"/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f t="shared" si="90"/>
        <v>282.65966789667897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0" t="s">
        <v>8315</v>
      </c>
      <c r="Q1981" t="s">
        <v>8345</v>
      </c>
      <c r="R1981" s="22">
        <f t="shared" si="91"/>
        <v>42290.460023148145</v>
      </c>
      <c r="S1981" s="13">
        <f t="shared" si="92"/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f t="shared" si="90"/>
        <v>91.214401028277635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0" t="s">
        <v>8315</v>
      </c>
      <c r="Q1982" t="s">
        <v>8345</v>
      </c>
      <c r="R1982" s="22">
        <f t="shared" si="91"/>
        <v>42423.542384259257</v>
      </c>
      <c r="S1982" s="13">
        <f t="shared" si="92"/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f t="shared" si="90"/>
        <v>31.75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0" t="s">
        <v>8334</v>
      </c>
      <c r="Q1983" t="s">
        <v>8346</v>
      </c>
      <c r="R1983" s="22">
        <f t="shared" si="91"/>
        <v>41799.725289351853</v>
      </c>
      <c r="S1983" s="13">
        <f t="shared" si="92"/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t="e">
        <f t="shared" si="90"/>
        <v>#DIV/0!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0" t="s">
        <v>8334</v>
      </c>
      <c r="Q1984" t="s">
        <v>8346</v>
      </c>
      <c r="R1984" s="22">
        <f t="shared" si="91"/>
        <v>42678.586655092593</v>
      </c>
      <c r="S1984" s="13">
        <f t="shared" si="92"/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f t="shared" si="90"/>
        <v>88.6875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0" t="s">
        <v>8334</v>
      </c>
      <c r="Q1985" t="s">
        <v>8346</v>
      </c>
      <c r="R1985" s="22">
        <f t="shared" si="91"/>
        <v>42593.011782407411</v>
      </c>
      <c r="S1985" s="13">
        <f t="shared" si="92"/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f t="shared" si="90"/>
        <v>453.14285714285717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0" t="s">
        <v>8334</v>
      </c>
      <c r="Q1986" t="s">
        <v>8346</v>
      </c>
      <c r="R1986" s="22">
        <f t="shared" si="91"/>
        <v>41913.790289351848</v>
      </c>
      <c r="S1986" s="13">
        <f t="shared" si="92"/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f t="shared" ref="I1987:I2050" si="93">E1987/M1987</f>
        <v>12.75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0" t="s">
        <v>8334</v>
      </c>
      <c r="Q1987" t="s">
        <v>8346</v>
      </c>
      <c r="R1987" s="22">
        <f t="shared" ref="R1987:R2050" si="94">(((K1987/60)/60)/24)+DATE(1970,1,1)</f>
        <v>42555.698738425926</v>
      </c>
      <c r="S1987" s="13">
        <f t="shared" ref="S1987:S2050" si="95">YEAR(R1987)</f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f t="shared" si="93"/>
        <v>1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0" t="s">
        <v>8334</v>
      </c>
      <c r="Q1988" t="s">
        <v>8346</v>
      </c>
      <c r="R1988" s="22">
        <f t="shared" si="94"/>
        <v>42413.433831018512</v>
      </c>
      <c r="S1988" s="13">
        <f t="shared" si="95"/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f t="shared" si="93"/>
        <v>83.428571428571431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0" t="s">
        <v>8334</v>
      </c>
      <c r="Q1989" t="s">
        <v>8346</v>
      </c>
      <c r="R1989" s="22">
        <f t="shared" si="94"/>
        <v>42034.639768518522</v>
      </c>
      <c r="S1989" s="13">
        <f t="shared" si="95"/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f t="shared" si="93"/>
        <v>25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0" t="s">
        <v>8334</v>
      </c>
      <c r="Q1990" t="s">
        <v>8346</v>
      </c>
      <c r="R1990" s="22">
        <f t="shared" si="94"/>
        <v>42206.763217592597</v>
      </c>
      <c r="S1990" s="13">
        <f t="shared" si="95"/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f t="shared" si="93"/>
        <v>50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0" t="s">
        <v>8334</v>
      </c>
      <c r="Q1991" t="s">
        <v>8346</v>
      </c>
      <c r="R1991" s="22">
        <f t="shared" si="94"/>
        <v>42685.680648148147</v>
      </c>
      <c r="S1991" s="13">
        <f t="shared" si="95"/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f t="shared" si="93"/>
        <v>101.8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0" t="s">
        <v>8334</v>
      </c>
      <c r="Q1992" t="s">
        <v>8346</v>
      </c>
      <c r="R1992" s="22">
        <f t="shared" si="94"/>
        <v>42398.195972222224</v>
      </c>
      <c r="S1992" s="13">
        <f t="shared" si="95"/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f t="shared" si="93"/>
        <v>46.666666666666664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0" t="s">
        <v>8334</v>
      </c>
      <c r="Q1993" t="s">
        <v>8346</v>
      </c>
      <c r="R1993" s="22">
        <f t="shared" si="94"/>
        <v>42167.89335648148</v>
      </c>
      <c r="S1993" s="13">
        <f t="shared" si="95"/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f t="shared" si="93"/>
        <v>1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0" t="s">
        <v>8334</v>
      </c>
      <c r="Q1994" t="s">
        <v>8346</v>
      </c>
      <c r="R1994" s="22">
        <f t="shared" si="94"/>
        <v>42023.143414351856</v>
      </c>
      <c r="S1994" s="13">
        <f t="shared" si="95"/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t="e">
        <f t="shared" si="93"/>
        <v>#DIV/0!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0" t="s">
        <v>8334</v>
      </c>
      <c r="Q1995" t="s">
        <v>8346</v>
      </c>
      <c r="R1995" s="22">
        <f t="shared" si="94"/>
        <v>42329.58839120371</v>
      </c>
      <c r="S1995" s="13">
        <f t="shared" si="95"/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t="e">
        <f t="shared" si="93"/>
        <v>#DIV/0!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0" t="s">
        <v>8334</v>
      </c>
      <c r="Q1996" t="s">
        <v>8346</v>
      </c>
      <c r="R1996" s="22">
        <f t="shared" si="94"/>
        <v>42651.006273148145</v>
      </c>
      <c r="S1996" s="13">
        <f t="shared" si="95"/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f t="shared" si="93"/>
        <v>26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0" t="s">
        <v>8334</v>
      </c>
      <c r="Q1997" t="s">
        <v>8346</v>
      </c>
      <c r="R1997" s="22">
        <f t="shared" si="94"/>
        <v>42181.902037037042</v>
      </c>
      <c r="S1997" s="13">
        <f t="shared" si="95"/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t="e">
        <f t="shared" si="93"/>
        <v>#DIV/0!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0" t="s">
        <v>8334</v>
      </c>
      <c r="Q1998" t="s">
        <v>8346</v>
      </c>
      <c r="R1998" s="22">
        <f t="shared" si="94"/>
        <v>41800.819571759261</v>
      </c>
      <c r="S1998" s="13">
        <f t="shared" si="95"/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t="e">
        <f t="shared" si="93"/>
        <v>#DIV/0!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0" t="s">
        <v>8334</v>
      </c>
      <c r="Q1999" t="s">
        <v>8346</v>
      </c>
      <c r="R1999" s="22">
        <f t="shared" si="94"/>
        <v>41847.930694444447</v>
      </c>
      <c r="S1999" s="13">
        <f t="shared" si="95"/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f t="shared" si="93"/>
        <v>218.33333333333334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0" t="s">
        <v>8334</v>
      </c>
      <c r="Q2000" t="s">
        <v>8346</v>
      </c>
      <c r="R2000" s="22">
        <f t="shared" si="94"/>
        <v>41807.118495370371</v>
      </c>
      <c r="S2000" s="13">
        <f t="shared" si="95"/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f t="shared" si="93"/>
        <v>33.714285714285715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0" t="s">
        <v>8334</v>
      </c>
      <c r="Q2001" t="s">
        <v>8346</v>
      </c>
      <c r="R2001" s="22">
        <f t="shared" si="94"/>
        <v>41926.482731481483</v>
      </c>
      <c r="S2001" s="13">
        <f t="shared" si="95"/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f t="shared" si="93"/>
        <v>25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0" t="s">
        <v>8334</v>
      </c>
      <c r="Q2002" t="s">
        <v>8346</v>
      </c>
      <c r="R2002" s="22">
        <f t="shared" si="94"/>
        <v>42345.951539351852</v>
      </c>
      <c r="S2002" s="13">
        <f t="shared" si="95"/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f t="shared" si="93"/>
        <v>128.38790470372632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0" t="s">
        <v>8315</v>
      </c>
      <c r="Q2003" t="s">
        <v>8345</v>
      </c>
      <c r="R2003" s="22">
        <f t="shared" si="94"/>
        <v>42136.209675925929</v>
      </c>
      <c r="S2003" s="13">
        <f t="shared" si="95"/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f t="shared" si="93"/>
        <v>78.834261818181815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0" t="s">
        <v>8315</v>
      </c>
      <c r="Q2004" t="s">
        <v>8345</v>
      </c>
      <c r="R2004" s="22">
        <f t="shared" si="94"/>
        <v>42728.71230324074</v>
      </c>
      <c r="S2004" s="13">
        <f t="shared" si="95"/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f t="shared" si="93"/>
        <v>91.764705882352942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0" t="s">
        <v>8315</v>
      </c>
      <c r="Q2005" t="s">
        <v>8345</v>
      </c>
      <c r="R2005" s="22">
        <f t="shared" si="94"/>
        <v>40347.125601851854</v>
      </c>
      <c r="S2005" s="13">
        <f t="shared" si="95"/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f t="shared" si="93"/>
        <v>331.10237288135596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0" t="s">
        <v>8315</v>
      </c>
      <c r="Q2006" t="s">
        <v>8345</v>
      </c>
      <c r="R2006" s="22">
        <f t="shared" si="94"/>
        <v>41800.604895833334</v>
      </c>
      <c r="S2006" s="13">
        <f t="shared" si="95"/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f t="shared" si="93"/>
        <v>194.26193717277485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0" t="s">
        <v>8315</v>
      </c>
      <c r="Q2007" t="s">
        <v>8345</v>
      </c>
      <c r="R2007" s="22">
        <f t="shared" si="94"/>
        <v>41535.812708333331</v>
      </c>
      <c r="S2007" s="13">
        <f t="shared" si="95"/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f t="shared" si="93"/>
        <v>408.97689768976898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0" t="s">
        <v>8315</v>
      </c>
      <c r="Q2008" t="s">
        <v>8345</v>
      </c>
      <c r="R2008" s="22">
        <f t="shared" si="94"/>
        <v>41941.500520833331</v>
      </c>
      <c r="S2008" s="13">
        <f t="shared" si="95"/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f t="shared" si="93"/>
        <v>84.459270072992695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0" t="s">
        <v>8315</v>
      </c>
      <c r="Q2009" t="s">
        <v>8345</v>
      </c>
      <c r="R2009" s="22">
        <f t="shared" si="94"/>
        <v>40347.837800925925</v>
      </c>
      <c r="S2009" s="13">
        <f t="shared" si="95"/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f t="shared" si="93"/>
        <v>44.853658536585364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0" t="s">
        <v>8315</v>
      </c>
      <c r="Q2010" t="s">
        <v>8345</v>
      </c>
      <c r="R2010" s="22">
        <f t="shared" si="94"/>
        <v>40761.604421296295</v>
      </c>
      <c r="S2010" s="13">
        <f t="shared" si="95"/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f t="shared" si="93"/>
        <v>383.3643216080402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0" t="s">
        <v>8315</v>
      </c>
      <c r="Q2011" t="s">
        <v>8345</v>
      </c>
      <c r="R2011" s="22">
        <f t="shared" si="94"/>
        <v>42661.323414351849</v>
      </c>
      <c r="S2011" s="13">
        <f t="shared" si="95"/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f t="shared" si="93"/>
        <v>55.276856649395505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0" t="s">
        <v>8315</v>
      </c>
      <c r="Q2012" t="s">
        <v>8345</v>
      </c>
      <c r="R2012" s="22">
        <f t="shared" si="94"/>
        <v>42570.996423611112</v>
      </c>
      <c r="S2012" s="13">
        <f t="shared" si="95"/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f t="shared" si="93"/>
        <v>422.02059732234807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0" t="s">
        <v>8315</v>
      </c>
      <c r="Q2013" t="s">
        <v>8345</v>
      </c>
      <c r="R2013" s="22">
        <f t="shared" si="94"/>
        <v>42347.358483796299</v>
      </c>
      <c r="S2013" s="13">
        <f t="shared" si="95"/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f t="shared" si="93"/>
        <v>64.180327868852459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0" t="s">
        <v>8315</v>
      </c>
      <c r="Q2014" t="s">
        <v>8345</v>
      </c>
      <c r="R2014" s="22">
        <f t="shared" si="94"/>
        <v>42010.822233796294</v>
      </c>
      <c r="S2014" s="13">
        <f t="shared" si="95"/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f t="shared" si="93"/>
        <v>173.57781674704077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0" t="s">
        <v>8315</v>
      </c>
      <c r="Q2015" t="s">
        <v>8345</v>
      </c>
      <c r="R2015" s="22">
        <f t="shared" si="94"/>
        <v>42499.960810185185</v>
      </c>
      <c r="S2015" s="13">
        <f t="shared" si="95"/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f t="shared" si="93"/>
        <v>88.601680840609291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0" t="s">
        <v>8315</v>
      </c>
      <c r="Q2016" t="s">
        <v>8345</v>
      </c>
      <c r="R2016" s="22">
        <f t="shared" si="94"/>
        <v>41324.214571759258</v>
      </c>
      <c r="S2016" s="13">
        <f t="shared" si="95"/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f t="shared" si="93"/>
        <v>50.222283950617282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0" t="s">
        <v>8315</v>
      </c>
      <c r="Q2017" t="s">
        <v>8345</v>
      </c>
      <c r="R2017" s="22">
        <f t="shared" si="94"/>
        <v>40765.876886574071</v>
      </c>
      <c r="S2017" s="13">
        <f t="shared" si="95"/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f t="shared" si="93"/>
        <v>192.38876826722338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0" t="s">
        <v>8315</v>
      </c>
      <c r="Q2018" t="s">
        <v>8345</v>
      </c>
      <c r="R2018" s="22">
        <f t="shared" si="94"/>
        <v>41312.88077546296</v>
      </c>
      <c r="S2018" s="13">
        <f t="shared" si="95"/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f t="shared" si="93"/>
        <v>73.416901408450698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0" t="s">
        <v>8315</v>
      </c>
      <c r="Q2019" t="s">
        <v>8345</v>
      </c>
      <c r="R2019" s="22">
        <f t="shared" si="94"/>
        <v>40961.057349537034</v>
      </c>
      <c r="S2019" s="13">
        <f t="shared" si="95"/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f t="shared" si="93"/>
        <v>147.68495555555555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0" t="s">
        <v>8315</v>
      </c>
      <c r="Q2020" t="s">
        <v>8345</v>
      </c>
      <c r="R2020" s="22">
        <f t="shared" si="94"/>
        <v>42199.365844907406</v>
      </c>
      <c r="S2020" s="13">
        <f t="shared" si="95"/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f t="shared" si="93"/>
        <v>108.96848314606741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0" t="s">
        <v>8315</v>
      </c>
      <c r="Q2021" t="s">
        <v>8345</v>
      </c>
      <c r="R2021" s="22">
        <f t="shared" si="94"/>
        <v>42605.70857638889</v>
      </c>
      <c r="S2021" s="13">
        <f t="shared" si="95"/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f t="shared" si="93"/>
        <v>23.647540983606557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0" t="s">
        <v>8315</v>
      </c>
      <c r="Q2022" t="s">
        <v>8345</v>
      </c>
      <c r="R2022" s="22">
        <f t="shared" si="94"/>
        <v>41737.097499999996</v>
      </c>
      <c r="S2022" s="13">
        <f t="shared" si="95"/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f t="shared" si="93"/>
        <v>147.94736842105263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0" t="s">
        <v>8315</v>
      </c>
      <c r="Q2023" t="s">
        <v>8345</v>
      </c>
      <c r="R2023" s="22">
        <f t="shared" si="94"/>
        <v>41861.070567129631</v>
      </c>
      <c r="S2023" s="13">
        <f t="shared" si="95"/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f t="shared" si="93"/>
        <v>385.03692307692307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0" t="s">
        <v>8315</v>
      </c>
      <c r="Q2024" t="s">
        <v>8345</v>
      </c>
      <c r="R2024" s="22">
        <f t="shared" si="94"/>
        <v>42502.569120370375</v>
      </c>
      <c r="S2024" s="13">
        <f t="shared" si="95"/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f t="shared" si="93"/>
        <v>457.39093484419266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0" t="s">
        <v>8315</v>
      </c>
      <c r="Q2025" t="s">
        <v>8345</v>
      </c>
      <c r="R2025" s="22">
        <f t="shared" si="94"/>
        <v>42136.420752314814</v>
      </c>
      <c r="S2025" s="13">
        <f t="shared" si="95"/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f t="shared" si="93"/>
        <v>222.99047619047619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0" t="s">
        <v>8315</v>
      </c>
      <c r="Q2026" t="s">
        <v>8345</v>
      </c>
      <c r="R2026" s="22">
        <f t="shared" si="94"/>
        <v>41099.966944444444</v>
      </c>
      <c r="S2026" s="13">
        <f t="shared" si="95"/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f t="shared" si="93"/>
        <v>220.74074074074073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0" t="s">
        <v>8315</v>
      </c>
      <c r="Q2027" t="s">
        <v>8345</v>
      </c>
      <c r="R2027" s="22">
        <f t="shared" si="94"/>
        <v>42136.184560185182</v>
      </c>
      <c r="S2027" s="13">
        <f t="shared" si="95"/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f t="shared" si="93"/>
        <v>73.503898678414089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0" t="s">
        <v>8315</v>
      </c>
      <c r="Q2028" t="s">
        <v>8345</v>
      </c>
      <c r="R2028" s="22">
        <f t="shared" si="94"/>
        <v>41704.735937500001</v>
      </c>
      <c r="S2028" s="13">
        <f t="shared" si="95"/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f t="shared" si="93"/>
        <v>223.09647495361781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0" t="s">
        <v>8315</v>
      </c>
      <c r="Q2029" t="s">
        <v>8345</v>
      </c>
      <c r="R2029" s="22">
        <f t="shared" si="94"/>
        <v>42048.813877314817</v>
      </c>
      <c r="S2029" s="13">
        <f t="shared" si="95"/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f t="shared" si="93"/>
        <v>47.911392405063289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0" t="s">
        <v>8315</v>
      </c>
      <c r="Q2030" t="s">
        <v>8345</v>
      </c>
      <c r="R2030" s="22">
        <f t="shared" si="94"/>
        <v>40215.919050925928</v>
      </c>
      <c r="S2030" s="13">
        <f t="shared" si="95"/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f t="shared" si="93"/>
        <v>96.063829787234042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0" t="s">
        <v>8315</v>
      </c>
      <c r="Q2031" t="s">
        <v>8345</v>
      </c>
      <c r="R2031" s="22">
        <f t="shared" si="94"/>
        <v>41848.021770833337</v>
      </c>
      <c r="S2031" s="13">
        <f t="shared" si="95"/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f t="shared" si="93"/>
        <v>118.6144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0" t="s">
        <v>8315</v>
      </c>
      <c r="Q2032" t="s">
        <v>8345</v>
      </c>
      <c r="R2032" s="22">
        <f t="shared" si="94"/>
        <v>41212.996481481481</v>
      </c>
      <c r="S2032" s="13">
        <f t="shared" si="95"/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f t="shared" si="93"/>
        <v>118.45472440944881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0" t="s">
        <v>8315</v>
      </c>
      <c r="Q2033" t="s">
        <v>8345</v>
      </c>
      <c r="R2033" s="22">
        <f t="shared" si="94"/>
        <v>41975.329317129625</v>
      </c>
      <c r="S2033" s="13">
        <f t="shared" si="95"/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f t="shared" si="93"/>
        <v>143.21468926553672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0" t="s">
        <v>8315</v>
      </c>
      <c r="Q2034" t="s">
        <v>8345</v>
      </c>
      <c r="R2034" s="22">
        <f t="shared" si="94"/>
        <v>42689.565671296295</v>
      </c>
      <c r="S2034" s="13">
        <f t="shared" si="95"/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f t="shared" si="93"/>
        <v>282.71518987341773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0" t="s">
        <v>8315</v>
      </c>
      <c r="Q2035" t="s">
        <v>8345</v>
      </c>
      <c r="R2035" s="22">
        <f t="shared" si="94"/>
        <v>41725.082384259258</v>
      </c>
      <c r="S2035" s="13">
        <f t="shared" si="95"/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f t="shared" si="93"/>
        <v>593.93620078740162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0" t="s">
        <v>8315</v>
      </c>
      <c r="Q2036" t="s">
        <v>8345</v>
      </c>
      <c r="R2036" s="22">
        <f t="shared" si="94"/>
        <v>42076.130011574074</v>
      </c>
      <c r="S2036" s="13">
        <f t="shared" si="95"/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f t="shared" si="93"/>
        <v>262.15704968944101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0" t="s">
        <v>8315</v>
      </c>
      <c r="Q2037" t="s">
        <v>8345</v>
      </c>
      <c r="R2037" s="22">
        <f t="shared" si="94"/>
        <v>42311.625081018516</v>
      </c>
      <c r="S2037" s="13">
        <f t="shared" si="95"/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f t="shared" si="93"/>
        <v>46.580778301886795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0" t="s">
        <v>8315</v>
      </c>
      <c r="Q2038" t="s">
        <v>8345</v>
      </c>
      <c r="R2038" s="22">
        <f t="shared" si="94"/>
        <v>41738.864803240744</v>
      </c>
      <c r="S2038" s="13">
        <f t="shared" si="95"/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f t="shared" si="93"/>
        <v>70.041118881118877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0" t="s">
        <v>8315</v>
      </c>
      <c r="Q2039" t="s">
        <v>8345</v>
      </c>
      <c r="R2039" s="22">
        <f t="shared" si="94"/>
        <v>41578.210104166668</v>
      </c>
      <c r="S2039" s="13">
        <f t="shared" si="95"/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f t="shared" si="93"/>
        <v>164.90686274509804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0" t="s">
        <v>8315</v>
      </c>
      <c r="Q2040" t="s">
        <v>8345</v>
      </c>
      <c r="R2040" s="22">
        <f t="shared" si="94"/>
        <v>41424.27107638889</v>
      </c>
      <c r="S2040" s="13">
        <f t="shared" si="95"/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f t="shared" si="93"/>
        <v>449.26385224274406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0" t="s">
        <v>8315</v>
      </c>
      <c r="Q2041" t="s">
        <v>8345</v>
      </c>
      <c r="R2041" s="22">
        <f t="shared" si="94"/>
        <v>42675.438946759255</v>
      </c>
      <c r="S2041" s="13">
        <f t="shared" si="95"/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f t="shared" si="93"/>
        <v>27.472841328413285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0" t="s">
        <v>8315</v>
      </c>
      <c r="Q2042" t="s">
        <v>8345</v>
      </c>
      <c r="R2042" s="22">
        <f t="shared" si="94"/>
        <v>41578.927118055559</v>
      </c>
      <c r="S2042" s="13">
        <f t="shared" si="95"/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f t="shared" si="93"/>
        <v>143.97499999999999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0" t="s">
        <v>8315</v>
      </c>
      <c r="Q2043" t="s">
        <v>8345</v>
      </c>
      <c r="R2043" s="22">
        <f t="shared" si="94"/>
        <v>42654.525775462964</v>
      </c>
      <c r="S2043" s="13">
        <f t="shared" si="95"/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f t="shared" si="93"/>
        <v>88.23571428571428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0" t="s">
        <v>8315</v>
      </c>
      <c r="Q2044" t="s">
        <v>8345</v>
      </c>
      <c r="R2044" s="22">
        <f t="shared" si="94"/>
        <v>42331.708032407405</v>
      </c>
      <c r="S2044" s="13">
        <f t="shared" si="95"/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f t="shared" si="93"/>
        <v>36.326424870466319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0" t="s">
        <v>8315</v>
      </c>
      <c r="Q2045" t="s">
        <v>8345</v>
      </c>
      <c r="R2045" s="22">
        <f t="shared" si="94"/>
        <v>42661.176817129628</v>
      </c>
      <c r="S2045" s="13">
        <f t="shared" si="95"/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f t="shared" si="93"/>
        <v>90.177777777777777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0" t="s">
        <v>8315</v>
      </c>
      <c r="Q2046" t="s">
        <v>8345</v>
      </c>
      <c r="R2046" s="22">
        <f t="shared" si="94"/>
        <v>42138.684189814812</v>
      </c>
      <c r="S2046" s="13">
        <f t="shared" si="95"/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f t="shared" si="93"/>
        <v>152.62361216730039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0" t="s">
        <v>8315</v>
      </c>
      <c r="Q2047" t="s">
        <v>8345</v>
      </c>
      <c r="R2047" s="22">
        <f t="shared" si="94"/>
        <v>41069.088506944441</v>
      </c>
      <c r="S2047" s="13">
        <f t="shared" si="95"/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f t="shared" si="93"/>
        <v>55.806451612903224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0" t="s">
        <v>8315</v>
      </c>
      <c r="Q2048" t="s">
        <v>8345</v>
      </c>
      <c r="R2048" s="22">
        <f t="shared" si="94"/>
        <v>41387.171805555554</v>
      </c>
      <c r="S2048" s="13">
        <f t="shared" si="95"/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f t="shared" si="93"/>
        <v>227.85327313769753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0" t="s">
        <v>8315</v>
      </c>
      <c r="Q2049" t="s">
        <v>8345</v>
      </c>
      <c r="R2049" s="22">
        <f t="shared" si="94"/>
        <v>42081.903587962966</v>
      </c>
      <c r="S2049" s="13">
        <f t="shared" si="95"/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f t="shared" si="93"/>
        <v>91.82989803350327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0" t="s">
        <v>8315</v>
      </c>
      <c r="Q2050" t="s">
        <v>8345</v>
      </c>
      <c r="R2050" s="22">
        <f t="shared" si="94"/>
        <v>41387.651516203703</v>
      </c>
      <c r="S2050" s="13">
        <f t="shared" si="95"/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f t="shared" ref="I2051:I2114" si="96">E2051/M2051</f>
        <v>80.991037735849048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0" t="s">
        <v>8315</v>
      </c>
      <c r="Q2051" t="s">
        <v>8345</v>
      </c>
      <c r="R2051" s="22">
        <f t="shared" ref="R2051:R2114" si="97">(((K2051/60)/60)/24)+DATE(1970,1,1)</f>
        <v>41575.527349537035</v>
      </c>
      <c r="S2051" s="13">
        <f t="shared" ref="S2051:S2114" si="98">YEAR(R2051)</f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f t="shared" si="96"/>
        <v>278.39411764705881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0" t="s">
        <v>8315</v>
      </c>
      <c r="Q2052" t="s">
        <v>8345</v>
      </c>
      <c r="R2052" s="22">
        <f t="shared" si="97"/>
        <v>42115.071504629625</v>
      </c>
      <c r="S2052" s="13">
        <f t="shared" si="98"/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f t="shared" si="96"/>
        <v>43.095041322314053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0" t="s">
        <v>8315</v>
      </c>
      <c r="Q2053" t="s">
        <v>8345</v>
      </c>
      <c r="R2053" s="22">
        <f t="shared" si="97"/>
        <v>41604.022418981483</v>
      </c>
      <c r="S2053" s="13">
        <f t="shared" si="98"/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f t="shared" si="96"/>
        <v>326.29205175600737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0" t="s">
        <v>8315</v>
      </c>
      <c r="Q2054" t="s">
        <v>8345</v>
      </c>
      <c r="R2054" s="22">
        <f t="shared" si="97"/>
        <v>42375.08394675926</v>
      </c>
      <c r="S2054" s="13">
        <f t="shared" si="98"/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f t="shared" si="96"/>
        <v>41.743801652892564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0" t="s">
        <v>8315</v>
      </c>
      <c r="Q2055" t="s">
        <v>8345</v>
      </c>
      <c r="R2055" s="22">
        <f t="shared" si="97"/>
        <v>42303.617488425924</v>
      </c>
      <c r="S2055" s="13">
        <f t="shared" si="98"/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f t="shared" si="96"/>
        <v>64.020933977455712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0" t="s">
        <v>8315</v>
      </c>
      <c r="Q2056" t="s">
        <v>8345</v>
      </c>
      <c r="R2056" s="22">
        <f t="shared" si="97"/>
        <v>41731.520949074074</v>
      </c>
      <c r="S2056" s="13">
        <f t="shared" si="98"/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f t="shared" si="96"/>
        <v>99.455445544554451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0" t="s">
        <v>8315</v>
      </c>
      <c r="Q2057" t="s">
        <v>8345</v>
      </c>
      <c r="R2057" s="22">
        <f t="shared" si="97"/>
        <v>41946.674108796295</v>
      </c>
      <c r="S2057" s="13">
        <f t="shared" si="98"/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f t="shared" si="96"/>
        <v>138.49458483754512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0" t="s">
        <v>8315</v>
      </c>
      <c r="Q2058" t="s">
        <v>8345</v>
      </c>
      <c r="R2058" s="22">
        <f t="shared" si="97"/>
        <v>41351.76090277778</v>
      </c>
      <c r="S2058" s="13">
        <f t="shared" si="98"/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f t="shared" si="96"/>
        <v>45.547792792792798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0" t="s">
        <v>8315</v>
      </c>
      <c r="Q2059" t="s">
        <v>8345</v>
      </c>
      <c r="R2059" s="22">
        <f t="shared" si="97"/>
        <v>42396.494583333333</v>
      </c>
      <c r="S2059" s="13">
        <f t="shared" si="98"/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f t="shared" si="96"/>
        <v>10.507317073170732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0" t="s">
        <v>8315</v>
      </c>
      <c r="Q2060" t="s">
        <v>8345</v>
      </c>
      <c r="R2060" s="22">
        <f t="shared" si="97"/>
        <v>42026.370717592596</v>
      </c>
      <c r="S2060" s="13">
        <f t="shared" si="98"/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f t="shared" si="96"/>
        <v>114.76533333333333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0" t="s">
        <v>8315</v>
      </c>
      <c r="Q2061" t="s">
        <v>8345</v>
      </c>
      <c r="R2061" s="22">
        <f t="shared" si="97"/>
        <v>42361.602476851855</v>
      </c>
      <c r="S2061" s="13">
        <f t="shared" si="98"/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f t="shared" si="96"/>
        <v>35.997067448680355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0" t="s">
        <v>8315</v>
      </c>
      <c r="Q2062" t="s">
        <v>8345</v>
      </c>
      <c r="R2062" s="22">
        <f t="shared" si="97"/>
        <v>41783.642939814818</v>
      </c>
      <c r="S2062" s="13">
        <f t="shared" si="98"/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f t="shared" si="96"/>
        <v>154.17142857142858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0" t="s">
        <v>8315</v>
      </c>
      <c r="Q2063" t="s">
        <v>8345</v>
      </c>
      <c r="R2063" s="22">
        <f t="shared" si="97"/>
        <v>42705.764513888891</v>
      </c>
      <c r="S2063" s="13">
        <f t="shared" si="98"/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f t="shared" si="96"/>
        <v>566.38916256157631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0" t="s">
        <v>8315</v>
      </c>
      <c r="Q2064" t="s">
        <v>8345</v>
      </c>
      <c r="R2064" s="22">
        <f t="shared" si="97"/>
        <v>42423.3830787037</v>
      </c>
      <c r="S2064" s="13">
        <f t="shared" si="98"/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f t="shared" si="96"/>
        <v>120.85714285714286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0" t="s">
        <v>8315</v>
      </c>
      <c r="Q2065" t="s">
        <v>8345</v>
      </c>
      <c r="R2065" s="22">
        <f t="shared" si="97"/>
        <v>42472.73265046296</v>
      </c>
      <c r="S2065" s="13">
        <f t="shared" si="98"/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f t="shared" si="96"/>
        <v>86.163845492085343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0" t="s">
        <v>8315</v>
      </c>
      <c r="Q2066" t="s">
        <v>8345</v>
      </c>
      <c r="R2066" s="22">
        <f t="shared" si="97"/>
        <v>41389.364849537036</v>
      </c>
      <c r="S2066" s="13">
        <f t="shared" si="98"/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f t="shared" si="96"/>
        <v>51.212114395886893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0" t="s">
        <v>8315</v>
      </c>
      <c r="Q2067" t="s">
        <v>8345</v>
      </c>
      <c r="R2067" s="22">
        <f t="shared" si="97"/>
        <v>41603.333668981482</v>
      </c>
      <c r="S2067" s="13">
        <f t="shared" si="98"/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f t="shared" si="96"/>
        <v>67.261538461538464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0" t="s">
        <v>8315</v>
      </c>
      <c r="Q2068" t="s">
        <v>8345</v>
      </c>
      <c r="R2068" s="22">
        <f t="shared" si="97"/>
        <v>41844.771793981483</v>
      </c>
      <c r="S2068" s="13">
        <f t="shared" si="98"/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f t="shared" si="96"/>
        <v>62.8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0" t="s">
        <v>8315</v>
      </c>
      <c r="Q2069" t="s">
        <v>8345</v>
      </c>
      <c r="R2069" s="22">
        <f t="shared" si="97"/>
        <v>42115.853888888887</v>
      </c>
      <c r="S2069" s="13">
        <f t="shared" si="98"/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f t="shared" si="96"/>
        <v>346.13118421052633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0" t="s">
        <v>8315</v>
      </c>
      <c r="Q2070" t="s">
        <v>8345</v>
      </c>
      <c r="R2070" s="22">
        <f t="shared" si="97"/>
        <v>42633.841608796298</v>
      </c>
      <c r="S2070" s="13">
        <f t="shared" si="98"/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f t="shared" si="96"/>
        <v>244.11912547528519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0" t="s">
        <v>8315</v>
      </c>
      <c r="Q2071" t="s">
        <v>8345</v>
      </c>
      <c r="R2071" s="22">
        <f t="shared" si="97"/>
        <v>42340.972118055557</v>
      </c>
      <c r="S2071" s="13">
        <f t="shared" si="98"/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f t="shared" si="96"/>
        <v>259.25424836601309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0" t="s">
        <v>8315</v>
      </c>
      <c r="Q2072" t="s">
        <v>8345</v>
      </c>
      <c r="R2072" s="22">
        <f t="shared" si="97"/>
        <v>42519.6565162037</v>
      </c>
      <c r="S2072" s="13">
        <f t="shared" si="98"/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f t="shared" si="96"/>
        <v>201.96402877697841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0" t="s">
        <v>8315</v>
      </c>
      <c r="Q2073" t="s">
        <v>8345</v>
      </c>
      <c r="R2073" s="22">
        <f t="shared" si="97"/>
        <v>42600.278749999998</v>
      </c>
      <c r="S2073" s="13">
        <f t="shared" si="98"/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f t="shared" si="96"/>
        <v>226.20857142857142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0" t="s">
        <v>8315</v>
      </c>
      <c r="Q2074" t="s">
        <v>8345</v>
      </c>
      <c r="R2074" s="22">
        <f t="shared" si="97"/>
        <v>42467.581388888888</v>
      </c>
      <c r="S2074" s="13">
        <f t="shared" si="98"/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f t="shared" si="96"/>
        <v>324.69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0" t="s">
        <v>8315</v>
      </c>
      <c r="Q2075" t="s">
        <v>8345</v>
      </c>
      <c r="R2075" s="22">
        <f t="shared" si="97"/>
        <v>42087.668032407411</v>
      </c>
      <c r="S2075" s="13">
        <f t="shared" si="98"/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f t="shared" si="96"/>
        <v>205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0" t="s">
        <v>8315</v>
      </c>
      <c r="Q2076" t="s">
        <v>8345</v>
      </c>
      <c r="R2076" s="22">
        <f t="shared" si="97"/>
        <v>42466.826180555552</v>
      </c>
      <c r="S2076" s="13">
        <f t="shared" si="98"/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f t="shared" si="96"/>
        <v>20.465926829268295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0" t="s">
        <v>8315</v>
      </c>
      <c r="Q2077" t="s">
        <v>8345</v>
      </c>
      <c r="R2077" s="22">
        <f t="shared" si="97"/>
        <v>41450.681574074071</v>
      </c>
      <c r="S2077" s="13">
        <f t="shared" si="98"/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f t="shared" si="96"/>
        <v>116.35303146309367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0" t="s">
        <v>8315</v>
      </c>
      <c r="Q2078" t="s">
        <v>8345</v>
      </c>
      <c r="R2078" s="22">
        <f t="shared" si="97"/>
        <v>41803.880659722221</v>
      </c>
      <c r="S2078" s="13">
        <f t="shared" si="98"/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f t="shared" si="96"/>
        <v>307.20212765957444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0" t="s">
        <v>8315</v>
      </c>
      <c r="Q2079" t="s">
        <v>8345</v>
      </c>
      <c r="R2079" s="22">
        <f t="shared" si="97"/>
        <v>42103.042546296296</v>
      </c>
      <c r="S2079" s="13">
        <f t="shared" si="98"/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f t="shared" si="96"/>
        <v>546.6875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0" t="s">
        <v>8315</v>
      </c>
      <c r="Q2080" t="s">
        <v>8345</v>
      </c>
      <c r="R2080" s="22">
        <f t="shared" si="97"/>
        <v>42692.771493055552</v>
      </c>
      <c r="S2080" s="13">
        <f t="shared" si="98"/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f t="shared" si="96"/>
        <v>47.474464579901152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0" t="s">
        <v>8315</v>
      </c>
      <c r="Q2081" t="s">
        <v>8345</v>
      </c>
      <c r="R2081" s="22">
        <f t="shared" si="97"/>
        <v>42150.71056712963</v>
      </c>
      <c r="S2081" s="13">
        <f t="shared" si="98"/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f t="shared" si="96"/>
        <v>101.56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0" t="s">
        <v>8315</v>
      </c>
      <c r="Q2082" t="s">
        <v>8345</v>
      </c>
      <c r="R2082" s="22">
        <f t="shared" si="97"/>
        <v>42289.957175925927</v>
      </c>
      <c r="S2082" s="13">
        <f t="shared" si="98"/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f t="shared" si="96"/>
        <v>72.909090909090907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0" t="s">
        <v>8321</v>
      </c>
      <c r="Q2083" t="s">
        <v>8325</v>
      </c>
      <c r="R2083" s="22">
        <f t="shared" si="97"/>
        <v>41004.156886574077</v>
      </c>
      <c r="S2083" s="13">
        <f t="shared" si="98"/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f t="shared" si="96"/>
        <v>43.710526315789473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0" t="s">
        <v>8321</v>
      </c>
      <c r="Q2084" t="s">
        <v>8325</v>
      </c>
      <c r="R2084" s="22">
        <f t="shared" si="97"/>
        <v>40811.120324074072</v>
      </c>
      <c r="S2084" s="13">
        <f t="shared" si="98"/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f t="shared" si="96"/>
        <v>34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0" t="s">
        <v>8321</v>
      </c>
      <c r="Q2085" t="s">
        <v>8325</v>
      </c>
      <c r="R2085" s="22">
        <f t="shared" si="97"/>
        <v>41034.72216435185</v>
      </c>
      <c r="S2085" s="13">
        <f t="shared" si="98"/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f t="shared" si="96"/>
        <v>70.652173913043484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0" t="s">
        <v>8321</v>
      </c>
      <c r="Q2086" t="s">
        <v>8325</v>
      </c>
      <c r="R2086" s="22">
        <f t="shared" si="97"/>
        <v>41731.833124999997</v>
      </c>
      <c r="S2086" s="13">
        <f t="shared" si="98"/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f t="shared" si="96"/>
        <v>89.301204819277103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0" t="s">
        <v>8321</v>
      </c>
      <c r="Q2087" t="s">
        <v>8325</v>
      </c>
      <c r="R2087" s="22">
        <f t="shared" si="97"/>
        <v>41075.835497685184</v>
      </c>
      <c r="S2087" s="13">
        <f t="shared" si="98"/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f t="shared" si="96"/>
        <v>115.08571428571429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0" t="s">
        <v>8321</v>
      </c>
      <c r="Q2088" t="s">
        <v>8325</v>
      </c>
      <c r="R2088" s="22">
        <f t="shared" si="97"/>
        <v>40860.67050925926</v>
      </c>
      <c r="S2088" s="13">
        <f t="shared" si="98"/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f t="shared" si="96"/>
        <v>62.12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0" t="s">
        <v>8321</v>
      </c>
      <c r="Q2089" t="s">
        <v>8325</v>
      </c>
      <c r="R2089" s="22">
        <f t="shared" si="97"/>
        <v>40764.204375000001</v>
      </c>
      <c r="S2089" s="13">
        <f t="shared" si="98"/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f t="shared" si="96"/>
        <v>46.204266666666669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0" t="s">
        <v>8321</v>
      </c>
      <c r="Q2090" t="s">
        <v>8325</v>
      </c>
      <c r="R2090" s="22">
        <f t="shared" si="97"/>
        <v>40395.714722222219</v>
      </c>
      <c r="S2090" s="13">
        <f t="shared" si="98"/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f t="shared" si="96"/>
        <v>48.54854838709678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0" t="s">
        <v>8321</v>
      </c>
      <c r="Q2091" t="s">
        <v>8325</v>
      </c>
      <c r="R2091" s="22">
        <f t="shared" si="97"/>
        <v>41453.076319444444</v>
      </c>
      <c r="S2091" s="13">
        <f t="shared" si="98"/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f t="shared" si="96"/>
        <v>57.520187499999999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0" t="s">
        <v>8321</v>
      </c>
      <c r="Q2092" t="s">
        <v>8325</v>
      </c>
      <c r="R2092" s="22">
        <f t="shared" si="97"/>
        <v>41299.381423611114</v>
      </c>
      <c r="S2092" s="13">
        <f t="shared" si="98"/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f t="shared" si="96"/>
        <v>88.147154471544724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0" t="s">
        <v>8321</v>
      </c>
      <c r="Q2093" t="s">
        <v>8325</v>
      </c>
      <c r="R2093" s="22">
        <f t="shared" si="97"/>
        <v>40555.322662037033</v>
      </c>
      <c r="S2093" s="13">
        <f t="shared" si="98"/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f t="shared" si="96"/>
        <v>110.49090909090908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0" t="s">
        <v>8321</v>
      </c>
      <c r="Q2094" t="s">
        <v>8325</v>
      </c>
      <c r="R2094" s="22">
        <f t="shared" si="97"/>
        <v>40763.707546296297</v>
      </c>
      <c r="S2094" s="13">
        <f t="shared" si="98"/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f t="shared" si="96"/>
        <v>66.826086956521735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0" t="s">
        <v>8321</v>
      </c>
      <c r="Q2095" t="s">
        <v>8325</v>
      </c>
      <c r="R2095" s="22">
        <f t="shared" si="97"/>
        <v>41205.854537037041</v>
      </c>
      <c r="S2095" s="13">
        <f t="shared" si="98"/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f t="shared" si="96"/>
        <v>58.597222222222221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0" t="s">
        <v>8321</v>
      </c>
      <c r="Q2096" t="s">
        <v>8325</v>
      </c>
      <c r="R2096" s="22">
        <f t="shared" si="97"/>
        <v>40939.02002314815</v>
      </c>
      <c r="S2096" s="13">
        <f t="shared" si="98"/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f t="shared" si="96"/>
        <v>113.63636363636364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0" t="s">
        <v>8321</v>
      </c>
      <c r="Q2097" t="s">
        <v>8325</v>
      </c>
      <c r="R2097" s="22">
        <f t="shared" si="97"/>
        <v>40758.733483796292</v>
      </c>
      <c r="S2097" s="13">
        <f t="shared" si="98"/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f t="shared" si="96"/>
        <v>43.571428571428569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0" t="s">
        <v>8321</v>
      </c>
      <c r="Q2098" t="s">
        <v>8325</v>
      </c>
      <c r="R2098" s="22">
        <f t="shared" si="97"/>
        <v>41192.758506944447</v>
      </c>
      <c r="S2098" s="13">
        <f t="shared" si="98"/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f t="shared" si="96"/>
        <v>78.94736842105263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0" t="s">
        <v>8321</v>
      </c>
      <c r="Q2099" t="s">
        <v>8325</v>
      </c>
      <c r="R2099" s="22">
        <f t="shared" si="97"/>
        <v>40818.58489583333</v>
      </c>
      <c r="S2099" s="13">
        <f t="shared" si="98"/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f t="shared" si="96"/>
        <v>188.125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0" t="s">
        <v>8321</v>
      </c>
      <c r="Q2100" t="s">
        <v>8325</v>
      </c>
      <c r="R2100" s="22">
        <f t="shared" si="97"/>
        <v>40946.11383101852</v>
      </c>
      <c r="S2100" s="13">
        <f t="shared" si="98"/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f t="shared" si="96"/>
        <v>63.031746031746032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0" t="s">
        <v>8321</v>
      </c>
      <c r="Q2101" t="s">
        <v>8325</v>
      </c>
      <c r="R2101" s="22">
        <f t="shared" si="97"/>
        <v>42173.746342592596</v>
      </c>
      <c r="S2101" s="13">
        <f t="shared" si="98"/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f t="shared" si="96"/>
        <v>30.37037037037037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0" t="s">
        <v>8321</v>
      </c>
      <c r="Q2102" t="s">
        <v>8325</v>
      </c>
      <c r="R2102" s="22">
        <f t="shared" si="97"/>
        <v>41074.834965277776</v>
      </c>
      <c r="S2102" s="13">
        <f t="shared" si="98"/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f t="shared" si="96"/>
        <v>51.477272727272727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0" t="s">
        <v>8321</v>
      </c>
      <c r="Q2103" t="s">
        <v>8325</v>
      </c>
      <c r="R2103" s="22">
        <f t="shared" si="97"/>
        <v>40892.149467592593</v>
      </c>
      <c r="S2103" s="13">
        <f t="shared" si="98"/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f t="shared" si="96"/>
        <v>35.789473684210527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0" t="s">
        <v>8321</v>
      </c>
      <c r="Q2104" t="s">
        <v>8325</v>
      </c>
      <c r="R2104" s="22">
        <f t="shared" si="97"/>
        <v>40638.868611111109</v>
      </c>
      <c r="S2104" s="13">
        <f t="shared" si="98"/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f t="shared" si="96"/>
        <v>98.817391304347822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0" t="s">
        <v>8321</v>
      </c>
      <c r="Q2105" t="s">
        <v>8325</v>
      </c>
      <c r="R2105" s="22">
        <f t="shared" si="97"/>
        <v>41192.754942129628</v>
      </c>
      <c r="S2105" s="13">
        <f t="shared" si="98"/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f t="shared" si="96"/>
        <v>28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0" t="s">
        <v>8321</v>
      </c>
      <c r="Q2106" t="s">
        <v>8325</v>
      </c>
      <c r="R2106" s="22">
        <f t="shared" si="97"/>
        <v>41394.074467592596</v>
      </c>
      <c r="S2106" s="13">
        <f t="shared" si="98"/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f t="shared" si="96"/>
        <v>51.313131313131315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0" t="s">
        <v>8321</v>
      </c>
      <c r="Q2107" t="s">
        <v>8325</v>
      </c>
      <c r="R2107" s="22">
        <f t="shared" si="97"/>
        <v>41951.788807870369</v>
      </c>
      <c r="S2107" s="13">
        <f t="shared" si="98"/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f t="shared" si="96"/>
        <v>53.522727272727273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0" t="s">
        <v>8321</v>
      </c>
      <c r="Q2108" t="s">
        <v>8325</v>
      </c>
      <c r="R2108" s="22">
        <f t="shared" si="97"/>
        <v>41270.21497685185</v>
      </c>
      <c r="S2108" s="13">
        <f t="shared" si="98"/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f t="shared" si="96"/>
        <v>37.149310344827583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0" t="s">
        <v>8321</v>
      </c>
      <c r="Q2109" t="s">
        <v>8325</v>
      </c>
      <c r="R2109" s="22">
        <f t="shared" si="97"/>
        <v>41934.71056712963</v>
      </c>
      <c r="S2109" s="13">
        <f t="shared" si="98"/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f t="shared" si="96"/>
        <v>89.895287958115176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0" t="s">
        <v>8321</v>
      </c>
      <c r="Q2110" t="s">
        <v>8325</v>
      </c>
      <c r="R2110" s="22">
        <f t="shared" si="97"/>
        <v>41135.175694444442</v>
      </c>
      <c r="S2110" s="13">
        <f t="shared" si="98"/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f t="shared" si="96"/>
        <v>106.52500000000001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0" t="s">
        <v>8321</v>
      </c>
      <c r="Q2111" t="s">
        <v>8325</v>
      </c>
      <c r="R2111" s="22">
        <f t="shared" si="97"/>
        <v>42160.708530092597</v>
      </c>
      <c r="S2111" s="13">
        <f t="shared" si="98"/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f t="shared" si="96"/>
        <v>52.815789473684212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0" t="s">
        <v>8321</v>
      </c>
      <c r="Q2112" t="s">
        <v>8325</v>
      </c>
      <c r="R2112" s="22">
        <f t="shared" si="97"/>
        <v>41759.670937499999</v>
      </c>
      <c r="S2112" s="13">
        <f t="shared" si="98"/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f t="shared" si="96"/>
        <v>54.615384615384613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0" t="s">
        <v>8321</v>
      </c>
      <c r="Q2113" t="s">
        <v>8325</v>
      </c>
      <c r="R2113" s="22">
        <f t="shared" si="97"/>
        <v>40703.197048611109</v>
      </c>
      <c r="S2113" s="13">
        <f t="shared" si="98"/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f t="shared" si="96"/>
        <v>27.272727272727273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0" t="s">
        <v>8321</v>
      </c>
      <c r="Q2114" t="s">
        <v>8325</v>
      </c>
      <c r="R2114" s="22">
        <f t="shared" si="97"/>
        <v>41365.928159722222</v>
      </c>
      <c r="S2114" s="13">
        <f t="shared" si="98"/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f t="shared" ref="I2115:I2178" si="99">E2115/M2115</f>
        <v>68.598130841121488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0" t="s">
        <v>8321</v>
      </c>
      <c r="Q2115" t="s">
        <v>8325</v>
      </c>
      <c r="R2115" s="22">
        <f t="shared" ref="R2115:R2178" si="100">(((K2115/60)/60)/24)+DATE(1970,1,1)</f>
        <v>41870.86546296296</v>
      </c>
      <c r="S2115" s="13">
        <f t="shared" ref="S2115:S2178" si="101">YEAR(R2115)</f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f t="shared" si="99"/>
        <v>35.612244897959187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0" t="s">
        <v>8321</v>
      </c>
      <c r="Q2116" t="s">
        <v>8325</v>
      </c>
      <c r="R2116" s="22">
        <f t="shared" si="100"/>
        <v>40458.815625000003</v>
      </c>
      <c r="S2116" s="13">
        <f t="shared" si="101"/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f t="shared" si="99"/>
        <v>94.027777777777771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0" t="s">
        <v>8321</v>
      </c>
      <c r="Q2117" t="s">
        <v>8325</v>
      </c>
      <c r="R2117" s="22">
        <f t="shared" si="100"/>
        <v>40564.081030092595</v>
      </c>
      <c r="S2117" s="13">
        <f t="shared" si="101"/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f t="shared" si="99"/>
        <v>526.45652173913038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0" t="s">
        <v>8321</v>
      </c>
      <c r="Q2118" t="s">
        <v>8325</v>
      </c>
      <c r="R2118" s="22">
        <f t="shared" si="100"/>
        <v>41136.777812500004</v>
      </c>
      <c r="S2118" s="13">
        <f t="shared" si="101"/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f t="shared" si="99"/>
        <v>50.657142857142858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0" t="s">
        <v>8321</v>
      </c>
      <c r="Q2119" t="s">
        <v>8325</v>
      </c>
      <c r="R2119" s="22">
        <f t="shared" si="100"/>
        <v>42290.059594907405</v>
      </c>
      <c r="S2119" s="13">
        <f t="shared" si="101"/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f t="shared" si="99"/>
        <v>79.182941176470578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0" t="s">
        <v>8321</v>
      </c>
      <c r="Q2120" t="s">
        <v>8325</v>
      </c>
      <c r="R2120" s="22">
        <f t="shared" si="100"/>
        <v>40718.839537037034</v>
      </c>
      <c r="S2120" s="13">
        <f t="shared" si="101"/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f t="shared" si="99"/>
        <v>91.590909090909093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0" t="s">
        <v>8321</v>
      </c>
      <c r="Q2121" t="s">
        <v>8325</v>
      </c>
      <c r="R2121" s="22">
        <f t="shared" si="100"/>
        <v>41107.130150462966</v>
      </c>
      <c r="S2121" s="13">
        <f t="shared" si="101"/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f t="shared" si="99"/>
        <v>116.96275362318841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0" t="s">
        <v>8321</v>
      </c>
      <c r="Q2122" t="s">
        <v>8325</v>
      </c>
      <c r="R2122" s="22">
        <f t="shared" si="100"/>
        <v>41591.964537037034</v>
      </c>
      <c r="S2122" s="13">
        <f t="shared" si="101"/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f t="shared" si="99"/>
        <v>28.4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0" t="s">
        <v>8329</v>
      </c>
      <c r="Q2123" t="s">
        <v>8330</v>
      </c>
      <c r="R2123" s="22">
        <f t="shared" si="100"/>
        <v>42716.7424537037</v>
      </c>
      <c r="S2123" s="13">
        <f t="shared" si="101"/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f t="shared" si="99"/>
        <v>103.33333333333333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0" t="s">
        <v>8329</v>
      </c>
      <c r="Q2124" t="s">
        <v>8330</v>
      </c>
      <c r="R2124" s="22">
        <f t="shared" si="100"/>
        <v>42712.300567129627</v>
      </c>
      <c r="S2124" s="13">
        <f t="shared" si="101"/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f t="shared" si="99"/>
        <v>10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0" t="s">
        <v>8329</v>
      </c>
      <c r="Q2125" t="s">
        <v>8330</v>
      </c>
      <c r="R2125" s="22">
        <f t="shared" si="100"/>
        <v>40198.424849537041</v>
      </c>
      <c r="S2125" s="13">
        <f t="shared" si="101"/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f t="shared" si="99"/>
        <v>23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0" t="s">
        <v>8329</v>
      </c>
      <c r="Q2126" t="s">
        <v>8330</v>
      </c>
      <c r="R2126" s="22">
        <f t="shared" si="100"/>
        <v>40464.028182870366</v>
      </c>
      <c r="S2126" s="13">
        <f t="shared" si="101"/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f t="shared" si="99"/>
        <v>31.555555555555557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0" t="s">
        <v>8329</v>
      </c>
      <c r="Q2127" t="s">
        <v>8330</v>
      </c>
      <c r="R2127" s="22">
        <f t="shared" si="100"/>
        <v>42191.023530092592</v>
      </c>
      <c r="S2127" s="13">
        <f t="shared" si="101"/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f t="shared" si="99"/>
        <v>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0" t="s">
        <v>8329</v>
      </c>
      <c r="Q2128" t="s">
        <v>8330</v>
      </c>
      <c r="R2128" s="22">
        <f t="shared" si="100"/>
        <v>41951.973229166666</v>
      </c>
      <c r="S2128" s="13">
        <f t="shared" si="101"/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f t="shared" si="99"/>
        <v>34.220338983050844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0" t="s">
        <v>8329</v>
      </c>
      <c r="Q2129" t="s">
        <v>8330</v>
      </c>
      <c r="R2129" s="22">
        <f t="shared" si="100"/>
        <v>42045.50535879629</v>
      </c>
      <c r="S2129" s="13">
        <f t="shared" si="101"/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f t="shared" si="99"/>
        <v>25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0" t="s">
        <v>8329</v>
      </c>
      <c r="Q2130" t="s">
        <v>8330</v>
      </c>
      <c r="R2130" s="22">
        <f t="shared" si="100"/>
        <v>41843.772789351853</v>
      </c>
      <c r="S2130" s="13">
        <f t="shared" si="101"/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f t="shared" si="99"/>
        <v>19.666666666666668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0" t="s">
        <v>8329</v>
      </c>
      <c r="Q2131" t="s">
        <v>8330</v>
      </c>
      <c r="R2131" s="22">
        <f t="shared" si="100"/>
        <v>42409.024305555555</v>
      </c>
      <c r="S2131" s="13">
        <f t="shared" si="101"/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f t="shared" si="99"/>
        <v>21.25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0" t="s">
        <v>8329</v>
      </c>
      <c r="Q2132" t="s">
        <v>8330</v>
      </c>
      <c r="R2132" s="22">
        <f t="shared" si="100"/>
        <v>41832.086377314816</v>
      </c>
      <c r="S2132" s="13">
        <f t="shared" si="101"/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f t="shared" si="99"/>
        <v>8.3333333333333339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0" t="s">
        <v>8329</v>
      </c>
      <c r="Q2133" t="s">
        <v>8330</v>
      </c>
      <c r="R2133" s="22">
        <f t="shared" si="100"/>
        <v>42167.207071759258</v>
      </c>
      <c r="S2133" s="13">
        <f t="shared" si="101"/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f t="shared" si="99"/>
        <v>21.34333333333333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0" t="s">
        <v>8329</v>
      </c>
      <c r="Q2134" t="s">
        <v>8330</v>
      </c>
      <c r="R2134" s="22">
        <f t="shared" si="100"/>
        <v>41643.487175925926</v>
      </c>
      <c r="S2134" s="13">
        <f t="shared" si="101"/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f t="shared" si="99"/>
        <v>5.333333333333333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0" t="s">
        <v>8329</v>
      </c>
      <c r="Q2135" t="s">
        <v>8330</v>
      </c>
      <c r="R2135" s="22">
        <f t="shared" si="100"/>
        <v>40619.097210648149</v>
      </c>
      <c r="S2135" s="13">
        <f t="shared" si="101"/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f t="shared" si="99"/>
        <v>34.666666666666664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0" t="s">
        <v>8329</v>
      </c>
      <c r="Q2136" t="s">
        <v>8330</v>
      </c>
      <c r="R2136" s="22">
        <f t="shared" si="100"/>
        <v>41361.886469907404</v>
      </c>
      <c r="S2136" s="13">
        <f t="shared" si="101"/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f t="shared" si="99"/>
        <v>21.727272727272727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0" t="s">
        <v>8329</v>
      </c>
      <c r="Q2137" t="s">
        <v>8330</v>
      </c>
      <c r="R2137" s="22">
        <f t="shared" si="100"/>
        <v>41156.963344907403</v>
      </c>
      <c r="S2137" s="13">
        <f t="shared" si="101"/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f t="shared" si="99"/>
        <v>11.922499999999999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0" t="s">
        <v>8329</v>
      </c>
      <c r="Q2138" t="s">
        <v>8330</v>
      </c>
      <c r="R2138" s="22">
        <f t="shared" si="100"/>
        <v>41536.509097222224</v>
      </c>
      <c r="S2138" s="13">
        <f t="shared" si="101"/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f t="shared" si="99"/>
        <v>26.59737827715356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0" t="s">
        <v>8329</v>
      </c>
      <c r="Q2139" t="s">
        <v>8330</v>
      </c>
      <c r="R2139" s="22">
        <f t="shared" si="100"/>
        <v>41948.771168981482</v>
      </c>
      <c r="S2139" s="13">
        <f t="shared" si="101"/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f t="shared" si="99"/>
        <v>10.666666666666666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0" t="s">
        <v>8329</v>
      </c>
      <c r="Q2140" t="s">
        <v>8330</v>
      </c>
      <c r="R2140" s="22">
        <f t="shared" si="100"/>
        <v>41557.013182870374</v>
      </c>
      <c r="S2140" s="13">
        <f t="shared" si="101"/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f t="shared" si="99"/>
        <v>29.035714285714285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0" t="s">
        <v>8329</v>
      </c>
      <c r="Q2141" t="s">
        <v>8330</v>
      </c>
      <c r="R2141" s="22">
        <f t="shared" si="100"/>
        <v>42647.750092592592</v>
      </c>
      <c r="S2141" s="13">
        <f t="shared" si="101"/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f t="shared" si="99"/>
        <v>50.909090909090907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0" t="s">
        <v>8329</v>
      </c>
      <c r="Q2142" t="s">
        <v>8330</v>
      </c>
      <c r="R2142" s="22">
        <f t="shared" si="100"/>
        <v>41255.833611111113</v>
      </c>
      <c r="S2142" s="13">
        <f t="shared" si="101"/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t="e">
        <f t="shared" si="99"/>
        <v>#DIV/0!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0" t="s">
        <v>8329</v>
      </c>
      <c r="Q2143" t="s">
        <v>8330</v>
      </c>
      <c r="R2143" s="22">
        <f t="shared" si="100"/>
        <v>41927.235636574071</v>
      </c>
      <c r="S2143" s="13">
        <f t="shared" si="101"/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f t="shared" si="99"/>
        <v>50.083333333333336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0" t="s">
        <v>8329</v>
      </c>
      <c r="Q2144" t="s">
        <v>8330</v>
      </c>
      <c r="R2144" s="22">
        <f t="shared" si="100"/>
        <v>42340.701504629629</v>
      </c>
      <c r="S2144" s="13">
        <f t="shared" si="101"/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f t="shared" si="99"/>
        <v>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0" t="s">
        <v>8329</v>
      </c>
      <c r="Q2145" t="s">
        <v>8330</v>
      </c>
      <c r="R2145" s="22">
        <f t="shared" si="100"/>
        <v>40332.886712962965</v>
      </c>
      <c r="S2145" s="13">
        <f t="shared" si="101"/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f t="shared" si="99"/>
        <v>25.291666666666668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0" t="s">
        <v>8329</v>
      </c>
      <c r="Q2146" t="s">
        <v>8330</v>
      </c>
      <c r="R2146" s="22">
        <f t="shared" si="100"/>
        <v>41499.546759259261</v>
      </c>
      <c r="S2146" s="13">
        <f t="shared" si="101"/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f t="shared" si="99"/>
        <v>51.292134831460672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0" t="s">
        <v>8329</v>
      </c>
      <c r="Q2147" t="s">
        <v>8330</v>
      </c>
      <c r="R2147" s="22">
        <f t="shared" si="100"/>
        <v>41575.237430555557</v>
      </c>
      <c r="S2147" s="13">
        <f t="shared" si="101"/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f t="shared" si="99"/>
        <v>1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0" t="s">
        <v>8329</v>
      </c>
      <c r="Q2148" t="s">
        <v>8330</v>
      </c>
      <c r="R2148" s="22">
        <f t="shared" si="100"/>
        <v>42397.679513888885</v>
      </c>
      <c r="S2148" s="13">
        <f t="shared" si="101"/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f t="shared" si="99"/>
        <v>49.381818181818183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0" t="s">
        <v>8329</v>
      </c>
      <c r="Q2149" t="s">
        <v>8330</v>
      </c>
      <c r="R2149" s="22">
        <f t="shared" si="100"/>
        <v>41927.295694444445</v>
      </c>
      <c r="S2149" s="13">
        <f t="shared" si="101"/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f t="shared" si="99"/>
        <v>1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0" t="s">
        <v>8329</v>
      </c>
      <c r="Q2150" t="s">
        <v>8330</v>
      </c>
      <c r="R2150" s="22">
        <f t="shared" si="100"/>
        <v>42066.733587962968</v>
      </c>
      <c r="S2150" s="13">
        <f t="shared" si="101"/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t="e">
        <f t="shared" si="99"/>
        <v>#DIV/0!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0" t="s">
        <v>8329</v>
      </c>
      <c r="Q2151" t="s">
        <v>8330</v>
      </c>
      <c r="R2151" s="22">
        <f t="shared" si="100"/>
        <v>40355.024953703702</v>
      </c>
      <c r="S2151" s="13">
        <f t="shared" si="101"/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f t="shared" si="99"/>
        <v>101.25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0" t="s">
        <v>8329</v>
      </c>
      <c r="Q2152" t="s">
        <v>8330</v>
      </c>
      <c r="R2152" s="22">
        <f t="shared" si="100"/>
        <v>42534.284710648149</v>
      </c>
      <c r="S2152" s="13">
        <f t="shared" si="101"/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f t="shared" si="99"/>
        <v>19.666666666666668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0" t="s">
        <v>8329</v>
      </c>
      <c r="Q2153" t="s">
        <v>8330</v>
      </c>
      <c r="R2153" s="22">
        <f t="shared" si="100"/>
        <v>42520.847384259265</v>
      </c>
      <c r="S2153" s="13">
        <f t="shared" si="101"/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f t="shared" si="99"/>
        <v>12.5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0" t="s">
        <v>8329</v>
      </c>
      <c r="Q2154" t="s">
        <v>8330</v>
      </c>
      <c r="R2154" s="22">
        <f t="shared" si="100"/>
        <v>41683.832280092596</v>
      </c>
      <c r="S2154" s="13">
        <f t="shared" si="101"/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f t="shared" si="99"/>
        <v>8.5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0" t="s">
        <v>8329</v>
      </c>
      <c r="Q2155" t="s">
        <v>8330</v>
      </c>
      <c r="R2155" s="22">
        <f t="shared" si="100"/>
        <v>41974.911087962959</v>
      </c>
      <c r="S2155" s="13">
        <f t="shared" si="101"/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f t="shared" si="99"/>
        <v>1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0" t="s">
        <v>8329</v>
      </c>
      <c r="Q2156" t="s">
        <v>8330</v>
      </c>
      <c r="R2156" s="22">
        <f t="shared" si="100"/>
        <v>41647.632256944446</v>
      </c>
      <c r="S2156" s="13">
        <f t="shared" si="101"/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f t="shared" si="99"/>
        <v>23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0" t="s">
        <v>8329</v>
      </c>
      <c r="Q2157" t="s">
        <v>8330</v>
      </c>
      <c r="R2157" s="22">
        <f t="shared" si="100"/>
        <v>42430.747511574074</v>
      </c>
      <c r="S2157" s="13">
        <f t="shared" si="101"/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f t="shared" si="99"/>
        <v>17.987951807228917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0" t="s">
        <v>8329</v>
      </c>
      <c r="Q2158" t="s">
        <v>8330</v>
      </c>
      <c r="R2158" s="22">
        <f t="shared" si="100"/>
        <v>41488.85423611111</v>
      </c>
      <c r="S2158" s="13">
        <f t="shared" si="101"/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f t="shared" si="99"/>
        <v>370.94736842105266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0" t="s">
        <v>8329</v>
      </c>
      <c r="Q2159" t="s">
        <v>8330</v>
      </c>
      <c r="R2159" s="22">
        <f t="shared" si="100"/>
        <v>42694.98128472222</v>
      </c>
      <c r="S2159" s="13">
        <f t="shared" si="101"/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f t="shared" si="99"/>
        <v>63.569485530546629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0" t="s">
        <v>8329</v>
      </c>
      <c r="Q2160" t="s">
        <v>8330</v>
      </c>
      <c r="R2160" s="22">
        <f t="shared" si="100"/>
        <v>41264.853865740741</v>
      </c>
      <c r="S2160" s="13">
        <f t="shared" si="101"/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f t="shared" si="99"/>
        <v>13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0" t="s">
        <v>8329</v>
      </c>
      <c r="Q2161" t="s">
        <v>8330</v>
      </c>
      <c r="R2161" s="22">
        <f t="shared" si="100"/>
        <v>40710.731180555551</v>
      </c>
      <c r="S2161" s="13">
        <f t="shared" si="101"/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f t="shared" si="99"/>
        <v>5.3125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0" t="s">
        <v>8329</v>
      </c>
      <c r="Q2162" t="s">
        <v>8330</v>
      </c>
      <c r="R2162" s="22">
        <f t="shared" si="100"/>
        <v>41018.711863425924</v>
      </c>
      <c r="S2162" s="13">
        <f t="shared" si="101"/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f t="shared" si="99"/>
        <v>35.615384615384613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0" t="s">
        <v>8321</v>
      </c>
      <c r="Q2163" t="s">
        <v>8322</v>
      </c>
      <c r="R2163" s="22">
        <f t="shared" si="100"/>
        <v>42240.852534722217</v>
      </c>
      <c r="S2163" s="13">
        <f t="shared" si="101"/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f t="shared" si="99"/>
        <v>87.103448275862064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0" t="s">
        <v>8321</v>
      </c>
      <c r="Q2164" t="s">
        <v>8322</v>
      </c>
      <c r="R2164" s="22">
        <f t="shared" si="100"/>
        <v>41813.766099537039</v>
      </c>
      <c r="S2164" s="13">
        <f t="shared" si="101"/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f t="shared" si="99"/>
        <v>75.11363636363636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0" t="s">
        <v>8321</v>
      </c>
      <c r="Q2165" t="s">
        <v>8322</v>
      </c>
      <c r="R2165" s="22">
        <f t="shared" si="100"/>
        <v>42111.899537037039</v>
      </c>
      <c r="S2165" s="13">
        <f t="shared" si="101"/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f t="shared" si="99"/>
        <v>68.01204819277109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0" t="s">
        <v>8321</v>
      </c>
      <c r="Q2166" t="s">
        <v>8322</v>
      </c>
      <c r="R2166" s="22">
        <f t="shared" si="100"/>
        <v>42515.71775462963</v>
      </c>
      <c r="S2166" s="13">
        <f t="shared" si="101"/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f t="shared" si="99"/>
        <v>29.623931623931625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0" t="s">
        <v>8321</v>
      </c>
      <c r="Q2167" t="s">
        <v>8322</v>
      </c>
      <c r="R2167" s="22">
        <f t="shared" si="100"/>
        <v>42438.667071759264</v>
      </c>
      <c r="S2167" s="13">
        <f t="shared" si="101"/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f t="shared" si="99"/>
        <v>91.625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0" t="s">
        <v>8321</v>
      </c>
      <c r="Q2168" t="s">
        <v>8322</v>
      </c>
      <c r="R2168" s="22">
        <f t="shared" si="100"/>
        <v>41933.838171296295</v>
      </c>
      <c r="S2168" s="13">
        <f t="shared" si="101"/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f t="shared" si="99"/>
        <v>22.5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0" t="s">
        <v>8321</v>
      </c>
      <c r="Q2169" t="s">
        <v>8322</v>
      </c>
      <c r="R2169" s="22">
        <f t="shared" si="100"/>
        <v>41153.066400462965</v>
      </c>
      <c r="S2169" s="13">
        <f t="shared" si="101"/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f t="shared" si="99"/>
        <v>64.366735294117646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0" t="s">
        <v>8321</v>
      </c>
      <c r="Q2170" t="s">
        <v>8322</v>
      </c>
      <c r="R2170" s="22">
        <f t="shared" si="100"/>
        <v>42745.600243055553</v>
      </c>
      <c r="S2170" s="13">
        <f t="shared" si="101"/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f t="shared" si="99"/>
        <v>21.857142857142858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0" t="s">
        <v>8321</v>
      </c>
      <c r="Q2171" t="s">
        <v>8322</v>
      </c>
      <c r="R2171" s="22">
        <f t="shared" si="100"/>
        <v>42793.700821759259</v>
      </c>
      <c r="S2171" s="13">
        <f t="shared" si="101"/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f t="shared" si="99"/>
        <v>33.315789473684212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0" t="s">
        <v>8321</v>
      </c>
      <c r="Q2172" t="s">
        <v>8322</v>
      </c>
      <c r="R2172" s="22">
        <f t="shared" si="100"/>
        <v>42198.750254629631</v>
      </c>
      <c r="S2172" s="13">
        <f t="shared" si="101"/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f t="shared" si="99"/>
        <v>90.276595744680847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0" t="s">
        <v>8321</v>
      </c>
      <c r="Q2173" t="s">
        <v>8322</v>
      </c>
      <c r="R2173" s="22">
        <f t="shared" si="100"/>
        <v>42141.95711805555</v>
      </c>
      <c r="S2173" s="13">
        <f t="shared" si="101"/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f t="shared" si="99"/>
        <v>76.92307692307692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0" t="s">
        <v>8321</v>
      </c>
      <c r="Q2174" t="s">
        <v>8322</v>
      </c>
      <c r="R2174" s="22">
        <f t="shared" si="100"/>
        <v>42082.580092592587</v>
      </c>
      <c r="S2174" s="13">
        <f t="shared" si="101"/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f t="shared" si="99"/>
        <v>59.233333333333334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0" t="s">
        <v>8321</v>
      </c>
      <c r="Q2175" t="s">
        <v>8322</v>
      </c>
      <c r="R2175" s="22">
        <f t="shared" si="100"/>
        <v>41495.692627314813</v>
      </c>
      <c r="S2175" s="13">
        <f t="shared" si="101"/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f t="shared" si="99"/>
        <v>65.38095238095238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0" t="s">
        <v>8321</v>
      </c>
      <c r="Q2176" t="s">
        <v>8322</v>
      </c>
      <c r="R2176" s="22">
        <f t="shared" si="100"/>
        <v>42465.542905092589</v>
      </c>
      <c r="S2176" s="13">
        <f t="shared" si="101"/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f t="shared" si="99"/>
        <v>67.307692307692307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0" t="s">
        <v>8321</v>
      </c>
      <c r="Q2177" t="s">
        <v>8322</v>
      </c>
      <c r="R2177" s="22">
        <f t="shared" si="100"/>
        <v>42565.009097222224</v>
      </c>
      <c r="S2177" s="13">
        <f t="shared" si="101"/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f t="shared" si="99"/>
        <v>88.74647887323944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0" t="s">
        <v>8321</v>
      </c>
      <c r="Q2178" t="s">
        <v>8322</v>
      </c>
      <c r="R2178" s="22">
        <f t="shared" si="100"/>
        <v>42096.633206018523</v>
      </c>
      <c r="S2178" s="13">
        <f t="shared" si="101"/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f t="shared" ref="I2179:I2242" si="102">E2179/M2179</f>
        <v>65.868421052631575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0" t="s">
        <v>8321</v>
      </c>
      <c r="Q2179" t="s">
        <v>8322</v>
      </c>
      <c r="R2179" s="22">
        <f t="shared" ref="R2179:R2242" si="103">(((K2179/60)/60)/24)+DATE(1970,1,1)</f>
        <v>42502.250775462962</v>
      </c>
      <c r="S2179" s="13">
        <f t="shared" ref="S2179:S2242" si="104">YEAR(R2179)</f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f t="shared" si="102"/>
        <v>40.349243306169967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0" t="s">
        <v>8321</v>
      </c>
      <c r="Q2180" t="s">
        <v>8322</v>
      </c>
      <c r="R2180" s="22">
        <f t="shared" si="103"/>
        <v>42723.63653935185</v>
      </c>
      <c r="S2180" s="13">
        <f t="shared" si="104"/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f t="shared" si="102"/>
        <v>76.857142857142861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0" t="s">
        <v>8321</v>
      </c>
      <c r="Q2181" t="s">
        <v>8322</v>
      </c>
      <c r="R2181" s="22">
        <f t="shared" si="103"/>
        <v>42075.171203703707</v>
      </c>
      <c r="S2181" s="13">
        <f t="shared" si="104"/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f t="shared" si="102"/>
        <v>68.707820512820518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0" t="s">
        <v>8321</v>
      </c>
      <c r="Q2182" t="s">
        <v>8322</v>
      </c>
      <c r="R2182" s="22">
        <f t="shared" si="103"/>
        <v>42279.669768518521</v>
      </c>
      <c r="S2182" s="13">
        <f t="shared" si="104"/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f t="shared" si="102"/>
        <v>57.773584905660378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0" t="s">
        <v>8329</v>
      </c>
      <c r="Q2183" t="s">
        <v>8347</v>
      </c>
      <c r="R2183" s="22">
        <f t="shared" si="103"/>
        <v>42773.005243055552</v>
      </c>
      <c r="S2183" s="13">
        <f t="shared" si="104"/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f t="shared" si="102"/>
        <v>44.171348314606739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0" t="s">
        <v>8329</v>
      </c>
      <c r="Q2184" t="s">
        <v>8347</v>
      </c>
      <c r="R2184" s="22">
        <f t="shared" si="103"/>
        <v>41879.900752314818</v>
      </c>
      <c r="S2184" s="13">
        <f t="shared" si="104"/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f t="shared" si="102"/>
        <v>31.566308243727597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0" t="s">
        <v>8329</v>
      </c>
      <c r="Q2185" t="s">
        <v>8347</v>
      </c>
      <c r="R2185" s="22">
        <f t="shared" si="103"/>
        <v>42745.365474537044</v>
      </c>
      <c r="S2185" s="13">
        <f t="shared" si="104"/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f t="shared" si="102"/>
        <v>107.04511278195488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0" t="s">
        <v>8329</v>
      </c>
      <c r="Q2186" t="s">
        <v>8347</v>
      </c>
      <c r="R2186" s="22">
        <f t="shared" si="103"/>
        <v>42380.690289351856</v>
      </c>
      <c r="S2186" s="13">
        <f t="shared" si="104"/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f t="shared" si="102"/>
        <v>149.03451043338683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0" t="s">
        <v>8329</v>
      </c>
      <c r="Q2187" t="s">
        <v>8347</v>
      </c>
      <c r="R2187" s="22">
        <f t="shared" si="103"/>
        <v>41319.349988425929</v>
      </c>
      <c r="S2187" s="13">
        <f t="shared" si="104"/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f t="shared" si="102"/>
        <v>55.956632653061227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0" t="s">
        <v>8329</v>
      </c>
      <c r="Q2188" t="s">
        <v>8347</v>
      </c>
      <c r="R2188" s="22">
        <f t="shared" si="103"/>
        <v>42583.615081018521</v>
      </c>
      <c r="S2188" s="13">
        <f t="shared" si="104"/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f t="shared" si="102"/>
        <v>56.970381807973048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0" t="s">
        <v>8329</v>
      </c>
      <c r="Q2189" t="s">
        <v>8347</v>
      </c>
      <c r="R2189" s="22">
        <f t="shared" si="103"/>
        <v>42068.209097222221</v>
      </c>
      <c r="S2189" s="13">
        <f t="shared" si="104"/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f t="shared" si="102"/>
        <v>44.056420233463037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0" t="s">
        <v>8329</v>
      </c>
      <c r="Q2190" t="s">
        <v>8347</v>
      </c>
      <c r="R2190" s="22">
        <f t="shared" si="103"/>
        <v>42633.586122685185</v>
      </c>
      <c r="S2190" s="13">
        <f t="shared" si="104"/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f t="shared" si="102"/>
        <v>68.625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0" t="s">
        <v>8329</v>
      </c>
      <c r="Q2191" t="s">
        <v>8347</v>
      </c>
      <c r="R2191" s="22">
        <f t="shared" si="103"/>
        <v>42467.788194444445</v>
      </c>
      <c r="S2191" s="13">
        <f t="shared" si="104"/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f t="shared" si="102"/>
        <v>65.318435754189949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0" t="s">
        <v>8329</v>
      </c>
      <c r="Q2192" t="s">
        <v>8347</v>
      </c>
      <c r="R2192" s="22">
        <f t="shared" si="103"/>
        <v>42417.625046296293</v>
      </c>
      <c r="S2192" s="13">
        <f t="shared" si="104"/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f t="shared" si="102"/>
        <v>35.92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0" t="s">
        <v>8329</v>
      </c>
      <c r="Q2193" t="s">
        <v>8347</v>
      </c>
      <c r="R2193" s="22">
        <f t="shared" si="103"/>
        <v>42768.833645833336</v>
      </c>
      <c r="S2193" s="13">
        <f t="shared" si="104"/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f t="shared" si="102"/>
        <v>40.070667078443485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0" t="s">
        <v>8329</v>
      </c>
      <c r="Q2194" t="s">
        <v>8347</v>
      </c>
      <c r="R2194" s="22">
        <f t="shared" si="103"/>
        <v>42691.8512037037</v>
      </c>
      <c r="S2194" s="13">
        <f t="shared" si="104"/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f t="shared" si="102"/>
        <v>75.647714604236342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0" t="s">
        <v>8329</v>
      </c>
      <c r="Q2195" t="s">
        <v>8347</v>
      </c>
      <c r="R2195" s="22">
        <f t="shared" si="103"/>
        <v>42664.405925925923</v>
      </c>
      <c r="S2195" s="13">
        <f t="shared" si="104"/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f t="shared" si="102"/>
        <v>61.203872437357631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0" t="s">
        <v>8329</v>
      </c>
      <c r="Q2196" t="s">
        <v>8347</v>
      </c>
      <c r="R2196" s="22">
        <f t="shared" si="103"/>
        <v>42425.757986111115</v>
      </c>
      <c r="S2196" s="13">
        <f t="shared" si="104"/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f t="shared" si="102"/>
        <v>48.130434782608695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0" t="s">
        <v>8329</v>
      </c>
      <c r="Q2197" t="s">
        <v>8347</v>
      </c>
      <c r="R2197" s="22">
        <f t="shared" si="103"/>
        <v>42197.771990740745</v>
      </c>
      <c r="S2197" s="13">
        <f t="shared" si="104"/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f t="shared" si="102"/>
        <v>68.106837606837601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0" t="s">
        <v>8329</v>
      </c>
      <c r="Q2198" t="s">
        <v>8347</v>
      </c>
      <c r="R2198" s="22">
        <f t="shared" si="103"/>
        <v>42675.487291666665</v>
      </c>
      <c r="S2198" s="13">
        <f t="shared" si="104"/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f t="shared" si="102"/>
        <v>65.891300230946882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0" t="s">
        <v>8329</v>
      </c>
      <c r="Q2199" t="s">
        <v>8347</v>
      </c>
      <c r="R2199" s="22">
        <f t="shared" si="103"/>
        <v>42033.584016203706</v>
      </c>
      <c r="S2199" s="13">
        <f t="shared" si="104"/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f t="shared" si="102"/>
        <v>81.654377880184327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0" t="s">
        <v>8329</v>
      </c>
      <c r="Q2200" t="s">
        <v>8347</v>
      </c>
      <c r="R2200" s="22">
        <f t="shared" si="103"/>
        <v>42292.513888888891</v>
      </c>
      <c r="S2200" s="13">
        <f t="shared" si="104"/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f t="shared" si="102"/>
        <v>52.701195219123505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0" t="s">
        <v>8329</v>
      </c>
      <c r="Q2201" t="s">
        <v>8347</v>
      </c>
      <c r="R2201" s="22">
        <f t="shared" si="103"/>
        <v>42262.416643518518</v>
      </c>
      <c r="S2201" s="13">
        <f t="shared" si="104"/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f t="shared" si="102"/>
        <v>41.228136882129277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0" t="s">
        <v>8329</v>
      </c>
      <c r="Q2202" t="s">
        <v>8347</v>
      </c>
      <c r="R2202" s="22">
        <f t="shared" si="103"/>
        <v>42163.625787037032</v>
      </c>
      <c r="S2202" s="13">
        <f t="shared" si="104"/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f t="shared" si="102"/>
        <v>15.035357142857142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0" t="s">
        <v>8321</v>
      </c>
      <c r="Q2203" t="s">
        <v>8326</v>
      </c>
      <c r="R2203" s="22">
        <f t="shared" si="103"/>
        <v>41276.846817129634</v>
      </c>
      <c r="S2203" s="13">
        <f t="shared" si="104"/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f t="shared" si="102"/>
        <v>39.066920943134534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0" t="s">
        <v>8321</v>
      </c>
      <c r="Q2204" t="s">
        <v>8326</v>
      </c>
      <c r="R2204" s="22">
        <f t="shared" si="103"/>
        <v>41184.849166666667</v>
      </c>
      <c r="S2204" s="13">
        <f t="shared" si="104"/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f t="shared" si="102"/>
        <v>43.82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0" t="s">
        <v>8321</v>
      </c>
      <c r="Q2205" t="s">
        <v>8326</v>
      </c>
      <c r="R2205" s="22">
        <f t="shared" si="103"/>
        <v>42241.85974537037</v>
      </c>
      <c r="S2205" s="13">
        <f t="shared" si="104"/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f t="shared" si="102"/>
        <v>27.301369863013697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0" t="s">
        <v>8321</v>
      </c>
      <c r="Q2206" t="s">
        <v>8326</v>
      </c>
      <c r="R2206" s="22">
        <f t="shared" si="103"/>
        <v>41312.311562499999</v>
      </c>
      <c r="S2206" s="13">
        <f t="shared" si="104"/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f t="shared" si="102"/>
        <v>42.222222222222221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0" t="s">
        <v>8321</v>
      </c>
      <c r="Q2207" t="s">
        <v>8326</v>
      </c>
      <c r="R2207" s="22">
        <f t="shared" si="103"/>
        <v>41031.82163194444</v>
      </c>
      <c r="S2207" s="13">
        <f t="shared" si="104"/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f t="shared" si="102"/>
        <v>33.235294117647058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0" t="s">
        <v>8321</v>
      </c>
      <c r="Q2208" t="s">
        <v>8326</v>
      </c>
      <c r="R2208" s="22">
        <f t="shared" si="103"/>
        <v>40997.257222222222</v>
      </c>
      <c r="S2208" s="13">
        <f t="shared" si="104"/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f t="shared" si="102"/>
        <v>285.71428571428572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0" t="s">
        <v>8321</v>
      </c>
      <c r="Q2209" t="s">
        <v>8326</v>
      </c>
      <c r="R2209" s="22">
        <f t="shared" si="103"/>
        <v>41564.194131944445</v>
      </c>
      <c r="S2209" s="13">
        <f t="shared" si="104"/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f t="shared" si="102"/>
        <v>42.333333333333336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0" t="s">
        <v>8321</v>
      </c>
      <c r="Q2210" t="s">
        <v>8326</v>
      </c>
      <c r="R2210" s="22">
        <f t="shared" si="103"/>
        <v>40946.882245370369</v>
      </c>
      <c r="S2210" s="13">
        <f t="shared" si="104"/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f t="shared" si="102"/>
        <v>50.266666666666666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0" t="s">
        <v>8321</v>
      </c>
      <c r="Q2211" t="s">
        <v>8326</v>
      </c>
      <c r="R2211" s="22">
        <f t="shared" si="103"/>
        <v>41732.479675925926</v>
      </c>
      <c r="S2211" s="13">
        <f t="shared" si="104"/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f t="shared" si="102"/>
        <v>61.902777777777779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0" t="s">
        <v>8321</v>
      </c>
      <c r="Q2212" t="s">
        <v>8326</v>
      </c>
      <c r="R2212" s="22">
        <f t="shared" si="103"/>
        <v>40956.066087962965</v>
      </c>
      <c r="S2212" s="13">
        <f t="shared" si="104"/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f t="shared" si="102"/>
        <v>40.75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0" t="s">
        <v>8321</v>
      </c>
      <c r="Q2213" t="s">
        <v>8326</v>
      </c>
      <c r="R2213" s="22">
        <f t="shared" si="103"/>
        <v>41716.785011574073</v>
      </c>
      <c r="S2213" s="13">
        <f t="shared" si="104"/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f t="shared" si="102"/>
        <v>55.796747967479675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0" t="s">
        <v>8321</v>
      </c>
      <c r="Q2214" t="s">
        <v>8326</v>
      </c>
      <c r="R2214" s="22">
        <f t="shared" si="103"/>
        <v>41548.747418981482</v>
      </c>
      <c r="S2214" s="13">
        <f t="shared" si="104"/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f t="shared" si="102"/>
        <v>10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0" t="s">
        <v>8321</v>
      </c>
      <c r="Q2215" t="s">
        <v>8326</v>
      </c>
      <c r="R2215" s="22">
        <f t="shared" si="103"/>
        <v>42109.826145833329</v>
      </c>
      <c r="S2215" s="13">
        <f t="shared" si="104"/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f t="shared" si="102"/>
        <v>73.125416666666666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0" t="s">
        <v>8321</v>
      </c>
      <c r="Q2216" t="s">
        <v>8326</v>
      </c>
      <c r="R2216" s="22">
        <f t="shared" si="103"/>
        <v>41646.792222222226</v>
      </c>
      <c r="S2216" s="13">
        <f t="shared" si="104"/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f t="shared" si="102"/>
        <v>26.060606060606062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0" t="s">
        <v>8321</v>
      </c>
      <c r="Q2217" t="s">
        <v>8326</v>
      </c>
      <c r="R2217" s="22">
        <f t="shared" si="103"/>
        <v>40958.717268518521</v>
      </c>
      <c r="S2217" s="13">
        <f t="shared" si="104"/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f t="shared" si="102"/>
        <v>22.642857142857142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0" t="s">
        <v>8321</v>
      </c>
      <c r="Q2218" t="s">
        <v>8326</v>
      </c>
      <c r="R2218" s="22">
        <f t="shared" si="103"/>
        <v>42194.751678240747</v>
      </c>
      <c r="S2218" s="13">
        <f t="shared" si="104"/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f t="shared" si="102"/>
        <v>47.222222222222221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0" t="s">
        <v>8321</v>
      </c>
      <c r="Q2219" t="s">
        <v>8326</v>
      </c>
      <c r="R2219" s="22">
        <f t="shared" si="103"/>
        <v>42299.776770833334</v>
      </c>
      <c r="S2219" s="13">
        <f t="shared" si="104"/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f t="shared" si="102"/>
        <v>32.324473684210524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0" t="s">
        <v>8321</v>
      </c>
      <c r="Q2220" t="s">
        <v>8326</v>
      </c>
      <c r="R2220" s="22">
        <f t="shared" si="103"/>
        <v>41127.812303240738</v>
      </c>
      <c r="S2220" s="13">
        <f t="shared" si="104"/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f t="shared" si="102"/>
        <v>53.421052631578945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0" t="s">
        <v>8321</v>
      </c>
      <c r="Q2221" t="s">
        <v>8326</v>
      </c>
      <c r="R2221" s="22">
        <f t="shared" si="103"/>
        <v>42205.718888888892</v>
      </c>
      <c r="S2221" s="13">
        <f t="shared" si="104"/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f t="shared" si="102"/>
        <v>51.304347826086953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0" t="s">
        <v>8321</v>
      </c>
      <c r="Q2222" t="s">
        <v>8326</v>
      </c>
      <c r="R2222" s="22">
        <f t="shared" si="103"/>
        <v>41452.060601851852</v>
      </c>
      <c r="S2222" s="13">
        <f t="shared" si="104"/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f t="shared" si="102"/>
        <v>37.197247706422019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0" t="s">
        <v>8329</v>
      </c>
      <c r="Q2223" t="s">
        <v>8347</v>
      </c>
      <c r="R2223" s="22">
        <f t="shared" si="103"/>
        <v>42452.666770833333</v>
      </c>
      <c r="S2223" s="13">
        <f t="shared" si="104"/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f t="shared" si="102"/>
        <v>27.1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0" t="s">
        <v>8329</v>
      </c>
      <c r="Q2224" t="s">
        <v>8347</v>
      </c>
      <c r="R2224" s="22">
        <f t="shared" si="103"/>
        <v>40906.787581018521</v>
      </c>
      <c r="S2224" s="13">
        <f t="shared" si="104"/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f t="shared" si="102"/>
        <v>206.31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0" t="s">
        <v>8329</v>
      </c>
      <c r="Q2225" t="s">
        <v>8347</v>
      </c>
      <c r="R2225" s="22">
        <f t="shared" si="103"/>
        <v>42152.640833333338</v>
      </c>
      <c r="S2225" s="13">
        <f t="shared" si="104"/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f t="shared" si="102"/>
        <v>82.145270270270274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0" t="s">
        <v>8329</v>
      </c>
      <c r="Q2226" t="s">
        <v>8347</v>
      </c>
      <c r="R2226" s="22">
        <f t="shared" si="103"/>
        <v>42644.667534722219</v>
      </c>
      <c r="S2226" s="13">
        <f t="shared" si="104"/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f t="shared" si="102"/>
        <v>164.79651993355483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0" t="s">
        <v>8329</v>
      </c>
      <c r="Q2227" t="s">
        <v>8347</v>
      </c>
      <c r="R2227" s="22">
        <f t="shared" si="103"/>
        <v>41873.79184027778</v>
      </c>
      <c r="S2227" s="13">
        <f t="shared" si="104"/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f t="shared" si="102"/>
        <v>60.820280373831778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0" t="s">
        <v>8329</v>
      </c>
      <c r="Q2228" t="s">
        <v>8347</v>
      </c>
      <c r="R2228" s="22">
        <f t="shared" si="103"/>
        <v>42381.79886574074</v>
      </c>
      <c r="S2228" s="13">
        <f t="shared" si="104"/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f t="shared" si="102"/>
        <v>67.970099667774093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0" t="s">
        <v>8329</v>
      </c>
      <c r="Q2229" t="s">
        <v>8347</v>
      </c>
      <c r="R2229" s="22">
        <f t="shared" si="103"/>
        <v>41561.807349537034</v>
      </c>
      <c r="S2229" s="13">
        <f t="shared" si="104"/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f t="shared" si="102"/>
        <v>81.561805555555551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0" t="s">
        <v>8329</v>
      </c>
      <c r="Q2230" t="s">
        <v>8347</v>
      </c>
      <c r="R2230" s="22">
        <f t="shared" si="103"/>
        <v>42202.278194444443</v>
      </c>
      <c r="S2230" s="13">
        <f t="shared" si="104"/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f t="shared" si="102"/>
        <v>25.42547309833024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0" t="s">
        <v>8329</v>
      </c>
      <c r="Q2231" t="s">
        <v>8347</v>
      </c>
      <c r="R2231" s="22">
        <f t="shared" si="103"/>
        <v>41484.664247685185</v>
      </c>
      <c r="S2231" s="13">
        <f t="shared" si="104"/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f t="shared" si="102"/>
        <v>21.497991967871485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0" t="s">
        <v>8329</v>
      </c>
      <c r="Q2232" t="s">
        <v>8347</v>
      </c>
      <c r="R2232" s="22">
        <f t="shared" si="103"/>
        <v>41724.881099537037</v>
      </c>
      <c r="S2232" s="13">
        <f t="shared" si="104"/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f t="shared" si="102"/>
        <v>27.226630727762803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0" t="s">
        <v>8329</v>
      </c>
      <c r="Q2233" t="s">
        <v>8347</v>
      </c>
      <c r="R2233" s="22">
        <f t="shared" si="103"/>
        <v>41423.910891203705</v>
      </c>
      <c r="S2233" s="13">
        <f t="shared" si="104"/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f t="shared" si="102"/>
        <v>25.091093117408906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0" t="s">
        <v>8329</v>
      </c>
      <c r="Q2234" t="s">
        <v>8347</v>
      </c>
      <c r="R2234" s="22">
        <f t="shared" si="103"/>
        <v>41806.794074074074</v>
      </c>
      <c r="S2234" s="13">
        <f t="shared" si="104"/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f t="shared" si="102"/>
        <v>21.230179028132991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0" t="s">
        <v>8329</v>
      </c>
      <c r="Q2235" t="s">
        <v>8347</v>
      </c>
      <c r="R2235" s="22">
        <f t="shared" si="103"/>
        <v>42331.378923611104</v>
      </c>
      <c r="S2235" s="13">
        <f t="shared" si="104"/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f t="shared" si="102"/>
        <v>41.607142857142854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0" t="s">
        <v>8329</v>
      </c>
      <c r="Q2236" t="s">
        <v>8347</v>
      </c>
      <c r="R2236" s="22">
        <f t="shared" si="103"/>
        <v>42710.824618055558</v>
      </c>
      <c r="S2236" s="13">
        <f t="shared" si="104"/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f t="shared" si="102"/>
        <v>135.58503401360545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0" t="s">
        <v>8329</v>
      </c>
      <c r="Q2237" t="s">
        <v>8347</v>
      </c>
      <c r="R2237" s="22">
        <f t="shared" si="103"/>
        <v>42062.022118055553</v>
      </c>
      <c r="S2237" s="13">
        <f t="shared" si="104"/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f t="shared" si="102"/>
        <v>22.116176470588236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0" t="s">
        <v>8329</v>
      </c>
      <c r="Q2238" t="s">
        <v>8347</v>
      </c>
      <c r="R2238" s="22">
        <f t="shared" si="103"/>
        <v>42371.617164351846</v>
      </c>
      <c r="S2238" s="13">
        <f t="shared" si="104"/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f t="shared" si="102"/>
        <v>64.625635808748726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0" t="s">
        <v>8329</v>
      </c>
      <c r="Q2239" t="s">
        <v>8347</v>
      </c>
      <c r="R2239" s="22">
        <f t="shared" si="103"/>
        <v>41915.003275462965</v>
      </c>
      <c r="S2239" s="13">
        <f t="shared" si="104"/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f t="shared" si="102"/>
        <v>69.569620253164558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0" t="s">
        <v>8329</v>
      </c>
      <c r="Q2240" t="s">
        <v>8347</v>
      </c>
      <c r="R2240" s="22">
        <f t="shared" si="103"/>
        <v>42774.621712962966</v>
      </c>
      <c r="S2240" s="13">
        <f t="shared" si="104"/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f t="shared" si="102"/>
        <v>75.133028169014082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0" t="s">
        <v>8329</v>
      </c>
      <c r="Q2241" t="s">
        <v>8347</v>
      </c>
      <c r="R2241" s="22">
        <f t="shared" si="103"/>
        <v>41572.958495370374</v>
      </c>
      <c r="S2241" s="13">
        <f t="shared" si="104"/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f t="shared" si="102"/>
        <v>140.97916666666666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0" t="s">
        <v>8329</v>
      </c>
      <c r="Q2242" t="s">
        <v>8347</v>
      </c>
      <c r="R2242" s="22">
        <f t="shared" si="103"/>
        <v>42452.825740740736</v>
      </c>
      <c r="S2242" s="13">
        <f t="shared" si="104"/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f t="shared" ref="I2243:I2306" si="105">E2243/M2243</f>
        <v>49.472392638036808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0" t="s">
        <v>8329</v>
      </c>
      <c r="Q2243" t="s">
        <v>8347</v>
      </c>
      <c r="R2243" s="22">
        <f t="shared" ref="R2243:R2306" si="106">(((K2243/60)/60)/24)+DATE(1970,1,1)</f>
        <v>42766.827546296292</v>
      </c>
      <c r="S2243" s="13">
        <f t="shared" ref="S2243:S2306" si="107">YEAR(R2243)</f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f t="shared" si="105"/>
        <v>53.865251485148519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0" t="s">
        <v>8329</v>
      </c>
      <c r="Q2244" t="s">
        <v>8347</v>
      </c>
      <c r="R2244" s="22">
        <f t="shared" si="106"/>
        <v>41569.575613425928</v>
      </c>
      <c r="S2244" s="13">
        <f t="shared" si="107"/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f t="shared" si="105"/>
        <v>4.5712530712530715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0" t="s">
        <v>8329</v>
      </c>
      <c r="Q2245" t="s">
        <v>8347</v>
      </c>
      <c r="R2245" s="22">
        <f t="shared" si="106"/>
        <v>42800.751041666663</v>
      </c>
      <c r="S2245" s="13">
        <f t="shared" si="107"/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f t="shared" si="105"/>
        <v>65.00344827586207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0" t="s">
        <v>8329</v>
      </c>
      <c r="Q2246" t="s">
        <v>8347</v>
      </c>
      <c r="R2246" s="22">
        <f t="shared" si="106"/>
        <v>42647.818819444445</v>
      </c>
      <c r="S2246" s="13">
        <f t="shared" si="107"/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f t="shared" si="105"/>
        <v>53.475252525252522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0" t="s">
        <v>8329</v>
      </c>
      <c r="Q2247" t="s">
        <v>8347</v>
      </c>
      <c r="R2247" s="22">
        <f t="shared" si="106"/>
        <v>41660.708530092597</v>
      </c>
      <c r="S2247" s="13">
        <f t="shared" si="107"/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f t="shared" si="105"/>
        <v>43.912280701754383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0" t="s">
        <v>8329</v>
      </c>
      <c r="Q2248" t="s">
        <v>8347</v>
      </c>
      <c r="R2248" s="22">
        <f t="shared" si="106"/>
        <v>42221.79178240741</v>
      </c>
      <c r="S2248" s="13">
        <f t="shared" si="107"/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f t="shared" si="105"/>
        <v>50.852631578947367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0" t="s">
        <v>8329</v>
      </c>
      <c r="Q2249" t="s">
        <v>8347</v>
      </c>
      <c r="R2249" s="22">
        <f t="shared" si="106"/>
        <v>42200.666261574079</v>
      </c>
      <c r="S2249" s="13">
        <f t="shared" si="107"/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f t="shared" si="105"/>
        <v>58.6328125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0" t="s">
        <v>8329</v>
      </c>
      <c r="Q2250" t="s">
        <v>8347</v>
      </c>
      <c r="R2250" s="22">
        <f t="shared" si="106"/>
        <v>42688.875902777778</v>
      </c>
      <c r="S2250" s="13">
        <f t="shared" si="107"/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f t="shared" si="105"/>
        <v>32.81666666666667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0" t="s">
        <v>8329</v>
      </c>
      <c r="Q2251" t="s">
        <v>8347</v>
      </c>
      <c r="R2251" s="22">
        <f t="shared" si="106"/>
        <v>41336.703298611108</v>
      </c>
      <c r="S2251" s="13">
        <f t="shared" si="107"/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f t="shared" si="105"/>
        <v>426.93169877408059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0" t="s">
        <v>8329</v>
      </c>
      <c r="Q2252" t="s">
        <v>8347</v>
      </c>
      <c r="R2252" s="22">
        <f t="shared" si="106"/>
        <v>42677.005474537036</v>
      </c>
      <c r="S2252" s="13">
        <f t="shared" si="107"/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f t="shared" si="105"/>
        <v>23.808729166666669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0" t="s">
        <v>8329</v>
      </c>
      <c r="Q2253" t="s">
        <v>8347</v>
      </c>
      <c r="R2253" s="22">
        <f t="shared" si="106"/>
        <v>41846.34579861111</v>
      </c>
      <c r="S2253" s="13">
        <f t="shared" si="107"/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f t="shared" si="105"/>
        <v>98.413654618473899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0" t="s">
        <v>8329</v>
      </c>
      <c r="Q2254" t="s">
        <v>8347</v>
      </c>
      <c r="R2254" s="22">
        <f t="shared" si="106"/>
        <v>42573.327986111108</v>
      </c>
      <c r="S2254" s="13">
        <f t="shared" si="107"/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f t="shared" si="105"/>
        <v>107.32142857142857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0" t="s">
        <v>8329</v>
      </c>
      <c r="Q2255" t="s">
        <v>8347</v>
      </c>
      <c r="R2255" s="22">
        <f t="shared" si="106"/>
        <v>42296.631331018521</v>
      </c>
      <c r="S2255" s="13">
        <f t="shared" si="107"/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f t="shared" si="105"/>
        <v>11.67005076142132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0" t="s">
        <v>8329</v>
      </c>
      <c r="Q2256" t="s">
        <v>8347</v>
      </c>
      <c r="R2256" s="22">
        <f t="shared" si="106"/>
        <v>42752.647777777776</v>
      </c>
      <c r="S2256" s="13">
        <f t="shared" si="107"/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f t="shared" si="105"/>
        <v>41.782287822878232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0" t="s">
        <v>8329</v>
      </c>
      <c r="Q2257" t="s">
        <v>8347</v>
      </c>
      <c r="R2257" s="22">
        <f t="shared" si="106"/>
        <v>42467.951979166668</v>
      </c>
      <c r="S2257" s="13">
        <f t="shared" si="107"/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f t="shared" si="105"/>
        <v>21.38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0" t="s">
        <v>8329</v>
      </c>
      <c r="Q2258" t="s">
        <v>8347</v>
      </c>
      <c r="R2258" s="22">
        <f t="shared" si="106"/>
        <v>42682.451921296291</v>
      </c>
      <c r="S2258" s="13">
        <f t="shared" si="107"/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f t="shared" si="105"/>
        <v>94.103550295857985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0" t="s">
        <v>8329</v>
      </c>
      <c r="Q2259" t="s">
        <v>8347</v>
      </c>
      <c r="R2259" s="22">
        <f t="shared" si="106"/>
        <v>42505.936678240745</v>
      </c>
      <c r="S2259" s="13">
        <f t="shared" si="107"/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f t="shared" si="105"/>
        <v>15.721951219512196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0" t="s">
        <v>8329</v>
      </c>
      <c r="Q2260" t="s">
        <v>8347</v>
      </c>
      <c r="R2260" s="22">
        <f t="shared" si="106"/>
        <v>42136.75100694444</v>
      </c>
      <c r="S2260" s="13">
        <f t="shared" si="107"/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f t="shared" si="105"/>
        <v>90.635922330097088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0" t="s">
        <v>8329</v>
      </c>
      <c r="Q2261" t="s">
        <v>8347</v>
      </c>
      <c r="R2261" s="22">
        <f t="shared" si="106"/>
        <v>42702.804814814815</v>
      </c>
      <c r="S2261" s="13">
        <f t="shared" si="107"/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f t="shared" si="105"/>
        <v>97.297619047619051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0" t="s">
        <v>8329</v>
      </c>
      <c r="Q2262" t="s">
        <v>8347</v>
      </c>
      <c r="R2262" s="22">
        <f t="shared" si="106"/>
        <v>41695.016782407409</v>
      </c>
      <c r="S2262" s="13">
        <f t="shared" si="107"/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f t="shared" si="105"/>
        <v>37.11904761904762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0" t="s">
        <v>8329</v>
      </c>
      <c r="Q2263" t="s">
        <v>8347</v>
      </c>
      <c r="R2263" s="22">
        <f t="shared" si="106"/>
        <v>42759.724768518514</v>
      </c>
      <c r="S2263" s="13">
        <f t="shared" si="107"/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f t="shared" si="105"/>
        <v>28.104972375690608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0" t="s">
        <v>8329</v>
      </c>
      <c r="Q2264" t="s">
        <v>8347</v>
      </c>
      <c r="R2264" s="22">
        <f t="shared" si="106"/>
        <v>41926.585162037038</v>
      </c>
      <c r="S2264" s="13">
        <f t="shared" si="107"/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f t="shared" si="105"/>
        <v>144.43333333333334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0" t="s">
        <v>8329</v>
      </c>
      <c r="Q2265" t="s">
        <v>8347</v>
      </c>
      <c r="R2265" s="22">
        <f t="shared" si="106"/>
        <v>42014.832326388889</v>
      </c>
      <c r="S2265" s="13">
        <f t="shared" si="107"/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f t="shared" si="105"/>
        <v>24.274157303370785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0" t="s">
        <v>8329</v>
      </c>
      <c r="Q2266" t="s">
        <v>8347</v>
      </c>
      <c r="R2266" s="22">
        <f t="shared" si="106"/>
        <v>42496.582337962958</v>
      </c>
      <c r="S2266" s="13">
        <f t="shared" si="107"/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f t="shared" si="105"/>
        <v>35.117647058823529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0" t="s">
        <v>8329</v>
      </c>
      <c r="Q2267" t="s">
        <v>8347</v>
      </c>
      <c r="R2267" s="22">
        <f t="shared" si="106"/>
        <v>42689.853090277778</v>
      </c>
      <c r="S2267" s="13">
        <f t="shared" si="107"/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f t="shared" si="105"/>
        <v>24.762886597938145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0" t="s">
        <v>8329</v>
      </c>
      <c r="Q2268" t="s">
        <v>8347</v>
      </c>
      <c r="R2268" s="22">
        <f t="shared" si="106"/>
        <v>42469.874907407408</v>
      </c>
      <c r="S2268" s="13">
        <f t="shared" si="107"/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f t="shared" si="105"/>
        <v>188.37871287128712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0" t="s">
        <v>8329</v>
      </c>
      <c r="Q2269" t="s">
        <v>8347</v>
      </c>
      <c r="R2269" s="22">
        <f t="shared" si="106"/>
        <v>41968.829826388886</v>
      </c>
      <c r="S2269" s="13">
        <f t="shared" si="107"/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f t="shared" si="105"/>
        <v>148.08247422680412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0" t="s">
        <v>8329</v>
      </c>
      <c r="Q2270" t="s">
        <v>8347</v>
      </c>
      <c r="R2270" s="22">
        <f t="shared" si="106"/>
        <v>42776.082349537035</v>
      </c>
      <c r="S2270" s="13">
        <f t="shared" si="107"/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f t="shared" si="105"/>
        <v>49.934589800443462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0" t="s">
        <v>8329</v>
      </c>
      <c r="Q2271" t="s">
        <v>8347</v>
      </c>
      <c r="R2271" s="22">
        <f t="shared" si="106"/>
        <v>42776.704432870371</v>
      </c>
      <c r="S2271" s="13">
        <f t="shared" si="107"/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f t="shared" si="105"/>
        <v>107.82155688622754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0" t="s">
        <v>8329</v>
      </c>
      <c r="Q2272" t="s">
        <v>8347</v>
      </c>
      <c r="R2272" s="22">
        <f t="shared" si="106"/>
        <v>42725.869363425925</v>
      </c>
      <c r="S2272" s="13">
        <f t="shared" si="107"/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f t="shared" si="105"/>
        <v>42.63403614457831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0" t="s">
        <v>8329</v>
      </c>
      <c r="Q2273" t="s">
        <v>8347</v>
      </c>
      <c r="R2273" s="22">
        <f t="shared" si="106"/>
        <v>42684.000046296293</v>
      </c>
      <c r="S2273" s="13">
        <f t="shared" si="107"/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f t="shared" si="105"/>
        <v>14.370762711864407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0" t="s">
        <v>8329</v>
      </c>
      <c r="Q2274" t="s">
        <v>8347</v>
      </c>
      <c r="R2274" s="22">
        <f t="shared" si="106"/>
        <v>42315.699490740735</v>
      </c>
      <c r="S2274" s="13">
        <f t="shared" si="107"/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f t="shared" si="105"/>
        <v>37.476190476190474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0" t="s">
        <v>8329</v>
      </c>
      <c r="Q2275" t="s">
        <v>8347</v>
      </c>
      <c r="R2275" s="22">
        <f t="shared" si="106"/>
        <v>42781.549097222218</v>
      </c>
      <c r="S2275" s="13">
        <f t="shared" si="107"/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f t="shared" si="105"/>
        <v>30.202020202020201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0" t="s">
        <v>8329</v>
      </c>
      <c r="Q2276" t="s">
        <v>8347</v>
      </c>
      <c r="R2276" s="22">
        <f t="shared" si="106"/>
        <v>41663.500659722224</v>
      </c>
      <c r="S2276" s="13">
        <f t="shared" si="107"/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f t="shared" si="105"/>
        <v>33.550632911392405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0" t="s">
        <v>8329</v>
      </c>
      <c r="Q2277" t="s">
        <v>8347</v>
      </c>
      <c r="R2277" s="22">
        <f t="shared" si="106"/>
        <v>41965.616655092599</v>
      </c>
      <c r="S2277" s="13">
        <f t="shared" si="107"/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f t="shared" si="105"/>
        <v>64.74666666666667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0" t="s">
        <v>8329</v>
      </c>
      <c r="Q2278" t="s">
        <v>8347</v>
      </c>
      <c r="R2278" s="22">
        <f t="shared" si="106"/>
        <v>41614.651493055557</v>
      </c>
      <c r="S2278" s="13">
        <f t="shared" si="107"/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f t="shared" si="105"/>
        <v>57.932367149758456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0" t="s">
        <v>8329</v>
      </c>
      <c r="Q2279" t="s">
        <v>8347</v>
      </c>
      <c r="R2279" s="22">
        <f t="shared" si="106"/>
        <v>40936.678506944445</v>
      </c>
      <c r="S2279" s="13">
        <f t="shared" si="107"/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f t="shared" si="105"/>
        <v>53.078431372549019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0" t="s">
        <v>8329</v>
      </c>
      <c r="Q2280" t="s">
        <v>8347</v>
      </c>
      <c r="R2280" s="22">
        <f t="shared" si="106"/>
        <v>42338.709108796291</v>
      </c>
      <c r="S2280" s="13">
        <f t="shared" si="107"/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f t="shared" si="105"/>
        <v>48.0625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0" t="s">
        <v>8329</v>
      </c>
      <c r="Q2281" t="s">
        <v>8347</v>
      </c>
      <c r="R2281" s="22">
        <f t="shared" si="106"/>
        <v>42020.806701388887</v>
      </c>
      <c r="S2281" s="13">
        <f t="shared" si="107"/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f t="shared" si="105"/>
        <v>82.396874999999994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0" t="s">
        <v>8329</v>
      </c>
      <c r="Q2282" t="s">
        <v>8347</v>
      </c>
      <c r="R2282" s="22">
        <f t="shared" si="106"/>
        <v>42234.624895833331</v>
      </c>
      <c r="S2282" s="13">
        <f t="shared" si="107"/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f t="shared" si="105"/>
        <v>50.454545454545453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0" t="s">
        <v>8321</v>
      </c>
      <c r="Q2283" t="s">
        <v>8322</v>
      </c>
      <c r="R2283" s="22">
        <f t="shared" si="106"/>
        <v>40687.285844907405</v>
      </c>
      <c r="S2283" s="13">
        <f t="shared" si="107"/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f t="shared" si="105"/>
        <v>115.83333333333333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0" t="s">
        <v>8321</v>
      </c>
      <c r="Q2284" t="s">
        <v>8322</v>
      </c>
      <c r="R2284" s="22">
        <f t="shared" si="106"/>
        <v>42323.17460648148</v>
      </c>
      <c r="S2284" s="13">
        <f t="shared" si="107"/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f t="shared" si="105"/>
        <v>63.03458333333333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0" t="s">
        <v>8321</v>
      </c>
      <c r="Q2285" t="s">
        <v>8322</v>
      </c>
      <c r="R2285" s="22">
        <f t="shared" si="106"/>
        <v>40978.125046296293</v>
      </c>
      <c r="S2285" s="13">
        <f t="shared" si="107"/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f t="shared" si="105"/>
        <v>108.02152542372882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0" t="s">
        <v>8321</v>
      </c>
      <c r="Q2286" t="s">
        <v>8322</v>
      </c>
      <c r="R2286" s="22">
        <f t="shared" si="106"/>
        <v>40585.796817129631</v>
      </c>
      <c r="S2286" s="13">
        <f t="shared" si="107"/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f t="shared" si="105"/>
        <v>46.088607594936711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0" t="s">
        <v>8321</v>
      </c>
      <c r="Q2287" t="s">
        <v>8322</v>
      </c>
      <c r="R2287" s="22">
        <f t="shared" si="106"/>
        <v>41059.185682870368</v>
      </c>
      <c r="S2287" s="13">
        <f t="shared" si="107"/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f t="shared" si="105"/>
        <v>107.21428571428571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0" t="s">
        <v>8321</v>
      </c>
      <c r="Q2288" t="s">
        <v>8322</v>
      </c>
      <c r="R2288" s="22">
        <f t="shared" si="106"/>
        <v>41494.963587962964</v>
      </c>
      <c r="S2288" s="13">
        <f t="shared" si="107"/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f t="shared" si="105"/>
        <v>50.9338679245283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0" t="s">
        <v>8321</v>
      </c>
      <c r="Q2289" t="s">
        <v>8322</v>
      </c>
      <c r="R2289" s="22">
        <f t="shared" si="106"/>
        <v>41792.667361111111</v>
      </c>
      <c r="S2289" s="13">
        <f t="shared" si="107"/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f t="shared" si="105"/>
        <v>40.04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0" t="s">
        <v>8321</v>
      </c>
      <c r="Q2290" t="s">
        <v>8322</v>
      </c>
      <c r="R2290" s="22">
        <f t="shared" si="106"/>
        <v>41067.827418981484</v>
      </c>
      <c r="S2290" s="13">
        <f t="shared" si="107"/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f t="shared" si="105"/>
        <v>64.44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0" t="s">
        <v>8321</v>
      </c>
      <c r="Q2291" t="s">
        <v>8322</v>
      </c>
      <c r="R2291" s="22">
        <f t="shared" si="106"/>
        <v>41571.998379629629</v>
      </c>
      <c r="S2291" s="13">
        <f t="shared" si="107"/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f t="shared" si="105"/>
        <v>53.827586206896555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0" t="s">
        <v>8321</v>
      </c>
      <c r="Q2292" t="s">
        <v>8322</v>
      </c>
      <c r="R2292" s="22">
        <f t="shared" si="106"/>
        <v>40070.253819444442</v>
      </c>
      <c r="S2292" s="13">
        <f t="shared" si="107"/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f t="shared" si="105"/>
        <v>100.46511627906976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0" t="s">
        <v>8321</v>
      </c>
      <c r="Q2293" t="s">
        <v>8322</v>
      </c>
      <c r="R2293" s="22">
        <f t="shared" si="106"/>
        <v>40987.977060185185</v>
      </c>
      <c r="S2293" s="13">
        <f t="shared" si="107"/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f t="shared" si="105"/>
        <v>46.630652173913049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0" t="s">
        <v>8321</v>
      </c>
      <c r="Q2294" t="s">
        <v>8322</v>
      </c>
      <c r="R2294" s="22">
        <f t="shared" si="106"/>
        <v>40987.697638888887</v>
      </c>
      <c r="S2294" s="13">
        <f t="shared" si="107"/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f t="shared" si="105"/>
        <v>34.074074074074076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0" t="s">
        <v>8321</v>
      </c>
      <c r="Q2295" t="s">
        <v>8322</v>
      </c>
      <c r="R2295" s="22">
        <f t="shared" si="106"/>
        <v>41151.708321759259</v>
      </c>
      <c r="S2295" s="13">
        <f t="shared" si="107"/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f t="shared" si="105"/>
        <v>65.214642857142863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0" t="s">
        <v>8321</v>
      </c>
      <c r="Q2296" t="s">
        <v>8322</v>
      </c>
      <c r="R2296" s="22">
        <f t="shared" si="106"/>
        <v>41264.72314814815</v>
      </c>
      <c r="S2296" s="13">
        <f t="shared" si="107"/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f t="shared" si="105"/>
        <v>44.205882352941174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0" t="s">
        <v>8321</v>
      </c>
      <c r="Q2297" t="s">
        <v>8322</v>
      </c>
      <c r="R2297" s="22">
        <f t="shared" si="106"/>
        <v>41270.954351851848</v>
      </c>
      <c r="S2297" s="13">
        <f t="shared" si="107"/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f t="shared" si="105"/>
        <v>71.965517241379317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0" t="s">
        <v>8321</v>
      </c>
      <c r="Q2298" t="s">
        <v>8322</v>
      </c>
      <c r="R2298" s="22">
        <f t="shared" si="106"/>
        <v>40927.731782407405</v>
      </c>
      <c r="S2298" s="13">
        <f t="shared" si="107"/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f t="shared" si="105"/>
        <v>52.94736842105263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0" t="s">
        <v>8321</v>
      </c>
      <c r="Q2299" t="s">
        <v>8322</v>
      </c>
      <c r="R2299" s="22">
        <f t="shared" si="106"/>
        <v>40948.042233796295</v>
      </c>
      <c r="S2299" s="13">
        <f t="shared" si="107"/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f t="shared" si="105"/>
        <v>109.45138888888889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0" t="s">
        <v>8321</v>
      </c>
      <c r="Q2300" t="s">
        <v>8322</v>
      </c>
      <c r="R2300" s="22">
        <f t="shared" si="106"/>
        <v>41694.84065972222</v>
      </c>
      <c r="S2300" s="13">
        <f t="shared" si="107"/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f t="shared" si="105"/>
        <v>75.035714285714292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0" t="s">
        <v>8321</v>
      </c>
      <c r="Q2301" t="s">
        <v>8322</v>
      </c>
      <c r="R2301" s="22">
        <f t="shared" si="106"/>
        <v>40565.032511574071</v>
      </c>
      <c r="S2301" s="13">
        <f t="shared" si="107"/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f t="shared" si="105"/>
        <v>115.71428571428571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0" t="s">
        <v>8321</v>
      </c>
      <c r="Q2302" t="s">
        <v>8322</v>
      </c>
      <c r="R2302" s="22">
        <f t="shared" si="106"/>
        <v>41074.727037037039</v>
      </c>
      <c r="S2302" s="13">
        <f t="shared" si="107"/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f t="shared" si="105"/>
        <v>31.659810426540286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0" t="s">
        <v>8321</v>
      </c>
      <c r="Q2303" t="s">
        <v>8325</v>
      </c>
      <c r="R2303" s="22">
        <f t="shared" si="106"/>
        <v>41416.146944444445</v>
      </c>
      <c r="S2303" s="13">
        <f t="shared" si="107"/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f t="shared" si="105"/>
        <v>46.176470588235297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0" t="s">
        <v>8321</v>
      </c>
      <c r="Q2304" t="s">
        <v>8325</v>
      </c>
      <c r="R2304" s="22">
        <f t="shared" si="106"/>
        <v>41605.868449074071</v>
      </c>
      <c r="S2304" s="13">
        <f t="shared" si="107"/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f t="shared" si="105"/>
        <v>68.481650485436887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0" t="s">
        <v>8321</v>
      </c>
      <c r="Q2305" t="s">
        <v>8325</v>
      </c>
      <c r="R2305" s="22">
        <f t="shared" si="106"/>
        <v>40850.111064814817</v>
      </c>
      <c r="S2305" s="13">
        <f t="shared" si="107"/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f t="shared" si="105"/>
        <v>53.469203539823013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0" t="s">
        <v>8321</v>
      </c>
      <c r="Q2306" t="s">
        <v>8325</v>
      </c>
      <c r="R2306" s="22">
        <f t="shared" si="106"/>
        <v>40502.815868055557</v>
      </c>
      <c r="S2306" s="13">
        <f t="shared" si="107"/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f t="shared" ref="I2307:I2370" si="108">E2307/M2307</f>
        <v>109.10778443113773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0" t="s">
        <v>8321</v>
      </c>
      <c r="Q2307" t="s">
        <v>8325</v>
      </c>
      <c r="R2307" s="22">
        <f t="shared" ref="R2307:R2370" si="109">(((K2307/60)/60)/24)+DATE(1970,1,1)</f>
        <v>41834.695277777777</v>
      </c>
      <c r="S2307" s="13">
        <f t="shared" ref="S2307:S2370" si="110">YEAR(R2307)</f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f t="shared" si="108"/>
        <v>51.185616438356163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0" t="s">
        <v>8321</v>
      </c>
      <c r="Q2308" t="s">
        <v>8325</v>
      </c>
      <c r="R2308" s="22">
        <f t="shared" si="109"/>
        <v>40948.16815972222</v>
      </c>
      <c r="S2308" s="13">
        <f t="shared" si="110"/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f t="shared" si="108"/>
        <v>27.936800000000002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0" t="s">
        <v>8321</v>
      </c>
      <c r="Q2309" t="s">
        <v>8325</v>
      </c>
      <c r="R2309" s="22">
        <f t="shared" si="109"/>
        <v>41004.802465277775</v>
      </c>
      <c r="S2309" s="13">
        <f t="shared" si="110"/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f t="shared" si="108"/>
        <v>82.496921824104234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0" t="s">
        <v>8321</v>
      </c>
      <c r="Q2310" t="s">
        <v>8325</v>
      </c>
      <c r="R2310" s="22">
        <f t="shared" si="109"/>
        <v>41851.962916666671</v>
      </c>
      <c r="S2310" s="13">
        <f t="shared" si="110"/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f t="shared" si="108"/>
        <v>59.817476635514019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0" t="s">
        <v>8321</v>
      </c>
      <c r="Q2311" t="s">
        <v>8325</v>
      </c>
      <c r="R2311" s="22">
        <f t="shared" si="109"/>
        <v>41307.987696759257</v>
      </c>
      <c r="S2311" s="13">
        <f t="shared" si="110"/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f t="shared" si="108"/>
        <v>64.816470588235291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0" t="s">
        <v>8321</v>
      </c>
      <c r="Q2312" t="s">
        <v>8325</v>
      </c>
      <c r="R2312" s="22">
        <f t="shared" si="109"/>
        <v>41324.79415509259</v>
      </c>
      <c r="S2312" s="13">
        <f t="shared" si="110"/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f t="shared" si="108"/>
        <v>90.09615384615384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0" t="s">
        <v>8321</v>
      </c>
      <c r="Q2313" t="s">
        <v>8325</v>
      </c>
      <c r="R2313" s="22">
        <f t="shared" si="109"/>
        <v>41736.004502314812</v>
      </c>
      <c r="S2313" s="13">
        <f t="shared" si="110"/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f t="shared" si="108"/>
        <v>40.962025316455694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0" t="s">
        <v>8321</v>
      </c>
      <c r="Q2314" t="s">
        <v>8325</v>
      </c>
      <c r="R2314" s="22">
        <f t="shared" si="109"/>
        <v>41716.632847222223</v>
      </c>
      <c r="S2314" s="13">
        <f t="shared" si="110"/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f t="shared" si="108"/>
        <v>56.000127388535034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0" t="s">
        <v>8321</v>
      </c>
      <c r="Q2315" t="s">
        <v>8325</v>
      </c>
      <c r="R2315" s="22">
        <f t="shared" si="109"/>
        <v>41002.958634259259</v>
      </c>
      <c r="S2315" s="13">
        <f t="shared" si="110"/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f t="shared" si="108"/>
        <v>37.672800000000002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0" t="s">
        <v>8321</v>
      </c>
      <c r="Q2316" t="s">
        <v>8325</v>
      </c>
      <c r="R2316" s="22">
        <f t="shared" si="109"/>
        <v>41037.551585648151</v>
      </c>
      <c r="S2316" s="13">
        <f t="shared" si="110"/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f t="shared" si="108"/>
        <v>40.078125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0" t="s">
        <v>8321</v>
      </c>
      <c r="Q2317" t="s">
        <v>8325</v>
      </c>
      <c r="R2317" s="22">
        <f t="shared" si="109"/>
        <v>41004.72619212963</v>
      </c>
      <c r="S2317" s="13">
        <f t="shared" si="110"/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f t="shared" si="108"/>
        <v>78.031999999999996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0" t="s">
        <v>8321</v>
      </c>
      <c r="Q2318" t="s">
        <v>8325</v>
      </c>
      <c r="R2318" s="22">
        <f t="shared" si="109"/>
        <v>40079.725115740745</v>
      </c>
      <c r="S2318" s="13">
        <f t="shared" si="110"/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f t="shared" si="108"/>
        <v>18.90909090909091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0" t="s">
        <v>8321</v>
      </c>
      <c r="Q2319" t="s">
        <v>8325</v>
      </c>
      <c r="R2319" s="22">
        <f t="shared" si="109"/>
        <v>40192.542233796295</v>
      </c>
      <c r="S2319" s="13">
        <f t="shared" si="110"/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f t="shared" si="108"/>
        <v>37.134969325153371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0" t="s">
        <v>8321</v>
      </c>
      <c r="Q2320" t="s">
        <v>8325</v>
      </c>
      <c r="R2320" s="22">
        <f t="shared" si="109"/>
        <v>40050.643680555557</v>
      </c>
      <c r="S2320" s="13">
        <f t="shared" si="110"/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f t="shared" si="108"/>
        <v>41.961038961038959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0" t="s">
        <v>8321</v>
      </c>
      <c r="Q2321" t="s">
        <v>8325</v>
      </c>
      <c r="R2321" s="22">
        <f t="shared" si="109"/>
        <v>41593.082002314812</v>
      </c>
      <c r="S2321" s="13">
        <f t="shared" si="110"/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f t="shared" si="108"/>
        <v>61.044943820224717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0" t="s">
        <v>8321</v>
      </c>
      <c r="Q2322" t="s">
        <v>8325</v>
      </c>
      <c r="R2322" s="22">
        <f t="shared" si="109"/>
        <v>41696.817129629628</v>
      </c>
      <c r="S2322" s="13">
        <f t="shared" si="110"/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f t="shared" si="108"/>
        <v>64.53125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0" t="s">
        <v>8332</v>
      </c>
      <c r="Q2323" t="s">
        <v>8348</v>
      </c>
      <c r="R2323" s="22">
        <f t="shared" si="109"/>
        <v>42799.260428240741</v>
      </c>
      <c r="S2323" s="13">
        <f t="shared" si="110"/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f t="shared" si="108"/>
        <v>21.25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0" t="s">
        <v>8332</v>
      </c>
      <c r="Q2324" t="s">
        <v>8348</v>
      </c>
      <c r="R2324" s="22">
        <f t="shared" si="109"/>
        <v>42804.895474537043</v>
      </c>
      <c r="S2324" s="13">
        <f t="shared" si="110"/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f t="shared" si="108"/>
        <v>30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0" t="s">
        <v>8332</v>
      </c>
      <c r="Q2325" t="s">
        <v>8348</v>
      </c>
      <c r="R2325" s="22">
        <f t="shared" si="109"/>
        <v>42807.755173611105</v>
      </c>
      <c r="S2325" s="13">
        <f t="shared" si="110"/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f t="shared" si="108"/>
        <v>25.491803278688526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0" t="s">
        <v>8332</v>
      </c>
      <c r="Q2326" t="s">
        <v>8348</v>
      </c>
      <c r="R2326" s="22">
        <f t="shared" si="109"/>
        <v>42790.885243055556</v>
      </c>
      <c r="S2326" s="13">
        <f t="shared" si="110"/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f t="shared" si="108"/>
        <v>11.428571428571429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0" t="s">
        <v>8332</v>
      </c>
      <c r="Q2327" t="s">
        <v>8348</v>
      </c>
      <c r="R2327" s="22">
        <f t="shared" si="109"/>
        <v>42794.022349537037</v>
      </c>
      <c r="S2327" s="13">
        <f t="shared" si="110"/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f t="shared" si="108"/>
        <v>108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0" t="s">
        <v>8332</v>
      </c>
      <c r="Q2328" t="s">
        <v>8348</v>
      </c>
      <c r="R2328" s="22">
        <f t="shared" si="109"/>
        <v>42804.034120370372</v>
      </c>
      <c r="S2328" s="13">
        <f t="shared" si="110"/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f t="shared" si="108"/>
        <v>54.883162444113267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0" t="s">
        <v>8332</v>
      </c>
      <c r="Q2329" t="s">
        <v>8348</v>
      </c>
      <c r="R2329" s="22">
        <f t="shared" si="109"/>
        <v>41842.917129629634</v>
      </c>
      <c r="S2329" s="13">
        <f t="shared" si="110"/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f t="shared" si="108"/>
        <v>47.383612662942269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0" t="s">
        <v>8332</v>
      </c>
      <c r="Q2330" t="s">
        <v>8348</v>
      </c>
      <c r="R2330" s="22">
        <f t="shared" si="109"/>
        <v>42139.781678240746</v>
      </c>
      <c r="S2330" s="13">
        <f t="shared" si="110"/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f t="shared" si="108"/>
        <v>211.84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0" t="s">
        <v>8332</v>
      </c>
      <c r="Q2331" t="s">
        <v>8348</v>
      </c>
      <c r="R2331" s="22">
        <f t="shared" si="109"/>
        <v>41807.624374999999</v>
      </c>
      <c r="S2331" s="13">
        <f t="shared" si="110"/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f t="shared" si="108"/>
        <v>219.92638036809817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0" t="s">
        <v>8332</v>
      </c>
      <c r="Q2332" t="s">
        <v>8348</v>
      </c>
      <c r="R2332" s="22">
        <f t="shared" si="109"/>
        <v>42332.89980324074</v>
      </c>
      <c r="S2332" s="13">
        <f t="shared" si="110"/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f t="shared" si="108"/>
        <v>40.795406360424032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0" t="s">
        <v>8332</v>
      </c>
      <c r="Q2333" t="s">
        <v>8348</v>
      </c>
      <c r="R2333" s="22">
        <f t="shared" si="109"/>
        <v>41839.005671296298</v>
      </c>
      <c r="S2333" s="13">
        <f t="shared" si="110"/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f t="shared" si="108"/>
        <v>75.502840909090907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0" t="s">
        <v>8332</v>
      </c>
      <c r="Q2334" t="s">
        <v>8348</v>
      </c>
      <c r="R2334" s="22">
        <f t="shared" si="109"/>
        <v>42011.628136574072</v>
      </c>
      <c r="S2334" s="13">
        <f t="shared" si="110"/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f t="shared" si="108"/>
        <v>13.542553191489361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0" t="s">
        <v>8332</v>
      </c>
      <c r="Q2335" t="s">
        <v>8348</v>
      </c>
      <c r="R2335" s="22">
        <f t="shared" si="109"/>
        <v>41767.650347222225</v>
      </c>
      <c r="S2335" s="13">
        <f t="shared" si="110"/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f t="shared" si="108"/>
        <v>60.865671641791046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0" t="s">
        <v>8332</v>
      </c>
      <c r="Q2336" t="s">
        <v>8348</v>
      </c>
      <c r="R2336" s="22">
        <f t="shared" si="109"/>
        <v>41918.670115740737</v>
      </c>
      <c r="S2336" s="13">
        <f t="shared" si="110"/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f t="shared" si="108"/>
        <v>115.69230769230769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0" t="s">
        <v>8332</v>
      </c>
      <c r="Q2337" t="s">
        <v>8348</v>
      </c>
      <c r="R2337" s="22">
        <f t="shared" si="109"/>
        <v>41771.572256944448</v>
      </c>
      <c r="S2337" s="13">
        <f t="shared" si="110"/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f t="shared" si="108"/>
        <v>48.104623556581984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0" t="s">
        <v>8332</v>
      </c>
      <c r="Q2338" t="s">
        <v>8348</v>
      </c>
      <c r="R2338" s="22">
        <f t="shared" si="109"/>
        <v>41666.924710648149</v>
      </c>
      <c r="S2338" s="13">
        <f t="shared" si="110"/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f t="shared" si="108"/>
        <v>74.184357541899445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0" t="s">
        <v>8332</v>
      </c>
      <c r="Q2339" t="s">
        <v>8348</v>
      </c>
      <c r="R2339" s="22">
        <f t="shared" si="109"/>
        <v>41786.640543981484</v>
      </c>
      <c r="S2339" s="13">
        <f t="shared" si="110"/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f t="shared" si="108"/>
        <v>123.34552845528455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0" t="s">
        <v>8332</v>
      </c>
      <c r="Q2340" t="s">
        <v>8348</v>
      </c>
      <c r="R2340" s="22">
        <f t="shared" si="109"/>
        <v>41789.896805555552</v>
      </c>
      <c r="S2340" s="13">
        <f t="shared" si="110"/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f t="shared" si="108"/>
        <v>66.623188405797094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0" t="s">
        <v>8332</v>
      </c>
      <c r="Q2341" t="s">
        <v>8348</v>
      </c>
      <c r="R2341" s="22">
        <f t="shared" si="109"/>
        <v>42692.79987268518</v>
      </c>
      <c r="S2341" s="13">
        <f t="shared" si="110"/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f t="shared" si="108"/>
        <v>104.99007444168734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0" t="s">
        <v>8332</v>
      </c>
      <c r="Q2342" t="s">
        <v>8348</v>
      </c>
      <c r="R2342" s="22">
        <f t="shared" si="109"/>
        <v>42643.642800925925</v>
      </c>
      <c r="S2342" s="13">
        <f t="shared" si="110"/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t="e">
        <f t="shared" si="108"/>
        <v>#DIV/0!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0" t="s">
        <v>8315</v>
      </c>
      <c r="Q2343" t="s">
        <v>8316</v>
      </c>
      <c r="R2343" s="22">
        <f t="shared" si="109"/>
        <v>42167.813703703709</v>
      </c>
      <c r="S2343" s="13">
        <f t="shared" si="110"/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t="e">
        <f t="shared" si="108"/>
        <v>#DIV/0!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0" t="s">
        <v>8315</v>
      </c>
      <c r="Q2344" t="s">
        <v>8316</v>
      </c>
      <c r="R2344" s="22">
        <f t="shared" si="109"/>
        <v>41897.702199074076</v>
      </c>
      <c r="S2344" s="13">
        <f t="shared" si="110"/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f t="shared" si="108"/>
        <v>300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0" t="s">
        <v>8315</v>
      </c>
      <c r="Q2345" t="s">
        <v>8316</v>
      </c>
      <c r="R2345" s="22">
        <f t="shared" si="109"/>
        <v>42327.825289351851</v>
      </c>
      <c r="S2345" s="13">
        <f t="shared" si="110"/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f t="shared" si="108"/>
        <v>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0" t="s">
        <v>8315</v>
      </c>
      <c r="Q2346" t="s">
        <v>8316</v>
      </c>
      <c r="R2346" s="22">
        <f t="shared" si="109"/>
        <v>42515.727650462963</v>
      </c>
      <c r="S2346" s="13">
        <f t="shared" si="110"/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t="e">
        <f t="shared" si="108"/>
        <v>#DIV/0!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0" t="s">
        <v>8315</v>
      </c>
      <c r="Q2347" t="s">
        <v>8316</v>
      </c>
      <c r="R2347" s="22">
        <f t="shared" si="109"/>
        <v>42060.001805555556</v>
      </c>
      <c r="S2347" s="13">
        <f t="shared" si="110"/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f t="shared" si="108"/>
        <v>13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0" t="s">
        <v>8315</v>
      </c>
      <c r="Q2348" t="s">
        <v>8316</v>
      </c>
      <c r="R2348" s="22">
        <f t="shared" si="109"/>
        <v>42615.79896990741</v>
      </c>
      <c r="S2348" s="13">
        <f t="shared" si="110"/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f t="shared" si="108"/>
        <v>15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0" t="s">
        <v>8315</v>
      </c>
      <c r="Q2349" t="s">
        <v>8316</v>
      </c>
      <c r="R2349" s="22">
        <f t="shared" si="109"/>
        <v>42577.607361111113</v>
      </c>
      <c r="S2349" s="13">
        <f t="shared" si="110"/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f t="shared" si="108"/>
        <v>54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0" t="s">
        <v>8315</v>
      </c>
      <c r="Q2350" t="s">
        <v>8316</v>
      </c>
      <c r="R2350" s="22">
        <f t="shared" si="109"/>
        <v>42360.932152777779</v>
      </c>
      <c r="S2350" s="13">
        <f t="shared" si="110"/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t="e">
        <f t="shared" si="108"/>
        <v>#DIV/0!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0" t="s">
        <v>8315</v>
      </c>
      <c r="Q2351" t="s">
        <v>8316</v>
      </c>
      <c r="R2351" s="22">
        <f t="shared" si="109"/>
        <v>42198.775787037041</v>
      </c>
      <c r="S2351" s="13">
        <f t="shared" si="110"/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t="e">
        <f t="shared" si="108"/>
        <v>#DIV/0!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0" t="s">
        <v>8315</v>
      </c>
      <c r="Q2352" t="s">
        <v>8316</v>
      </c>
      <c r="R2352" s="22">
        <f t="shared" si="109"/>
        <v>42708.842245370368</v>
      </c>
      <c r="S2352" s="13">
        <f t="shared" si="110"/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f t="shared" si="108"/>
        <v>15.428571428571429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0" t="s">
        <v>8315</v>
      </c>
      <c r="Q2353" t="s">
        <v>8316</v>
      </c>
      <c r="R2353" s="22">
        <f t="shared" si="109"/>
        <v>42094.101145833338</v>
      </c>
      <c r="S2353" s="13">
        <f t="shared" si="110"/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 t="e">
        <f t="shared" si="108"/>
        <v>#DIV/0!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0" t="s">
        <v>8315</v>
      </c>
      <c r="Q2354" t="s">
        <v>8316</v>
      </c>
      <c r="R2354" s="22">
        <f t="shared" si="109"/>
        <v>42101.633703703701</v>
      </c>
      <c r="S2354" s="13">
        <f t="shared" si="110"/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 t="e">
        <f t="shared" si="108"/>
        <v>#DIV/0!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0" t="s">
        <v>8315</v>
      </c>
      <c r="Q2355" t="s">
        <v>8316</v>
      </c>
      <c r="R2355" s="22">
        <f t="shared" si="109"/>
        <v>42103.676180555558</v>
      </c>
      <c r="S2355" s="13">
        <f t="shared" si="110"/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f t="shared" si="108"/>
        <v>25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0" t="s">
        <v>8315</v>
      </c>
      <c r="Q2356" t="s">
        <v>8316</v>
      </c>
      <c r="R2356" s="22">
        <f t="shared" si="109"/>
        <v>41954.722916666666</v>
      </c>
      <c r="S2356" s="13">
        <f t="shared" si="110"/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f t="shared" si="108"/>
        <v>27.5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0" t="s">
        <v>8315</v>
      </c>
      <c r="Q2357" t="s">
        <v>8316</v>
      </c>
      <c r="R2357" s="22">
        <f t="shared" si="109"/>
        <v>42096.918240740735</v>
      </c>
      <c r="S2357" s="13">
        <f t="shared" si="110"/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t="e">
        <f t="shared" si="108"/>
        <v>#DIV/0!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0" t="s">
        <v>8315</v>
      </c>
      <c r="Q2358" t="s">
        <v>8316</v>
      </c>
      <c r="R2358" s="22">
        <f t="shared" si="109"/>
        <v>42130.78361111111</v>
      </c>
      <c r="S2358" s="13">
        <f t="shared" si="110"/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t="e">
        <f t="shared" si="108"/>
        <v>#DIV/0!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0" t="s">
        <v>8315</v>
      </c>
      <c r="Q2359" t="s">
        <v>8316</v>
      </c>
      <c r="R2359" s="22">
        <f t="shared" si="109"/>
        <v>42264.620115740734</v>
      </c>
      <c r="S2359" s="13">
        <f t="shared" si="110"/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t="e">
        <f t="shared" si="108"/>
        <v>#DIV/0!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0" t="s">
        <v>8315</v>
      </c>
      <c r="Q2360" t="s">
        <v>8316</v>
      </c>
      <c r="R2360" s="22">
        <f t="shared" si="109"/>
        <v>41978.930972222224</v>
      </c>
      <c r="S2360" s="13">
        <f t="shared" si="110"/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f t="shared" si="108"/>
        <v>367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0" t="s">
        <v>8315</v>
      </c>
      <c r="Q2361" t="s">
        <v>8316</v>
      </c>
      <c r="R2361" s="22">
        <f t="shared" si="109"/>
        <v>42159.649583333332</v>
      </c>
      <c r="S2361" s="13">
        <f t="shared" si="110"/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f t="shared" si="108"/>
        <v>2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0" t="s">
        <v>8315</v>
      </c>
      <c r="Q2362" t="s">
        <v>8316</v>
      </c>
      <c r="R2362" s="22">
        <f t="shared" si="109"/>
        <v>42377.70694444445</v>
      </c>
      <c r="S2362" s="13">
        <f t="shared" si="110"/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 t="e">
        <f t="shared" si="108"/>
        <v>#DIV/0!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0" t="s">
        <v>8315</v>
      </c>
      <c r="Q2363" t="s">
        <v>8316</v>
      </c>
      <c r="R2363" s="22">
        <f t="shared" si="109"/>
        <v>42466.858888888892</v>
      </c>
      <c r="S2363" s="13">
        <f t="shared" si="110"/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f t="shared" si="108"/>
        <v>60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0" t="s">
        <v>8315</v>
      </c>
      <c r="Q2364" t="s">
        <v>8316</v>
      </c>
      <c r="R2364" s="22">
        <f t="shared" si="109"/>
        <v>41954.688310185185</v>
      </c>
      <c r="S2364" s="13">
        <f t="shared" si="110"/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t="e">
        <f t="shared" si="108"/>
        <v>#DIV/0!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0" t="s">
        <v>8315</v>
      </c>
      <c r="Q2365" t="s">
        <v>8316</v>
      </c>
      <c r="R2365" s="22">
        <f t="shared" si="109"/>
        <v>42322.011574074073</v>
      </c>
      <c r="S2365" s="13">
        <f t="shared" si="110"/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t="e">
        <f t="shared" si="108"/>
        <v>#DIV/0!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0" t="s">
        <v>8315</v>
      </c>
      <c r="Q2366" t="s">
        <v>8316</v>
      </c>
      <c r="R2366" s="22">
        <f t="shared" si="109"/>
        <v>42248.934675925921</v>
      </c>
      <c r="S2366" s="13">
        <f t="shared" si="110"/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t="e">
        <f t="shared" si="108"/>
        <v>#DIV/0!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0" t="s">
        <v>8315</v>
      </c>
      <c r="Q2367" t="s">
        <v>8316</v>
      </c>
      <c r="R2367" s="22">
        <f t="shared" si="109"/>
        <v>42346.736400462964</v>
      </c>
      <c r="S2367" s="13">
        <f t="shared" si="110"/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f t="shared" si="108"/>
        <v>97.407407407407405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0" t="s">
        <v>8315</v>
      </c>
      <c r="Q2368" t="s">
        <v>8316</v>
      </c>
      <c r="R2368" s="22">
        <f t="shared" si="109"/>
        <v>42268.531631944439</v>
      </c>
      <c r="S2368" s="13">
        <f t="shared" si="110"/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f t="shared" si="108"/>
        <v>47.857142857142854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0" t="s">
        <v>8315</v>
      </c>
      <c r="Q2369" t="s">
        <v>8316</v>
      </c>
      <c r="R2369" s="22">
        <f t="shared" si="109"/>
        <v>42425.970092592594</v>
      </c>
      <c r="S2369" s="13">
        <f t="shared" si="110"/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f t="shared" si="108"/>
        <v>50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0" t="s">
        <v>8315</v>
      </c>
      <c r="Q2370" t="s">
        <v>8316</v>
      </c>
      <c r="R2370" s="22">
        <f t="shared" si="109"/>
        <v>42063.721817129626</v>
      </c>
      <c r="S2370" s="13">
        <f t="shared" si="110"/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t="e">
        <f t="shared" ref="I2371:I2434" si="111">E2371/M2371</f>
        <v>#DIV/0!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0" t="s">
        <v>8315</v>
      </c>
      <c r="Q2371" t="s">
        <v>8316</v>
      </c>
      <c r="R2371" s="22">
        <f t="shared" ref="R2371:R2434" si="112">(((K2371/60)/60)/24)+DATE(1970,1,1)</f>
        <v>42380.812627314815</v>
      </c>
      <c r="S2371" s="13">
        <f t="shared" ref="S2371:S2434" si="113">YEAR(R2371)</f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f t="shared" si="111"/>
        <v>20.5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0" t="s">
        <v>8315</v>
      </c>
      <c r="Q2372" t="s">
        <v>8316</v>
      </c>
      <c r="R2372" s="22">
        <f t="shared" si="112"/>
        <v>41961.18913194444</v>
      </c>
      <c r="S2372" s="13">
        <f t="shared" si="113"/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t="e">
        <f t="shared" si="111"/>
        <v>#DIV/0!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0" t="s">
        <v>8315</v>
      </c>
      <c r="Q2373" t="s">
        <v>8316</v>
      </c>
      <c r="R2373" s="22">
        <f t="shared" si="112"/>
        <v>42150.777731481481</v>
      </c>
      <c r="S2373" s="13">
        <f t="shared" si="113"/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f t="shared" si="111"/>
        <v>30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0" t="s">
        <v>8315</v>
      </c>
      <c r="Q2374" t="s">
        <v>8316</v>
      </c>
      <c r="R2374" s="22">
        <f t="shared" si="112"/>
        <v>42088.069108796291</v>
      </c>
      <c r="S2374" s="13">
        <f t="shared" si="113"/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f t="shared" si="111"/>
        <v>50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0" t="s">
        <v>8315</v>
      </c>
      <c r="Q2375" t="s">
        <v>8316</v>
      </c>
      <c r="R2375" s="22">
        <f t="shared" si="112"/>
        <v>42215.662314814821</v>
      </c>
      <c r="S2375" s="13">
        <f t="shared" si="113"/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f t="shared" si="111"/>
        <v>10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0" t="s">
        <v>8315</v>
      </c>
      <c r="Q2376" t="s">
        <v>8316</v>
      </c>
      <c r="R2376" s="22">
        <f t="shared" si="112"/>
        <v>42017.843287037031</v>
      </c>
      <c r="S2376" s="13">
        <f t="shared" si="113"/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t="e">
        <f t="shared" si="111"/>
        <v>#DIV/0!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0" t="s">
        <v>8315</v>
      </c>
      <c r="Q2377" t="s">
        <v>8316</v>
      </c>
      <c r="R2377" s="22">
        <f t="shared" si="112"/>
        <v>42592.836076388892</v>
      </c>
      <c r="S2377" s="13">
        <f t="shared" si="113"/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f t="shared" si="111"/>
        <v>81.582499999999996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0" t="s">
        <v>8315</v>
      </c>
      <c r="Q2378" t="s">
        <v>8316</v>
      </c>
      <c r="R2378" s="22">
        <f t="shared" si="112"/>
        <v>42318.925532407404</v>
      </c>
      <c r="S2378" s="13">
        <f t="shared" si="113"/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t="e">
        <f t="shared" si="111"/>
        <v>#DIV/0!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0" t="s">
        <v>8315</v>
      </c>
      <c r="Q2379" t="s">
        <v>8316</v>
      </c>
      <c r="R2379" s="22">
        <f t="shared" si="112"/>
        <v>42669.870173611111</v>
      </c>
      <c r="S2379" s="13">
        <f t="shared" si="113"/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t="e">
        <f t="shared" si="111"/>
        <v>#DIV/0!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0" t="s">
        <v>8315</v>
      </c>
      <c r="Q2380" t="s">
        <v>8316</v>
      </c>
      <c r="R2380" s="22">
        <f t="shared" si="112"/>
        <v>42213.013078703705</v>
      </c>
      <c r="S2380" s="13">
        <f t="shared" si="113"/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t="e">
        <f t="shared" si="111"/>
        <v>#DIV/0!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0" t="s">
        <v>8315</v>
      </c>
      <c r="Q2381" t="s">
        <v>8316</v>
      </c>
      <c r="R2381" s="22">
        <f t="shared" si="112"/>
        <v>42237.016388888893</v>
      </c>
      <c r="S2381" s="13">
        <f t="shared" si="113"/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f t="shared" si="111"/>
        <v>18.333333333333332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0" t="s">
        <v>8315</v>
      </c>
      <c r="Q2382" t="s">
        <v>8316</v>
      </c>
      <c r="R2382" s="22">
        <f t="shared" si="112"/>
        <v>42248.793310185181</v>
      </c>
      <c r="S2382" s="13">
        <f t="shared" si="113"/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f t="shared" si="111"/>
        <v>224.42857142857142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0" t="s">
        <v>8315</v>
      </c>
      <c r="Q2383" t="s">
        <v>8316</v>
      </c>
      <c r="R2383" s="22">
        <f t="shared" si="112"/>
        <v>42074.935740740737</v>
      </c>
      <c r="S2383" s="13">
        <f t="shared" si="113"/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f t="shared" si="111"/>
        <v>37.5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0" t="s">
        <v>8315</v>
      </c>
      <c r="Q2384" t="s">
        <v>8316</v>
      </c>
      <c r="R2384" s="22">
        <f t="shared" si="112"/>
        <v>42195.187534722223</v>
      </c>
      <c r="S2384" s="13">
        <f t="shared" si="113"/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f t="shared" si="111"/>
        <v>145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0" t="s">
        <v>8315</v>
      </c>
      <c r="Q2385" t="s">
        <v>8316</v>
      </c>
      <c r="R2385" s="22">
        <f t="shared" si="112"/>
        <v>42027.056793981479</v>
      </c>
      <c r="S2385" s="13">
        <f t="shared" si="113"/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f t="shared" si="111"/>
        <v>1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0" t="s">
        <v>8315</v>
      </c>
      <c r="Q2386" t="s">
        <v>8316</v>
      </c>
      <c r="R2386" s="22">
        <f t="shared" si="112"/>
        <v>41927.067627314813</v>
      </c>
      <c r="S2386" s="13">
        <f t="shared" si="113"/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f t="shared" si="111"/>
        <v>112.57142857142857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0" t="s">
        <v>8315</v>
      </c>
      <c r="Q2387" t="s">
        <v>8316</v>
      </c>
      <c r="R2387" s="22">
        <f t="shared" si="112"/>
        <v>42191.70175925926</v>
      </c>
      <c r="S2387" s="13">
        <f t="shared" si="113"/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t="e">
        <f t="shared" si="111"/>
        <v>#DIV/0!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0" t="s">
        <v>8315</v>
      </c>
      <c r="Q2388" t="s">
        <v>8316</v>
      </c>
      <c r="R2388" s="22">
        <f t="shared" si="112"/>
        <v>41954.838240740741</v>
      </c>
      <c r="S2388" s="13">
        <f t="shared" si="113"/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f t="shared" si="111"/>
        <v>342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0" t="s">
        <v>8315</v>
      </c>
      <c r="Q2389" t="s">
        <v>8316</v>
      </c>
      <c r="R2389" s="22">
        <f t="shared" si="112"/>
        <v>42528.626620370371</v>
      </c>
      <c r="S2389" s="13">
        <f t="shared" si="113"/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f t="shared" si="111"/>
        <v>57.875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0" t="s">
        <v>8315</v>
      </c>
      <c r="Q2390" t="s">
        <v>8316</v>
      </c>
      <c r="R2390" s="22">
        <f t="shared" si="112"/>
        <v>41989.853692129633</v>
      </c>
      <c r="S2390" s="13">
        <f t="shared" si="113"/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f t="shared" si="111"/>
        <v>30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0" t="s">
        <v>8315</v>
      </c>
      <c r="Q2391" t="s">
        <v>8316</v>
      </c>
      <c r="R2391" s="22">
        <f t="shared" si="112"/>
        <v>42179.653379629628</v>
      </c>
      <c r="S2391" s="13">
        <f t="shared" si="113"/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t="e">
        <f t="shared" si="111"/>
        <v>#DIV/0!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0" t="s">
        <v>8315</v>
      </c>
      <c r="Q2392" t="s">
        <v>8316</v>
      </c>
      <c r="R2392" s="22">
        <f t="shared" si="112"/>
        <v>41968.262314814812</v>
      </c>
      <c r="S2392" s="13">
        <f t="shared" si="113"/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f t="shared" si="111"/>
        <v>25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0" t="s">
        <v>8315</v>
      </c>
      <c r="Q2393" t="s">
        <v>8316</v>
      </c>
      <c r="R2393" s="22">
        <f t="shared" si="112"/>
        <v>42064.794490740736</v>
      </c>
      <c r="S2393" s="13">
        <f t="shared" si="113"/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t="e">
        <f t="shared" si="111"/>
        <v>#DIV/0!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0" t="s">
        <v>8315</v>
      </c>
      <c r="Q2394" t="s">
        <v>8316</v>
      </c>
      <c r="R2394" s="22">
        <f t="shared" si="112"/>
        <v>42276.120636574073</v>
      </c>
      <c r="S2394" s="13">
        <f t="shared" si="113"/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f t="shared" si="111"/>
        <v>50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0" t="s">
        <v>8315</v>
      </c>
      <c r="Q2395" t="s">
        <v>8316</v>
      </c>
      <c r="R2395" s="22">
        <f t="shared" si="112"/>
        <v>42194.648344907408</v>
      </c>
      <c r="S2395" s="13">
        <f t="shared" si="113"/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f t="shared" si="111"/>
        <v>1.5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0" t="s">
        <v>8315</v>
      </c>
      <c r="Q2396" t="s">
        <v>8316</v>
      </c>
      <c r="R2396" s="22">
        <f t="shared" si="112"/>
        <v>42031.362187499995</v>
      </c>
      <c r="S2396" s="13">
        <f t="shared" si="113"/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t="e">
        <f t="shared" si="111"/>
        <v>#DIV/0!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0" t="s">
        <v>8315</v>
      </c>
      <c r="Q2397" t="s">
        <v>8316</v>
      </c>
      <c r="R2397" s="22">
        <f t="shared" si="112"/>
        <v>42717.121377314819</v>
      </c>
      <c r="S2397" s="13">
        <f t="shared" si="113"/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f t="shared" si="111"/>
        <v>10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0" t="s">
        <v>8315</v>
      </c>
      <c r="Q2398" t="s">
        <v>8316</v>
      </c>
      <c r="R2398" s="22">
        <f t="shared" si="112"/>
        <v>42262.849050925928</v>
      </c>
      <c r="S2398" s="13">
        <f t="shared" si="113"/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t="e">
        <f t="shared" si="111"/>
        <v>#DIV/0!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0" t="s">
        <v>8315</v>
      </c>
      <c r="Q2399" t="s">
        <v>8316</v>
      </c>
      <c r="R2399" s="22">
        <f t="shared" si="112"/>
        <v>41976.88490740741</v>
      </c>
      <c r="S2399" s="13">
        <f t="shared" si="113"/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t="e">
        <f t="shared" si="111"/>
        <v>#DIV/0!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0" t="s">
        <v>8315</v>
      </c>
      <c r="Q2400" t="s">
        <v>8316</v>
      </c>
      <c r="R2400" s="22">
        <f t="shared" si="112"/>
        <v>42157.916481481487</v>
      </c>
      <c r="S2400" s="13">
        <f t="shared" si="113"/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t="e">
        <f t="shared" si="111"/>
        <v>#DIV/0!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0" t="s">
        <v>8315</v>
      </c>
      <c r="Q2401" t="s">
        <v>8316</v>
      </c>
      <c r="R2401" s="22">
        <f t="shared" si="112"/>
        <v>41956.853078703702</v>
      </c>
      <c r="S2401" s="13">
        <f t="shared" si="113"/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t="e">
        <f t="shared" si="111"/>
        <v>#DIV/0!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0" t="s">
        <v>8315</v>
      </c>
      <c r="Q2402" t="s">
        <v>8316</v>
      </c>
      <c r="R2402" s="22">
        <f t="shared" si="112"/>
        <v>42444.268101851849</v>
      </c>
      <c r="S2402" s="13">
        <f t="shared" si="113"/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f t="shared" si="111"/>
        <v>22.333333333333332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0" t="s">
        <v>8332</v>
      </c>
      <c r="Q2403" t="s">
        <v>8333</v>
      </c>
      <c r="R2403" s="22">
        <f t="shared" si="112"/>
        <v>42374.822870370372</v>
      </c>
      <c r="S2403" s="13">
        <f t="shared" si="113"/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f t="shared" si="111"/>
        <v>52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0" t="s">
        <v>8332</v>
      </c>
      <c r="Q2404" t="s">
        <v>8333</v>
      </c>
      <c r="R2404" s="22">
        <f t="shared" si="112"/>
        <v>42107.679756944446</v>
      </c>
      <c r="S2404" s="13">
        <f t="shared" si="113"/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f t="shared" si="111"/>
        <v>16.833333333333332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0" t="s">
        <v>8332</v>
      </c>
      <c r="Q2405" t="s">
        <v>8333</v>
      </c>
      <c r="R2405" s="22">
        <f t="shared" si="112"/>
        <v>42399.882615740738</v>
      </c>
      <c r="S2405" s="13">
        <f t="shared" si="113"/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t="e">
        <f t="shared" si="111"/>
        <v>#DIV/0!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0" t="s">
        <v>8332</v>
      </c>
      <c r="Q2406" t="s">
        <v>8333</v>
      </c>
      <c r="R2406" s="22">
        <f t="shared" si="112"/>
        <v>42342.03943287037</v>
      </c>
      <c r="S2406" s="13">
        <f t="shared" si="113"/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f t="shared" si="111"/>
        <v>56.3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0" t="s">
        <v>8332</v>
      </c>
      <c r="Q2407" t="s">
        <v>8333</v>
      </c>
      <c r="R2407" s="22">
        <f t="shared" si="112"/>
        <v>42595.585358796292</v>
      </c>
      <c r="S2407" s="13">
        <f t="shared" si="113"/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f t="shared" si="111"/>
        <v>84.0625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0" t="s">
        <v>8332</v>
      </c>
      <c r="Q2408" t="s">
        <v>8333</v>
      </c>
      <c r="R2408" s="22">
        <f t="shared" si="112"/>
        <v>41983.110995370371</v>
      </c>
      <c r="S2408" s="13">
        <f t="shared" si="113"/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f t="shared" si="111"/>
        <v>168.39393939393941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0" t="s">
        <v>8332</v>
      </c>
      <c r="Q2409" t="s">
        <v>8333</v>
      </c>
      <c r="R2409" s="22">
        <f t="shared" si="112"/>
        <v>42082.575555555552</v>
      </c>
      <c r="S2409" s="13">
        <f t="shared" si="113"/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f t="shared" si="111"/>
        <v>15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0" t="s">
        <v>8332</v>
      </c>
      <c r="Q2410" t="s">
        <v>8333</v>
      </c>
      <c r="R2410" s="22">
        <f t="shared" si="112"/>
        <v>41919.140706018516</v>
      </c>
      <c r="S2410" s="13">
        <f t="shared" si="113"/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f t="shared" si="111"/>
        <v>76.666666666666671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0" t="s">
        <v>8332</v>
      </c>
      <c r="Q2411" t="s">
        <v>8333</v>
      </c>
      <c r="R2411" s="22">
        <f t="shared" si="112"/>
        <v>42204.875868055555</v>
      </c>
      <c r="S2411" s="13">
        <f t="shared" si="113"/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t="e">
        <f t="shared" si="111"/>
        <v>#DIV/0!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0" t="s">
        <v>8332</v>
      </c>
      <c r="Q2412" t="s">
        <v>8333</v>
      </c>
      <c r="R2412" s="22">
        <f t="shared" si="112"/>
        <v>42224.408275462964</v>
      </c>
      <c r="S2412" s="13">
        <f t="shared" si="113"/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f t="shared" si="111"/>
        <v>50.333333333333336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0" t="s">
        <v>8332</v>
      </c>
      <c r="Q2413" t="s">
        <v>8333</v>
      </c>
      <c r="R2413" s="22">
        <f t="shared" si="112"/>
        <v>42211.732430555552</v>
      </c>
      <c r="S2413" s="13">
        <f t="shared" si="113"/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t="e">
        <f t="shared" si="111"/>
        <v>#DIV/0!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0" t="s">
        <v>8332</v>
      </c>
      <c r="Q2414" t="s">
        <v>8333</v>
      </c>
      <c r="R2414" s="22">
        <f t="shared" si="112"/>
        <v>42655.736956018518</v>
      </c>
      <c r="S2414" s="13">
        <f t="shared" si="113"/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f t="shared" si="111"/>
        <v>8.3333333333333339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0" t="s">
        <v>8332</v>
      </c>
      <c r="Q2415" t="s">
        <v>8333</v>
      </c>
      <c r="R2415" s="22">
        <f t="shared" si="112"/>
        <v>41760.10974537037</v>
      </c>
      <c r="S2415" s="13">
        <f t="shared" si="113"/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f t="shared" si="111"/>
        <v>35.384615384615387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0" t="s">
        <v>8332</v>
      </c>
      <c r="Q2416" t="s">
        <v>8333</v>
      </c>
      <c r="R2416" s="22">
        <f t="shared" si="112"/>
        <v>42198.695138888885</v>
      </c>
      <c r="S2416" s="13">
        <f t="shared" si="113"/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f t="shared" si="111"/>
        <v>55.833333333333336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0" t="s">
        <v>8332</v>
      </c>
      <c r="Q2417" t="s">
        <v>8333</v>
      </c>
      <c r="R2417" s="22">
        <f t="shared" si="112"/>
        <v>42536.862800925926</v>
      </c>
      <c r="S2417" s="13">
        <f t="shared" si="113"/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f t="shared" si="111"/>
        <v>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0" t="s">
        <v>8332</v>
      </c>
      <c r="Q2418" t="s">
        <v>8333</v>
      </c>
      <c r="R2418" s="22">
        <f t="shared" si="112"/>
        <v>42019.737766203703</v>
      </c>
      <c r="S2418" s="13">
        <f t="shared" si="113"/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t="e">
        <f t="shared" si="111"/>
        <v>#DIV/0!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0" t="s">
        <v>8332</v>
      </c>
      <c r="Q2419" t="s">
        <v>8333</v>
      </c>
      <c r="R2419" s="22">
        <f t="shared" si="112"/>
        <v>41831.884108796294</v>
      </c>
      <c r="S2419" s="13">
        <f t="shared" si="113"/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f t="shared" si="111"/>
        <v>1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0" t="s">
        <v>8332</v>
      </c>
      <c r="Q2420" t="s">
        <v>8333</v>
      </c>
      <c r="R2420" s="22">
        <f t="shared" si="112"/>
        <v>42027.856990740736</v>
      </c>
      <c r="S2420" s="13">
        <f t="shared" si="113"/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t="e">
        <f t="shared" si="111"/>
        <v>#DIV/0!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0" t="s">
        <v>8332</v>
      </c>
      <c r="Q2421" t="s">
        <v>8333</v>
      </c>
      <c r="R2421" s="22">
        <f t="shared" si="112"/>
        <v>41993.738298611104</v>
      </c>
      <c r="S2421" s="13">
        <f t="shared" si="113"/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f t="shared" si="111"/>
        <v>69.472222222222229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0" t="s">
        <v>8332</v>
      </c>
      <c r="Q2422" t="s">
        <v>8333</v>
      </c>
      <c r="R2422" s="22">
        <f t="shared" si="112"/>
        <v>41893.028877314813</v>
      </c>
      <c r="S2422" s="13">
        <f t="shared" si="113"/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f t="shared" si="111"/>
        <v>1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0" t="s">
        <v>8332</v>
      </c>
      <c r="Q2423" t="s">
        <v>8333</v>
      </c>
      <c r="R2423" s="22">
        <f t="shared" si="112"/>
        <v>42026.687453703707</v>
      </c>
      <c r="S2423" s="13">
        <f t="shared" si="113"/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f t="shared" si="111"/>
        <v>1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0" t="s">
        <v>8332</v>
      </c>
      <c r="Q2424" t="s">
        <v>8333</v>
      </c>
      <c r="R2424" s="22">
        <f t="shared" si="112"/>
        <v>42044.724953703699</v>
      </c>
      <c r="S2424" s="13">
        <f t="shared" si="113"/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f t="shared" si="111"/>
        <v>8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0" t="s">
        <v>8332</v>
      </c>
      <c r="Q2425" t="s">
        <v>8333</v>
      </c>
      <c r="R2425" s="22">
        <f t="shared" si="112"/>
        <v>41974.704745370371</v>
      </c>
      <c r="S2425" s="13">
        <f t="shared" si="113"/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f t="shared" si="111"/>
        <v>34.444444444444443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0" t="s">
        <v>8332</v>
      </c>
      <c r="Q2426" t="s">
        <v>8333</v>
      </c>
      <c r="R2426" s="22">
        <f t="shared" si="112"/>
        <v>41909.892453703702</v>
      </c>
      <c r="S2426" s="13">
        <f t="shared" si="113"/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f t="shared" si="111"/>
        <v>1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0" t="s">
        <v>8332</v>
      </c>
      <c r="Q2427" t="s">
        <v>8333</v>
      </c>
      <c r="R2427" s="22">
        <f t="shared" si="112"/>
        <v>42502.913761574076</v>
      </c>
      <c r="S2427" s="13">
        <f t="shared" si="113"/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t="e">
        <f t="shared" si="111"/>
        <v>#DIV/0!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0" t="s">
        <v>8332</v>
      </c>
      <c r="Q2428" t="s">
        <v>8333</v>
      </c>
      <c r="R2428" s="22">
        <f t="shared" si="112"/>
        <v>42164.170046296291</v>
      </c>
      <c r="S2428" s="13">
        <f t="shared" si="113"/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f t="shared" si="111"/>
        <v>1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0" t="s">
        <v>8332</v>
      </c>
      <c r="Q2429" t="s">
        <v>8333</v>
      </c>
      <c r="R2429" s="22">
        <f t="shared" si="112"/>
        <v>42412.318668981476</v>
      </c>
      <c r="S2429" s="13">
        <f t="shared" si="113"/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f t="shared" si="111"/>
        <v>1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0" t="s">
        <v>8332</v>
      </c>
      <c r="Q2430" t="s">
        <v>8333</v>
      </c>
      <c r="R2430" s="22">
        <f t="shared" si="112"/>
        <v>42045.784155092595</v>
      </c>
      <c r="S2430" s="13">
        <f t="shared" si="113"/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f t="shared" si="111"/>
        <v>501.25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0" t="s">
        <v>8332</v>
      </c>
      <c r="Q2431" t="s">
        <v>8333</v>
      </c>
      <c r="R2431" s="22">
        <f t="shared" si="112"/>
        <v>42734.879236111112</v>
      </c>
      <c r="S2431" s="13">
        <f t="shared" si="113"/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f t="shared" si="111"/>
        <v>10.5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0" t="s">
        <v>8332</v>
      </c>
      <c r="Q2432" t="s">
        <v>8333</v>
      </c>
      <c r="R2432" s="22">
        <f t="shared" si="112"/>
        <v>42382.130833333329</v>
      </c>
      <c r="S2432" s="13">
        <f t="shared" si="113"/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f t="shared" si="111"/>
        <v>1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0" t="s">
        <v>8332</v>
      </c>
      <c r="Q2433" t="s">
        <v>8333</v>
      </c>
      <c r="R2433" s="22">
        <f t="shared" si="112"/>
        <v>42489.099687499998</v>
      </c>
      <c r="S2433" s="13">
        <f t="shared" si="113"/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f t="shared" si="111"/>
        <v>1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0" t="s">
        <v>8332</v>
      </c>
      <c r="Q2434" t="s">
        <v>8333</v>
      </c>
      <c r="R2434" s="22">
        <f t="shared" si="112"/>
        <v>42041.218715277777</v>
      </c>
      <c r="S2434" s="13">
        <f t="shared" si="113"/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t="e">
        <f t="shared" ref="I2435:I2498" si="114">E2435/M2435</f>
        <v>#DIV/0!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0" t="s">
        <v>8332</v>
      </c>
      <c r="Q2435" t="s">
        <v>8333</v>
      </c>
      <c r="R2435" s="22">
        <f t="shared" ref="R2435:R2498" si="115">(((K2435/60)/60)/24)+DATE(1970,1,1)</f>
        <v>42397.89980324074</v>
      </c>
      <c r="S2435" s="13">
        <f t="shared" ref="S2435:S2498" si="116">YEAR(R2435)</f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f t="shared" si="114"/>
        <v>13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0" t="s">
        <v>8332</v>
      </c>
      <c r="Q2436" t="s">
        <v>8333</v>
      </c>
      <c r="R2436" s="22">
        <f t="shared" si="115"/>
        <v>42180.18604166666</v>
      </c>
      <c r="S2436" s="13">
        <f t="shared" si="116"/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f t="shared" si="114"/>
        <v>306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0" t="s">
        <v>8332</v>
      </c>
      <c r="Q2437" t="s">
        <v>8333</v>
      </c>
      <c r="R2437" s="22">
        <f t="shared" si="115"/>
        <v>42252.277615740735</v>
      </c>
      <c r="S2437" s="13">
        <f t="shared" si="116"/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f t="shared" si="114"/>
        <v>22.5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0" t="s">
        <v>8332</v>
      </c>
      <c r="Q2438" t="s">
        <v>8333</v>
      </c>
      <c r="R2438" s="22">
        <f t="shared" si="115"/>
        <v>42338.615393518514</v>
      </c>
      <c r="S2438" s="13">
        <f t="shared" si="116"/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t="e">
        <f t="shared" si="114"/>
        <v>#DIV/0!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0" t="s">
        <v>8332</v>
      </c>
      <c r="Q2439" t="s">
        <v>8333</v>
      </c>
      <c r="R2439" s="22">
        <f t="shared" si="115"/>
        <v>42031.965138888889</v>
      </c>
      <c r="S2439" s="13">
        <f t="shared" si="116"/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f t="shared" si="114"/>
        <v>50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0" t="s">
        <v>8332</v>
      </c>
      <c r="Q2440" t="s">
        <v>8333</v>
      </c>
      <c r="R2440" s="22">
        <f t="shared" si="115"/>
        <v>42285.91506944444</v>
      </c>
      <c r="S2440" s="13">
        <f t="shared" si="116"/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t="e">
        <f t="shared" si="114"/>
        <v>#DIV/0!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0" t="s">
        <v>8332</v>
      </c>
      <c r="Q2441" t="s">
        <v>8333</v>
      </c>
      <c r="R2441" s="22">
        <f t="shared" si="115"/>
        <v>42265.818622685183</v>
      </c>
      <c r="S2441" s="13">
        <f t="shared" si="116"/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f t="shared" si="114"/>
        <v>5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0" t="s">
        <v>8332</v>
      </c>
      <c r="Q2442" t="s">
        <v>8333</v>
      </c>
      <c r="R2442" s="22">
        <f t="shared" si="115"/>
        <v>42383.899456018517</v>
      </c>
      <c r="S2442" s="13">
        <f t="shared" si="116"/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f t="shared" si="114"/>
        <v>74.22935779816514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0" t="s">
        <v>8332</v>
      </c>
      <c r="Q2443" t="s">
        <v>8348</v>
      </c>
      <c r="R2443" s="22">
        <f t="shared" si="115"/>
        <v>42187.125625000001</v>
      </c>
      <c r="S2443" s="13">
        <f t="shared" si="116"/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f t="shared" si="114"/>
        <v>81.252688172043008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0" t="s">
        <v>8332</v>
      </c>
      <c r="Q2444" t="s">
        <v>8348</v>
      </c>
      <c r="R2444" s="22">
        <f t="shared" si="115"/>
        <v>42052.666990740734</v>
      </c>
      <c r="S2444" s="13">
        <f t="shared" si="116"/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f t="shared" si="114"/>
        <v>130.23469453376205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0" t="s">
        <v>8332</v>
      </c>
      <c r="Q2445" t="s">
        <v>8348</v>
      </c>
      <c r="R2445" s="22">
        <f t="shared" si="115"/>
        <v>41836.625254629631</v>
      </c>
      <c r="S2445" s="13">
        <f t="shared" si="116"/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f t="shared" si="114"/>
        <v>53.409836065573771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0" t="s">
        <v>8332</v>
      </c>
      <c r="Q2446" t="s">
        <v>8348</v>
      </c>
      <c r="R2446" s="22">
        <f t="shared" si="115"/>
        <v>42485.754525462966</v>
      </c>
      <c r="S2446" s="13">
        <f t="shared" si="116"/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f t="shared" si="114"/>
        <v>75.130434782608702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0" t="s">
        <v>8332</v>
      </c>
      <c r="Q2447" t="s">
        <v>8348</v>
      </c>
      <c r="R2447" s="22">
        <f t="shared" si="115"/>
        <v>42243.190057870372</v>
      </c>
      <c r="S2447" s="13">
        <f t="shared" si="116"/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f t="shared" si="114"/>
        <v>75.666666666666671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0" t="s">
        <v>8332</v>
      </c>
      <c r="Q2448" t="s">
        <v>8348</v>
      </c>
      <c r="R2448" s="22">
        <f t="shared" si="115"/>
        <v>42670.602673611109</v>
      </c>
      <c r="S2448" s="13">
        <f t="shared" si="116"/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f t="shared" si="114"/>
        <v>31.691394658753708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0" t="s">
        <v>8332</v>
      </c>
      <c r="Q2449" t="s">
        <v>8348</v>
      </c>
      <c r="R2449" s="22">
        <f t="shared" si="115"/>
        <v>42654.469826388886</v>
      </c>
      <c r="S2449" s="13">
        <f t="shared" si="116"/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f t="shared" si="114"/>
        <v>47.777777777777779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0" t="s">
        <v>8332</v>
      </c>
      <c r="Q2450" t="s">
        <v>8348</v>
      </c>
      <c r="R2450" s="22">
        <f t="shared" si="115"/>
        <v>42607.316122685181</v>
      </c>
      <c r="S2450" s="13">
        <f t="shared" si="116"/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f t="shared" si="114"/>
        <v>90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0" t="s">
        <v>8332</v>
      </c>
      <c r="Q2451" t="s">
        <v>8348</v>
      </c>
      <c r="R2451" s="22">
        <f t="shared" si="115"/>
        <v>41943.142534722225</v>
      </c>
      <c r="S2451" s="13">
        <f t="shared" si="116"/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f t="shared" si="114"/>
        <v>149.31401960784314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0" t="s">
        <v>8332</v>
      </c>
      <c r="Q2452" t="s">
        <v>8348</v>
      </c>
      <c r="R2452" s="22">
        <f t="shared" si="115"/>
        <v>41902.07240740741</v>
      </c>
      <c r="S2452" s="13">
        <f t="shared" si="116"/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f t="shared" si="114"/>
        <v>62.06989247311828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0" t="s">
        <v>8332</v>
      </c>
      <c r="Q2453" t="s">
        <v>8348</v>
      </c>
      <c r="R2453" s="22">
        <f t="shared" si="115"/>
        <v>42779.908449074079</v>
      </c>
      <c r="S2453" s="13">
        <f t="shared" si="116"/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f t="shared" si="114"/>
        <v>53.4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0" t="s">
        <v>8332</v>
      </c>
      <c r="Q2454" t="s">
        <v>8348</v>
      </c>
      <c r="R2454" s="22">
        <f t="shared" si="115"/>
        <v>42338.84375</v>
      </c>
      <c r="S2454" s="13">
        <f t="shared" si="116"/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f t="shared" si="114"/>
        <v>69.268656716417908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0" t="s">
        <v>8332</v>
      </c>
      <c r="Q2455" t="s">
        <v>8348</v>
      </c>
      <c r="R2455" s="22">
        <f t="shared" si="115"/>
        <v>42738.692233796297</v>
      </c>
      <c r="S2455" s="13">
        <f t="shared" si="116"/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f t="shared" si="114"/>
        <v>271.50769230769231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0" t="s">
        <v>8332</v>
      </c>
      <c r="Q2456" t="s">
        <v>8348</v>
      </c>
      <c r="R2456" s="22">
        <f t="shared" si="115"/>
        <v>42770.201481481476</v>
      </c>
      <c r="S2456" s="13">
        <f t="shared" si="116"/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f t="shared" si="114"/>
        <v>34.125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0" t="s">
        <v>8332</v>
      </c>
      <c r="Q2457" t="s">
        <v>8348</v>
      </c>
      <c r="R2457" s="22">
        <f t="shared" si="115"/>
        <v>42452.781828703708</v>
      </c>
      <c r="S2457" s="13">
        <f t="shared" si="116"/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f t="shared" si="114"/>
        <v>40.492537313432834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0" t="s">
        <v>8332</v>
      </c>
      <c r="Q2458" t="s">
        <v>8348</v>
      </c>
      <c r="R2458" s="22">
        <f t="shared" si="115"/>
        <v>42761.961099537039</v>
      </c>
      <c r="S2458" s="13">
        <f t="shared" si="116"/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f t="shared" si="114"/>
        <v>189.75806451612902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0" t="s">
        <v>8332</v>
      </c>
      <c r="Q2459" t="s">
        <v>8348</v>
      </c>
      <c r="R2459" s="22">
        <f t="shared" si="115"/>
        <v>42423.602500000001</v>
      </c>
      <c r="S2459" s="13">
        <f t="shared" si="116"/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f t="shared" si="114"/>
        <v>68.862499999999997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0" t="s">
        <v>8332</v>
      </c>
      <c r="Q2460" t="s">
        <v>8348</v>
      </c>
      <c r="R2460" s="22">
        <f t="shared" si="115"/>
        <v>42495.871736111112</v>
      </c>
      <c r="S2460" s="13">
        <f t="shared" si="116"/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f t="shared" si="114"/>
        <v>108.77659574468085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0" t="s">
        <v>8332</v>
      </c>
      <c r="Q2461" t="s">
        <v>8348</v>
      </c>
      <c r="R2461" s="22">
        <f t="shared" si="115"/>
        <v>42407.637557870374</v>
      </c>
      <c r="S2461" s="13">
        <f t="shared" si="116"/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f t="shared" si="114"/>
        <v>125.98529411764706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0" t="s">
        <v>8332</v>
      </c>
      <c r="Q2462" t="s">
        <v>8348</v>
      </c>
      <c r="R2462" s="22">
        <f t="shared" si="115"/>
        <v>42704.187118055561</v>
      </c>
      <c r="S2462" s="13">
        <f t="shared" si="116"/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f t="shared" si="114"/>
        <v>90.523255813953483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0" t="s">
        <v>8321</v>
      </c>
      <c r="Q2463" t="s">
        <v>8325</v>
      </c>
      <c r="R2463" s="22">
        <f t="shared" si="115"/>
        <v>40784.012696759259</v>
      </c>
      <c r="S2463" s="13">
        <f t="shared" si="116"/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f t="shared" si="114"/>
        <v>28.880434782608695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0" t="s">
        <v>8321</v>
      </c>
      <c r="Q2464" t="s">
        <v>8325</v>
      </c>
      <c r="R2464" s="22">
        <f t="shared" si="115"/>
        <v>41089.186296296299</v>
      </c>
      <c r="S2464" s="13">
        <f t="shared" si="116"/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f t="shared" si="114"/>
        <v>31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0" t="s">
        <v>8321</v>
      </c>
      <c r="Q2465" t="s">
        <v>8325</v>
      </c>
      <c r="R2465" s="22">
        <f t="shared" si="115"/>
        <v>41341.111400462964</v>
      </c>
      <c r="S2465" s="13">
        <f t="shared" si="116"/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f t="shared" si="114"/>
        <v>51.674418604651166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0" t="s">
        <v>8321</v>
      </c>
      <c r="Q2466" t="s">
        <v>8325</v>
      </c>
      <c r="R2466" s="22">
        <f t="shared" si="115"/>
        <v>42248.90042824074</v>
      </c>
      <c r="S2466" s="13">
        <f t="shared" si="116"/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f t="shared" si="114"/>
        <v>26.270833333333332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0" t="s">
        <v>8321</v>
      </c>
      <c r="Q2467" t="s">
        <v>8325</v>
      </c>
      <c r="R2467" s="22">
        <f t="shared" si="115"/>
        <v>41145.719305555554</v>
      </c>
      <c r="S2467" s="13">
        <f t="shared" si="116"/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f t="shared" si="114"/>
        <v>48.07692307692308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0" t="s">
        <v>8321</v>
      </c>
      <c r="Q2468" t="s">
        <v>8325</v>
      </c>
      <c r="R2468" s="22">
        <f t="shared" si="115"/>
        <v>41373.102465277778</v>
      </c>
      <c r="S2468" s="13">
        <f t="shared" si="116"/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f t="shared" si="114"/>
        <v>27.558139534883722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0" t="s">
        <v>8321</v>
      </c>
      <c r="Q2469" t="s">
        <v>8325</v>
      </c>
      <c r="R2469" s="22">
        <f t="shared" si="115"/>
        <v>41025.874201388891</v>
      </c>
      <c r="S2469" s="13">
        <f t="shared" si="116"/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f t="shared" si="114"/>
        <v>36.97137931034483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0" t="s">
        <v>8321</v>
      </c>
      <c r="Q2470" t="s">
        <v>8325</v>
      </c>
      <c r="R2470" s="22">
        <f t="shared" si="115"/>
        <v>41174.154178240737</v>
      </c>
      <c r="S2470" s="13">
        <f t="shared" si="116"/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f t="shared" si="114"/>
        <v>29.021276595744681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0" t="s">
        <v>8321</v>
      </c>
      <c r="Q2471" t="s">
        <v>8325</v>
      </c>
      <c r="R2471" s="22">
        <f t="shared" si="115"/>
        <v>40557.429733796293</v>
      </c>
      <c r="S2471" s="13">
        <f t="shared" si="116"/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f t="shared" si="114"/>
        <v>28.65666666666667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0" t="s">
        <v>8321</v>
      </c>
      <c r="Q2472" t="s">
        <v>8325</v>
      </c>
      <c r="R2472" s="22">
        <f t="shared" si="115"/>
        <v>41023.07471064815</v>
      </c>
      <c r="S2472" s="13">
        <f t="shared" si="116"/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f t="shared" si="114"/>
        <v>37.647058823529413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0" t="s">
        <v>8321</v>
      </c>
      <c r="Q2473" t="s">
        <v>8325</v>
      </c>
      <c r="R2473" s="22">
        <f t="shared" si="115"/>
        <v>40893.992962962962</v>
      </c>
      <c r="S2473" s="13">
        <f t="shared" si="116"/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f t="shared" si="114"/>
        <v>97.904038461538462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0" t="s">
        <v>8321</v>
      </c>
      <c r="Q2474" t="s">
        <v>8325</v>
      </c>
      <c r="R2474" s="22">
        <f t="shared" si="115"/>
        <v>40354.11550925926</v>
      </c>
      <c r="S2474" s="13">
        <f t="shared" si="116"/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f t="shared" si="114"/>
        <v>42.553191489361701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0" t="s">
        <v>8321</v>
      </c>
      <c r="Q2475" t="s">
        <v>8325</v>
      </c>
      <c r="R2475" s="22">
        <f t="shared" si="115"/>
        <v>41193.748483796298</v>
      </c>
      <c r="S2475" s="13">
        <f t="shared" si="116"/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f t="shared" si="114"/>
        <v>131.58368421052631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0" t="s">
        <v>8321</v>
      </c>
      <c r="Q2476" t="s">
        <v>8325</v>
      </c>
      <c r="R2476" s="22">
        <f t="shared" si="115"/>
        <v>40417.011296296296</v>
      </c>
      <c r="S2476" s="13">
        <f t="shared" si="116"/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f t="shared" si="114"/>
        <v>32.320987654320987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0" t="s">
        <v>8321</v>
      </c>
      <c r="Q2477" t="s">
        <v>8325</v>
      </c>
      <c r="R2477" s="22">
        <f t="shared" si="115"/>
        <v>40310.287673611114</v>
      </c>
      <c r="S2477" s="13">
        <f t="shared" si="116"/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f t="shared" si="114"/>
        <v>61.103999999999999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0" t="s">
        <v>8321</v>
      </c>
      <c r="Q2478" t="s">
        <v>8325</v>
      </c>
      <c r="R2478" s="22">
        <f t="shared" si="115"/>
        <v>41913.328356481477</v>
      </c>
      <c r="S2478" s="13">
        <f t="shared" si="116"/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f t="shared" si="114"/>
        <v>31.341463414634145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0" t="s">
        <v>8321</v>
      </c>
      <c r="Q2479" t="s">
        <v>8325</v>
      </c>
      <c r="R2479" s="22">
        <f t="shared" si="115"/>
        <v>41088.691493055558</v>
      </c>
      <c r="S2479" s="13">
        <f t="shared" si="116"/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f t="shared" si="114"/>
        <v>129.1139240506329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0" t="s">
        <v>8321</v>
      </c>
      <c r="Q2480" t="s">
        <v>8325</v>
      </c>
      <c r="R2480" s="22">
        <f t="shared" si="115"/>
        <v>41257.950381944444</v>
      </c>
      <c r="S2480" s="13">
        <f t="shared" si="116"/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f t="shared" si="114"/>
        <v>25.020624999999999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0" t="s">
        <v>8321</v>
      </c>
      <c r="Q2481" t="s">
        <v>8325</v>
      </c>
      <c r="R2481" s="22">
        <f t="shared" si="115"/>
        <v>41107.726782407408</v>
      </c>
      <c r="S2481" s="13">
        <f t="shared" si="116"/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f t="shared" si="114"/>
        <v>250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0" t="s">
        <v>8321</v>
      </c>
      <c r="Q2482" t="s">
        <v>8325</v>
      </c>
      <c r="R2482" s="22">
        <f t="shared" si="115"/>
        <v>42227.936157407406</v>
      </c>
      <c r="S2482" s="13">
        <f t="shared" si="116"/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f t="shared" si="114"/>
        <v>47.541473684210523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0" t="s">
        <v>8321</v>
      </c>
      <c r="Q2483" t="s">
        <v>8325</v>
      </c>
      <c r="R2483" s="22">
        <f t="shared" si="115"/>
        <v>40999.645925925928</v>
      </c>
      <c r="S2483" s="13">
        <f t="shared" si="116"/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f t="shared" si="114"/>
        <v>40.04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0" t="s">
        <v>8321</v>
      </c>
      <c r="Q2484" t="s">
        <v>8325</v>
      </c>
      <c r="R2484" s="22">
        <f t="shared" si="115"/>
        <v>40711.782210648147</v>
      </c>
      <c r="S2484" s="13">
        <f t="shared" si="116"/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f t="shared" si="114"/>
        <v>65.84210526315789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0" t="s">
        <v>8321</v>
      </c>
      <c r="Q2485" t="s">
        <v>8325</v>
      </c>
      <c r="R2485" s="22">
        <f t="shared" si="115"/>
        <v>40970.750034722223</v>
      </c>
      <c r="S2485" s="13">
        <f t="shared" si="116"/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f t="shared" si="114"/>
        <v>46.401222222222216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0" t="s">
        <v>8321</v>
      </c>
      <c r="Q2486" t="s">
        <v>8325</v>
      </c>
      <c r="R2486" s="22">
        <f t="shared" si="115"/>
        <v>40771.916701388887</v>
      </c>
      <c r="S2486" s="13">
        <f t="shared" si="116"/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f t="shared" si="114"/>
        <v>50.365853658536587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0" t="s">
        <v>8321</v>
      </c>
      <c r="Q2487" t="s">
        <v>8325</v>
      </c>
      <c r="R2487" s="22">
        <f t="shared" si="115"/>
        <v>40793.998599537037</v>
      </c>
      <c r="S2487" s="13">
        <f t="shared" si="116"/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f t="shared" si="114"/>
        <v>26.566666666666666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0" t="s">
        <v>8321</v>
      </c>
      <c r="Q2488" t="s">
        <v>8325</v>
      </c>
      <c r="R2488" s="22">
        <f t="shared" si="115"/>
        <v>40991.708055555559</v>
      </c>
      <c r="S2488" s="13">
        <f t="shared" si="116"/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f t="shared" si="114"/>
        <v>39.493684210526318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0" t="s">
        <v>8321</v>
      </c>
      <c r="Q2489" t="s">
        <v>8325</v>
      </c>
      <c r="R2489" s="22">
        <f t="shared" si="115"/>
        <v>41026.083298611113</v>
      </c>
      <c r="S2489" s="13">
        <f t="shared" si="116"/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f t="shared" si="114"/>
        <v>49.246153846153845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0" t="s">
        <v>8321</v>
      </c>
      <c r="Q2490" t="s">
        <v>8325</v>
      </c>
      <c r="R2490" s="22">
        <f t="shared" si="115"/>
        <v>40833.633194444446</v>
      </c>
      <c r="S2490" s="13">
        <f t="shared" si="116"/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f t="shared" si="114"/>
        <v>62.38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0" t="s">
        <v>8321</v>
      </c>
      <c r="Q2491" t="s">
        <v>8325</v>
      </c>
      <c r="R2491" s="22">
        <f t="shared" si="115"/>
        <v>41373.690266203703</v>
      </c>
      <c r="S2491" s="13">
        <f t="shared" si="116"/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f t="shared" si="114"/>
        <v>37.9375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0" t="s">
        <v>8321</v>
      </c>
      <c r="Q2492" t="s">
        <v>8325</v>
      </c>
      <c r="R2492" s="22">
        <f t="shared" si="115"/>
        <v>41023.227731481478</v>
      </c>
      <c r="S2492" s="13">
        <f t="shared" si="116"/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f t="shared" si="114"/>
        <v>51.6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0" t="s">
        <v>8321</v>
      </c>
      <c r="Q2493" t="s">
        <v>8325</v>
      </c>
      <c r="R2493" s="22">
        <f t="shared" si="115"/>
        <v>40542.839282407411</v>
      </c>
      <c r="S2493" s="13">
        <f t="shared" si="116"/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f t="shared" si="114"/>
        <v>27.777777777777779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0" t="s">
        <v>8321</v>
      </c>
      <c r="Q2494" t="s">
        <v>8325</v>
      </c>
      <c r="R2494" s="22">
        <f t="shared" si="115"/>
        <v>41024.985972222225</v>
      </c>
      <c r="S2494" s="13">
        <f t="shared" si="116"/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f t="shared" si="114"/>
        <v>99.382239382239376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0" t="s">
        <v>8321</v>
      </c>
      <c r="Q2495" t="s">
        <v>8325</v>
      </c>
      <c r="R2495" s="22">
        <f t="shared" si="115"/>
        <v>41348.168287037035</v>
      </c>
      <c r="S2495" s="13">
        <f t="shared" si="116"/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f t="shared" si="114"/>
        <v>38.848205128205123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0" t="s">
        <v>8321</v>
      </c>
      <c r="Q2496" t="s">
        <v>8325</v>
      </c>
      <c r="R2496" s="22">
        <f t="shared" si="115"/>
        <v>41022.645185185182</v>
      </c>
      <c r="S2496" s="13">
        <f t="shared" si="116"/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f t="shared" si="114"/>
        <v>45.548809523809524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0" t="s">
        <v>8321</v>
      </c>
      <c r="Q2497" t="s">
        <v>8325</v>
      </c>
      <c r="R2497" s="22">
        <f t="shared" si="115"/>
        <v>41036.946469907409</v>
      </c>
      <c r="S2497" s="13">
        <f t="shared" si="116"/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f t="shared" si="114"/>
        <v>600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0" t="s">
        <v>8321</v>
      </c>
      <c r="Q2498" t="s">
        <v>8325</v>
      </c>
      <c r="R2498" s="22">
        <f t="shared" si="115"/>
        <v>41327.996435185189</v>
      </c>
      <c r="S2498" s="13">
        <f t="shared" si="116"/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f t="shared" ref="I2499:I2562" si="117">E2499/M2499</f>
        <v>80.551071428571419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0" t="s">
        <v>8321</v>
      </c>
      <c r="Q2499" t="s">
        <v>8325</v>
      </c>
      <c r="R2499" s="22">
        <f t="shared" ref="R2499:R2562" si="118">(((K2499/60)/60)/24)+DATE(1970,1,1)</f>
        <v>40730.878912037035</v>
      </c>
      <c r="S2499" s="13">
        <f t="shared" ref="S2499:S2562" si="119">YEAR(R2499)</f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f t="shared" si="117"/>
        <v>52.8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0" t="s">
        <v>8321</v>
      </c>
      <c r="Q2500" t="s">
        <v>8325</v>
      </c>
      <c r="R2500" s="22">
        <f t="shared" si="118"/>
        <v>42017.967442129629</v>
      </c>
      <c r="S2500" s="13">
        <f t="shared" si="119"/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f t="shared" si="117"/>
        <v>47.676470588235297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0" t="s">
        <v>8321</v>
      </c>
      <c r="Q2501" t="s">
        <v>8325</v>
      </c>
      <c r="R2501" s="22">
        <f t="shared" si="118"/>
        <v>41226.648576388885</v>
      </c>
      <c r="S2501" s="13">
        <f t="shared" si="119"/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f t="shared" si="117"/>
        <v>23.448275862068964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0" t="s">
        <v>8321</v>
      </c>
      <c r="Q2502" t="s">
        <v>8325</v>
      </c>
      <c r="R2502" s="22">
        <f t="shared" si="118"/>
        <v>41053.772858796299</v>
      </c>
      <c r="S2502" s="13">
        <f t="shared" si="119"/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f t="shared" si="117"/>
        <v>40.142857142857146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0" t="s">
        <v>8332</v>
      </c>
      <c r="Q2503" t="s">
        <v>8349</v>
      </c>
      <c r="R2503" s="22">
        <f t="shared" si="118"/>
        <v>42244.776666666665</v>
      </c>
      <c r="S2503" s="13">
        <f t="shared" si="119"/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f t="shared" si="117"/>
        <v>17.2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0" t="s">
        <v>8332</v>
      </c>
      <c r="Q2504" t="s">
        <v>8349</v>
      </c>
      <c r="R2504" s="22">
        <f t="shared" si="118"/>
        <v>41858.825439814813</v>
      </c>
      <c r="S2504" s="13">
        <f t="shared" si="119"/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t="e">
        <f t="shared" si="117"/>
        <v>#DIV/0!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0" t="s">
        <v>8332</v>
      </c>
      <c r="Q2505" t="s">
        <v>8349</v>
      </c>
      <c r="R2505" s="22">
        <f t="shared" si="118"/>
        <v>42498.899398148147</v>
      </c>
      <c r="S2505" s="13">
        <f t="shared" si="119"/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t="e">
        <f t="shared" si="117"/>
        <v>#DIV/0!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0" t="s">
        <v>8332</v>
      </c>
      <c r="Q2506" t="s">
        <v>8349</v>
      </c>
      <c r="R2506" s="22">
        <f t="shared" si="118"/>
        <v>41928.015439814815</v>
      </c>
      <c r="S2506" s="13">
        <f t="shared" si="119"/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t="e">
        <f t="shared" si="117"/>
        <v>#DIV/0!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0" t="s">
        <v>8332</v>
      </c>
      <c r="Q2507" t="s">
        <v>8349</v>
      </c>
      <c r="R2507" s="22">
        <f t="shared" si="118"/>
        <v>42047.05574074074</v>
      </c>
      <c r="S2507" s="13">
        <f t="shared" si="119"/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f t="shared" si="117"/>
        <v>15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0" t="s">
        <v>8332</v>
      </c>
      <c r="Q2508" t="s">
        <v>8349</v>
      </c>
      <c r="R2508" s="22">
        <f t="shared" si="118"/>
        <v>42258.297094907408</v>
      </c>
      <c r="S2508" s="13">
        <f t="shared" si="119"/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 t="e">
        <f t="shared" si="117"/>
        <v>#DIV/0!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0" t="s">
        <v>8332</v>
      </c>
      <c r="Q2509" t="s">
        <v>8349</v>
      </c>
      <c r="R2509" s="22">
        <f t="shared" si="118"/>
        <v>42105.072962962964</v>
      </c>
      <c r="S2509" s="13">
        <f t="shared" si="119"/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t="e">
        <f t="shared" si="117"/>
        <v>#DIV/0!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0" t="s">
        <v>8332</v>
      </c>
      <c r="Q2510" t="s">
        <v>8349</v>
      </c>
      <c r="R2510" s="22">
        <f t="shared" si="118"/>
        <v>41835.951782407406</v>
      </c>
      <c r="S2510" s="13">
        <f t="shared" si="119"/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f t="shared" si="117"/>
        <v>35.714285714285715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0" t="s">
        <v>8332</v>
      </c>
      <c r="Q2511" t="s">
        <v>8349</v>
      </c>
      <c r="R2511" s="22">
        <f t="shared" si="118"/>
        <v>42058.809594907405</v>
      </c>
      <c r="S2511" s="13">
        <f t="shared" si="119"/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f t="shared" si="117"/>
        <v>37.5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0" t="s">
        <v>8332</v>
      </c>
      <c r="Q2512" t="s">
        <v>8349</v>
      </c>
      <c r="R2512" s="22">
        <f t="shared" si="118"/>
        <v>42078.997361111105</v>
      </c>
      <c r="S2512" s="13">
        <f t="shared" si="119"/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t="e">
        <f t="shared" si="117"/>
        <v>#DIV/0!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0" t="s">
        <v>8332</v>
      </c>
      <c r="Q2513" t="s">
        <v>8349</v>
      </c>
      <c r="R2513" s="22">
        <f t="shared" si="118"/>
        <v>42371.446909722217</v>
      </c>
      <c r="S2513" s="13">
        <f t="shared" si="119"/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t="e">
        <f t="shared" si="117"/>
        <v>#DIV/0!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0" t="s">
        <v>8332</v>
      </c>
      <c r="Q2514" t="s">
        <v>8349</v>
      </c>
      <c r="R2514" s="22">
        <f t="shared" si="118"/>
        <v>41971.876863425925</v>
      </c>
      <c r="S2514" s="13">
        <f t="shared" si="119"/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t="e">
        <f t="shared" si="117"/>
        <v>#DIV/0!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0" t="s">
        <v>8332</v>
      </c>
      <c r="Q2515" t="s">
        <v>8349</v>
      </c>
      <c r="R2515" s="22">
        <f t="shared" si="118"/>
        <v>42732.00681712963</v>
      </c>
      <c r="S2515" s="13">
        <f t="shared" si="119"/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f t="shared" si="117"/>
        <v>52.5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0" t="s">
        <v>8332</v>
      </c>
      <c r="Q2516" t="s">
        <v>8349</v>
      </c>
      <c r="R2516" s="22">
        <f t="shared" si="118"/>
        <v>41854.389780092592</v>
      </c>
      <c r="S2516" s="13">
        <f t="shared" si="119"/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f t="shared" si="117"/>
        <v>77.5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0" t="s">
        <v>8332</v>
      </c>
      <c r="Q2517" t="s">
        <v>8349</v>
      </c>
      <c r="R2517" s="22">
        <f t="shared" si="118"/>
        <v>42027.839733796296</v>
      </c>
      <c r="S2517" s="13">
        <f t="shared" si="119"/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t="e">
        <f t="shared" si="117"/>
        <v>#DIV/0!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0" t="s">
        <v>8332</v>
      </c>
      <c r="Q2518" t="s">
        <v>8349</v>
      </c>
      <c r="R2518" s="22">
        <f t="shared" si="118"/>
        <v>41942.653379629628</v>
      </c>
      <c r="S2518" s="13">
        <f t="shared" si="119"/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f t="shared" si="117"/>
        <v>53.545454545454547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0" t="s">
        <v>8332</v>
      </c>
      <c r="Q2519" t="s">
        <v>8349</v>
      </c>
      <c r="R2519" s="22">
        <f t="shared" si="118"/>
        <v>42052.802430555559</v>
      </c>
      <c r="S2519" s="13">
        <f t="shared" si="119"/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t="e">
        <f t="shared" si="117"/>
        <v>#DIV/0!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0" t="s">
        <v>8332</v>
      </c>
      <c r="Q2520" t="s">
        <v>8349</v>
      </c>
      <c r="R2520" s="22">
        <f t="shared" si="118"/>
        <v>41926.680879629632</v>
      </c>
      <c r="S2520" s="13">
        <f t="shared" si="119"/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f t="shared" si="117"/>
        <v>16.25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0" t="s">
        <v>8332</v>
      </c>
      <c r="Q2521" t="s">
        <v>8349</v>
      </c>
      <c r="R2521" s="22">
        <f t="shared" si="118"/>
        <v>41809.155138888891</v>
      </c>
      <c r="S2521" s="13">
        <f t="shared" si="119"/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t="e">
        <f t="shared" si="117"/>
        <v>#DIV/0!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0" t="s">
        <v>8332</v>
      </c>
      <c r="Q2522" t="s">
        <v>8349</v>
      </c>
      <c r="R2522" s="22">
        <f t="shared" si="118"/>
        <v>42612.600520833337</v>
      </c>
      <c r="S2522" s="13">
        <f t="shared" si="119"/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f t="shared" si="117"/>
        <v>103.68174242424243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0" t="s">
        <v>8321</v>
      </c>
      <c r="Q2523" t="s">
        <v>8350</v>
      </c>
      <c r="R2523" s="22">
        <f t="shared" si="118"/>
        <v>42269.967835648145</v>
      </c>
      <c r="S2523" s="13">
        <f t="shared" si="119"/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f t="shared" si="117"/>
        <v>185.18518518518519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0" t="s">
        <v>8321</v>
      </c>
      <c r="Q2524" t="s">
        <v>8350</v>
      </c>
      <c r="R2524" s="22">
        <f t="shared" si="118"/>
        <v>42460.573611111111</v>
      </c>
      <c r="S2524" s="13">
        <f t="shared" si="119"/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f t="shared" si="117"/>
        <v>54.153846153846153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0" t="s">
        <v>8321</v>
      </c>
      <c r="Q2525" t="s">
        <v>8350</v>
      </c>
      <c r="R2525" s="22">
        <f t="shared" si="118"/>
        <v>41930.975601851853</v>
      </c>
      <c r="S2525" s="13">
        <f t="shared" si="119"/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f t="shared" si="117"/>
        <v>177.2093023255814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0" t="s">
        <v>8321</v>
      </c>
      <c r="Q2526" t="s">
        <v>8350</v>
      </c>
      <c r="R2526" s="22">
        <f t="shared" si="118"/>
        <v>41961.807372685187</v>
      </c>
      <c r="S2526" s="13">
        <f t="shared" si="119"/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f t="shared" si="117"/>
        <v>100.325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0" t="s">
        <v>8321</v>
      </c>
      <c r="Q2527" t="s">
        <v>8350</v>
      </c>
      <c r="R2527" s="22">
        <f t="shared" si="118"/>
        <v>41058.844571759262</v>
      </c>
      <c r="S2527" s="13">
        <f t="shared" si="119"/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f t="shared" si="117"/>
        <v>136.90909090909091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0" t="s">
        <v>8321</v>
      </c>
      <c r="Q2528" t="s">
        <v>8350</v>
      </c>
      <c r="R2528" s="22">
        <f t="shared" si="118"/>
        <v>41953.091134259259</v>
      </c>
      <c r="S2528" s="13">
        <f t="shared" si="119"/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f t="shared" si="117"/>
        <v>57.535211267605632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0" t="s">
        <v>8321</v>
      </c>
      <c r="Q2529" t="s">
        <v>8350</v>
      </c>
      <c r="R2529" s="22">
        <f t="shared" si="118"/>
        <v>41546.75105324074</v>
      </c>
      <c r="S2529" s="13">
        <f t="shared" si="119"/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f t="shared" si="117"/>
        <v>52.962839506172834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0" t="s">
        <v>8321</v>
      </c>
      <c r="Q2530" t="s">
        <v>8350</v>
      </c>
      <c r="R2530" s="22">
        <f t="shared" si="118"/>
        <v>42217.834525462968</v>
      </c>
      <c r="S2530" s="13">
        <f t="shared" si="119"/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f t="shared" si="117"/>
        <v>82.328947368421055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0" t="s">
        <v>8321</v>
      </c>
      <c r="Q2531" t="s">
        <v>8350</v>
      </c>
      <c r="R2531" s="22">
        <f t="shared" si="118"/>
        <v>40948.080729166664</v>
      </c>
      <c r="S2531" s="13">
        <f t="shared" si="119"/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f t="shared" si="117"/>
        <v>135.41666666666666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0" t="s">
        <v>8321</v>
      </c>
      <c r="Q2532" t="s">
        <v>8350</v>
      </c>
      <c r="R2532" s="22">
        <f t="shared" si="118"/>
        <v>42081.864641203705</v>
      </c>
      <c r="S2532" s="13">
        <f t="shared" si="119"/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f t="shared" si="117"/>
        <v>74.06557377049181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0" t="s">
        <v>8321</v>
      </c>
      <c r="Q2533" t="s">
        <v>8350</v>
      </c>
      <c r="R2533" s="22">
        <f t="shared" si="118"/>
        <v>42208.680023148147</v>
      </c>
      <c r="S2533" s="13">
        <f t="shared" si="119"/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f t="shared" si="117"/>
        <v>84.083333333333329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0" t="s">
        <v>8321</v>
      </c>
      <c r="Q2534" t="s">
        <v>8350</v>
      </c>
      <c r="R2534" s="22">
        <f t="shared" si="118"/>
        <v>41107.849143518521</v>
      </c>
      <c r="S2534" s="13">
        <f t="shared" si="119"/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f t="shared" si="117"/>
        <v>61.029411764705884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0" t="s">
        <v>8321</v>
      </c>
      <c r="Q2535" t="s">
        <v>8350</v>
      </c>
      <c r="R2535" s="22">
        <f t="shared" si="118"/>
        <v>41304.751284722224</v>
      </c>
      <c r="S2535" s="13">
        <f t="shared" si="119"/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f t="shared" si="117"/>
        <v>150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0" t="s">
        <v>8321</v>
      </c>
      <c r="Q2536" t="s">
        <v>8350</v>
      </c>
      <c r="R2536" s="22">
        <f t="shared" si="118"/>
        <v>40127.700370370374</v>
      </c>
      <c r="S2536" s="13">
        <f t="shared" si="119"/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f t="shared" si="117"/>
        <v>266.08974358974359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0" t="s">
        <v>8321</v>
      </c>
      <c r="Q2537" t="s">
        <v>8350</v>
      </c>
      <c r="R2537" s="22">
        <f t="shared" si="118"/>
        <v>41943.791030092594</v>
      </c>
      <c r="S2537" s="13">
        <f t="shared" si="119"/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f t="shared" si="117"/>
        <v>7.25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0" t="s">
        <v>8321</v>
      </c>
      <c r="Q2538" t="s">
        <v>8350</v>
      </c>
      <c r="R2538" s="22">
        <f t="shared" si="118"/>
        <v>41464.106087962966</v>
      </c>
      <c r="S2538" s="13">
        <f t="shared" si="119"/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f t="shared" si="117"/>
        <v>100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0" t="s">
        <v>8321</v>
      </c>
      <c r="Q2539" t="s">
        <v>8350</v>
      </c>
      <c r="R2539" s="22">
        <f t="shared" si="118"/>
        <v>40696.648784722223</v>
      </c>
      <c r="S2539" s="13">
        <f t="shared" si="119"/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f t="shared" si="117"/>
        <v>109.96308108108107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0" t="s">
        <v>8321</v>
      </c>
      <c r="Q2540" t="s">
        <v>8350</v>
      </c>
      <c r="R2540" s="22">
        <f t="shared" si="118"/>
        <v>41298.509965277779</v>
      </c>
      <c r="S2540" s="13">
        <f t="shared" si="119"/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f t="shared" si="117"/>
        <v>169.91525423728814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0" t="s">
        <v>8321</v>
      </c>
      <c r="Q2541" t="s">
        <v>8350</v>
      </c>
      <c r="R2541" s="22">
        <f t="shared" si="118"/>
        <v>41977.902222222227</v>
      </c>
      <c r="S2541" s="13">
        <f t="shared" si="119"/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f t="shared" si="117"/>
        <v>95.740740740740748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0" t="s">
        <v>8321</v>
      </c>
      <c r="Q2542" t="s">
        <v>8350</v>
      </c>
      <c r="R2542" s="22">
        <f t="shared" si="118"/>
        <v>40785.675011574072</v>
      </c>
      <c r="S2542" s="13">
        <f t="shared" si="119"/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f t="shared" si="117"/>
        <v>59.460317460317462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0" t="s">
        <v>8321</v>
      </c>
      <c r="Q2543" t="s">
        <v>8350</v>
      </c>
      <c r="R2543" s="22">
        <f t="shared" si="118"/>
        <v>41483.449282407404</v>
      </c>
      <c r="S2543" s="13">
        <f t="shared" si="119"/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f t="shared" si="117"/>
        <v>55.769230769230766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0" t="s">
        <v>8321</v>
      </c>
      <c r="Q2544" t="s">
        <v>8350</v>
      </c>
      <c r="R2544" s="22">
        <f t="shared" si="118"/>
        <v>41509.426585648151</v>
      </c>
      <c r="S2544" s="13">
        <f t="shared" si="119"/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f t="shared" si="117"/>
        <v>30.076923076923077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0" t="s">
        <v>8321</v>
      </c>
      <c r="Q2545" t="s">
        <v>8350</v>
      </c>
      <c r="R2545" s="22">
        <f t="shared" si="118"/>
        <v>40514.107615740737</v>
      </c>
      <c r="S2545" s="13">
        <f t="shared" si="119"/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f t="shared" si="117"/>
        <v>88.438596491228068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0" t="s">
        <v>8321</v>
      </c>
      <c r="Q2546" t="s">
        <v>8350</v>
      </c>
      <c r="R2546" s="22">
        <f t="shared" si="118"/>
        <v>41068.520474537036</v>
      </c>
      <c r="S2546" s="13">
        <f t="shared" si="119"/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f t="shared" si="117"/>
        <v>64.032786885245898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0" t="s">
        <v>8321</v>
      </c>
      <c r="Q2547" t="s">
        <v>8350</v>
      </c>
      <c r="R2547" s="22">
        <f t="shared" si="118"/>
        <v>42027.13817129629</v>
      </c>
      <c r="S2547" s="13">
        <f t="shared" si="119"/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f t="shared" si="117"/>
        <v>60.153846153846153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0" t="s">
        <v>8321</v>
      </c>
      <c r="Q2548" t="s">
        <v>8350</v>
      </c>
      <c r="R2548" s="22">
        <f t="shared" si="118"/>
        <v>41524.858553240738</v>
      </c>
      <c r="S2548" s="13">
        <f t="shared" si="119"/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f t="shared" si="117"/>
        <v>49.194029850746269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0" t="s">
        <v>8321</v>
      </c>
      <c r="Q2549" t="s">
        <v>8350</v>
      </c>
      <c r="R2549" s="22">
        <f t="shared" si="118"/>
        <v>40973.773182870369</v>
      </c>
      <c r="S2549" s="13">
        <f t="shared" si="119"/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f t="shared" si="117"/>
        <v>165.16216216216216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0" t="s">
        <v>8321</v>
      </c>
      <c r="Q2550" t="s">
        <v>8350</v>
      </c>
      <c r="R2550" s="22">
        <f t="shared" si="118"/>
        <v>42618.625428240746</v>
      </c>
      <c r="S2550" s="13">
        <f t="shared" si="119"/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f t="shared" si="117"/>
        <v>43.621621621621621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0" t="s">
        <v>8321</v>
      </c>
      <c r="Q2551" t="s">
        <v>8350</v>
      </c>
      <c r="R2551" s="22">
        <f t="shared" si="118"/>
        <v>41390.757754629631</v>
      </c>
      <c r="S2551" s="13">
        <f t="shared" si="119"/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f t="shared" si="117"/>
        <v>43.7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0" t="s">
        <v>8321</v>
      </c>
      <c r="Q2552" t="s">
        <v>8350</v>
      </c>
      <c r="R2552" s="22">
        <f t="shared" si="118"/>
        <v>42228.634328703702</v>
      </c>
      <c r="S2552" s="13">
        <f t="shared" si="119"/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f t="shared" si="117"/>
        <v>67.419642857142861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0" t="s">
        <v>8321</v>
      </c>
      <c r="Q2553" t="s">
        <v>8350</v>
      </c>
      <c r="R2553" s="22">
        <f t="shared" si="118"/>
        <v>40961.252141203702</v>
      </c>
      <c r="S2553" s="13">
        <f t="shared" si="119"/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f t="shared" si="117"/>
        <v>177.5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0" t="s">
        <v>8321</v>
      </c>
      <c r="Q2554" t="s">
        <v>8350</v>
      </c>
      <c r="R2554" s="22">
        <f t="shared" si="118"/>
        <v>42769.809965277775</v>
      </c>
      <c r="S2554" s="13">
        <f t="shared" si="119"/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f t="shared" si="117"/>
        <v>38.883333333333333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0" t="s">
        <v>8321</v>
      </c>
      <c r="Q2555" t="s">
        <v>8350</v>
      </c>
      <c r="R2555" s="22">
        <f t="shared" si="118"/>
        <v>41113.199155092596</v>
      </c>
      <c r="S2555" s="13">
        <f t="shared" si="119"/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f t="shared" si="117"/>
        <v>54.985074626865675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0" t="s">
        <v>8321</v>
      </c>
      <c r="Q2556" t="s">
        <v>8350</v>
      </c>
      <c r="R2556" s="22">
        <f t="shared" si="118"/>
        <v>42125.078275462962</v>
      </c>
      <c r="S2556" s="13">
        <f t="shared" si="119"/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f t="shared" si="117"/>
        <v>61.342857142857142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0" t="s">
        <v>8321</v>
      </c>
      <c r="Q2557" t="s">
        <v>8350</v>
      </c>
      <c r="R2557" s="22">
        <f t="shared" si="118"/>
        <v>41026.655011574076</v>
      </c>
      <c r="S2557" s="13">
        <f t="shared" si="119"/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f t="shared" si="117"/>
        <v>23.117647058823529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0" t="s">
        <v>8321</v>
      </c>
      <c r="Q2558" t="s">
        <v>8350</v>
      </c>
      <c r="R2558" s="22">
        <f t="shared" si="118"/>
        <v>41222.991400462961</v>
      </c>
      <c r="S2558" s="13">
        <f t="shared" si="119"/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f t="shared" si="117"/>
        <v>29.611111111111111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0" t="s">
        <v>8321</v>
      </c>
      <c r="Q2559" t="s">
        <v>8350</v>
      </c>
      <c r="R2559" s="22">
        <f t="shared" si="118"/>
        <v>41744.745208333334</v>
      </c>
      <c r="S2559" s="13">
        <f t="shared" si="119"/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f t="shared" si="117"/>
        <v>75.611111111111114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0" t="s">
        <v>8321</v>
      </c>
      <c r="Q2560" t="s">
        <v>8350</v>
      </c>
      <c r="R2560" s="22">
        <f t="shared" si="118"/>
        <v>42093.860023148154</v>
      </c>
      <c r="S2560" s="13">
        <f t="shared" si="119"/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f t="shared" si="117"/>
        <v>35.6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0" t="s">
        <v>8321</v>
      </c>
      <c r="Q2561" t="s">
        <v>8350</v>
      </c>
      <c r="R2561" s="22">
        <f t="shared" si="118"/>
        <v>40829.873657407406</v>
      </c>
      <c r="S2561" s="13">
        <f t="shared" si="119"/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f t="shared" si="117"/>
        <v>143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0" t="s">
        <v>8321</v>
      </c>
      <c r="Q2562" t="s">
        <v>8350</v>
      </c>
      <c r="R2562" s="22">
        <f t="shared" si="118"/>
        <v>42039.951087962967</v>
      </c>
      <c r="S2562" s="13">
        <f t="shared" si="119"/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t="e">
        <f t="shared" ref="I2563:I2626" si="120">E2563/M2563</f>
        <v>#DIV/0!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0" t="s">
        <v>8332</v>
      </c>
      <c r="Q2563" t="s">
        <v>8333</v>
      </c>
      <c r="R2563" s="22">
        <f t="shared" ref="R2563:R2626" si="121">(((K2563/60)/60)/24)+DATE(1970,1,1)</f>
        <v>42260.528807870374</v>
      </c>
      <c r="S2563" s="13">
        <f t="shared" ref="S2563:S2626" si="122">YEAR(R2563)</f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f t="shared" si="120"/>
        <v>25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0" t="s">
        <v>8332</v>
      </c>
      <c r="Q2564" t="s">
        <v>8333</v>
      </c>
      <c r="R2564" s="22">
        <f t="shared" si="121"/>
        <v>42594.524756944447</v>
      </c>
      <c r="S2564" s="13">
        <f t="shared" si="122"/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t="e">
        <f t="shared" si="120"/>
        <v>#DIV/0!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0" t="s">
        <v>8332</v>
      </c>
      <c r="Q2565" t="s">
        <v>8333</v>
      </c>
      <c r="R2565" s="22">
        <f t="shared" si="121"/>
        <v>42155.139479166668</v>
      </c>
      <c r="S2565" s="13">
        <f t="shared" si="122"/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t="e">
        <f t="shared" si="120"/>
        <v>#DIV/0!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0" t="s">
        <v>8332</v>
      </c>
      <c r="Q2566" t="s">
        <v>8333</v>
      </c>
      <c r="R2566" s="22">
        <f t="shared" si="121"/>
        <v>41822.040497685186</v>
      </c>
      <c r="S2566" s="13">
        <f t="shared" si="122"/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f t="shared" si="120"/>
        <v>100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0" t="s">
        <v>8332</v>
      </c>
      <c r="Q2567" t="s">
        <v>8333</v>
      </c>
      <c r="R2567" s="22">
        <f t="shared" si="121"/>
        <v>42440.650335648148</v>
      </c>
      <c r="S2567" s="13">
        <f t="shared" si="122"/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t="e">
        <f t="shared" si="120"/>
        <v>#DIV/0!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0" t="s">
        <v>8332</v>
      </c>
      <c r="Q2568" t="s">
        <v>8333</v>
      </c>
      <c r="R2568" s="22">
        <f t="shared" si="121"/>
        <v>41842.980879629627</v>
      </c>
      <c r="S2568" s="13">
        <f t="shared" si="122"/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f t="shared" si="120"/>
        <v>60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0" t="s">
        <v>8332</v>
      </c>
      <c r="Q2569" t="s">
        <v>8333</v>
      </c>
      <c r="R2569" s="22">
        <f t="shared" si="121"/>
        <v>42087.878912037035</v>
      </c>
      <c r="S2569" s="13">
        <f t="shared" si="122"/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f t="shared" si="120"/>
        <v>50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0" t="s">
        <v>8332</v>
      </c>
      <c r="Q2570" t="s">
        <v>8333</v>
      </c>
      <c r="R2570" s="22">
        <f t="shared" si="121"/>
        <v>42584.666597222225</v>
      </c>
      <c r="S2570" s="13">
        <f t="shared" si="122"/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f t="shared" si="120"/>
        <v>72.5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0" t="s">
        <v>8332</v>
      </c>
      <c r="Q2571" t="s">
        <v>8333</v>
      </c>
      <c r="R2571" s="22">
        <f t="shared" si="121"/>
        <v>42234.105462962965</v>
      </c>
      <c r="S2571" s="13">
        <f t="shared" si="122"/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f t="shared" si="120"/>
        <v>29.5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0" t="s">
        <v>8332</v>
      </c>
      <c r="Q2572" t="s">
        <v>8333</v>
      </c>
      <c r="R2572" s="22">
        <f t="shared" si="121"/>
        <v>42744.903182870374</v>
      </c>
      <c r="S2572" s="13">
        <f t="shared" si="122"/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f t="shared" si="120"/>
        <v>62.5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0" t="s">
        <v>8332</v>
      </c>
      <c r="Q2573" t="s">
        <v>8333</v>
      </c>
      <c r="R2573" s="22">
        <f t="shared" si="121"/>
        <v>42449.341678240744</v>
      </c>
      <c r="S2573" s="13">
        <f t="shared" si="122"/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t="e">
        <f t="shared" si="120"/>
        <v>#DIV/0!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0" t="s">
        <v>8332</v>
      </c>
      <c r="Q2574" t="s">
        <v>8333</v>
      </c>
      <c r="R2574" s="22">
        <f t="shared" si="121"/>
        <v>42077.119409722218</v>
      </c>
      <c r="S2574" s="13">
        <f t="shared" si="122"/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t="e">
        <f t="shared" si="120"/>
        <v>#DIV/0!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0" t="s">
        <v>8332</v>
      </c>
      <c r="Q2575" t="s">
        <v>8333</v>
      </c>
      <c r="R2575" s="22">
        <f t="shared" si="121"/>
        <v>41829.592002314814</v>
      </c>
      <c r="S2575" s="13">
        <f t="shared" si="122"/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 t="e">
        <f t="shared" si="120"/>
        <v>#DIV/0!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0" t="s">
        <v>8332</v>
      </c>
      <c r="Q2576" t="s">
        <v>8333</v>
      </c>
      <c r="R2576" s="22">
        <f t="shared" si="121"/>
        <v>42487.825752314813</v>
      </c>
      <c r="S2576" s="13">
        <f t="shared" si="122"/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t="e">
        <f t="shared" si="120"/>
        <v>#DIV/0!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0" t="s">
        <v>8332</v>
      </c>
      <c r="Q2577" t="s">
        <v>8333</v>
      </c>
      <c r="R2577" s="22">
        <f t="shared" si="121"/>
        <v>41986.108726851846</v>
      </c>
      <c r="S2577" s="13">
        <f t="shared" si="122"/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t="e">
        <f t="shared" si="120"/>
        <v>#DIV/0!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0" t="s">
        <v>8332</v>
      </c>
      <c r="Q2578" t="s">
        <v>8333</v>
      </c>
      <c r="R2578" s="22">
        <f t="shared" si="121"/>
        <v>42060.00980324074</v>
      </c>
      <c r="S2578" s="13">
        <f t="shared" si="122"/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t="e">
        <f t="shared" si="120"/>
        <v>#DIV/0!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0" t="s">
        <v>8332</v>
      </c>
      <c r="Q2579" t="s">
        <v>8333</v>
      </c>
      <c r="R2579" s="22">
        <f t="shared" si="121"/>
        <v>41830.820567129631</v>
      </c>
      <c r="S2579" s="13">
        <f t="shared" si="122"/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t="e">
        <f t="shared" si="120"/>
        <v>#DIV/0!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0" t="s">
        <v>8332</v>
      </c>
      <c r="Q2580" t="s">
        <v>8333</v>
      </c>
      <c r="R2580" s="22">
        <f t="shared" si="121"/>
        <v>42238.022905092599</v>
      </c>
      <c r="S2580" s="13">
        <f t="shared" si="122"/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f t="shared" si="120"/>
        <v>23.083333333333332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0" t="s">
        <v>8332</v>
      </c>
      <c r="Q2581" t="s">
        <v>8333</v>
      </c>
      <c r="R2581" s="22">
        <f t="shared" si="121"/>
        <v>41837.829895833333</v>
      </c>
      <c r="S2581" s="13">
        <f t="shared" si="122"/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f t="shared" si="120"/>
        <v>25.5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0" t="s">
        <v>8332</v>
      </c>
      <c r="Q2582" t="s">
        <v>8333</v>
      </c>
      <c r="R2582" s="22">
        <f t="shared" si="121"/>
        <v>42110.326423611114</v>
      </c>
      <c r="S2582" s="13">
        <f t="shared" si="122"/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f t="shared" si="120"/>
        <v>48.18181818181818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0" t="s">
        <v>8332</v>
      </c>
      <c r="Q2583" t="s">
        <v>8333</v>
      </c>
      <c r="R2583" s="22">
        <f t="shared" si="121"/>
        <v>42294.628449074073</v>
      </c>
      <c r="S2583" s="13">
        <f t="shared" si="122"/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f t="shared" si="120"/>
        <v>1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0" t="s">
        <v>8332</v>
      </c>
      <c r="Q2584" t="s">
        <v>8333</v>
      </c>
      <c r="R2584" s="22">
        <f t="shared" si="121"/>
        <v>42642.988819444443</v>
      </c>
      <c r="S2584" s="13">
        <f t="shared" si="122"/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f t="shared" si="120"/>
        <v>1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0" t="s">
        <v>8332</v>
      </c>
      <c r="Q2585" t="s">
        <v>8333</v>
      </c>
      <c r="R2585" s="22">
        <f t="shared" si="121"/>
        <v>42019.76944444445</v>
      </c>
      <c r="S2585" s="13">
        <f t="shared" si="122"/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t="e">
        <f t="shared" si="120"/>
        <v>#DIV/0!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0" t="s">
        <v>8332</v>
      </c>
      <c r="Q2586" t="s">
        <v>8333</v>
      </c>
      <c r="R2586" s="22">
        <f t="shared" si="121"/>
        <v>42140.173252314817</v>
      </c>
      <c r="S2586" s="13">
        <f t="shared" si="122"/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f t="shared" si="120"/>
        <v>50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0" t="s">
        <v>8332</v>
      </c>
      <c r="Q2587" t="s">
        <v>8333</v>
      </c>
      <c r="R2587" s="22">
        <f t="shared" si="121"/>
        <v>41795.963333333333</v>
      </c>
      <c r="S2587" s="13">
        <f t="shared" si="122"/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f t="shared" si="120"/>
        <v>5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0" t="s">
        <v>8332</v>
      </c>
      <c r="Q2588" t="s">
        <v>8333</v>
      </c>
      <c r="R2588" s="22">
        <f t="shared" si="121"/>
        <v>42333.330277777779</v>
      </c>
      <c r="S2588" s="13">
        <f t="shared" si="122"/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f t="shared" si="120"/>
        <v>202.83333333333334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0" t="s">
        <v>8332</v>
      </c>
      <c r="Q2589" t="s">
        <v>8333</v>
      </c>
      <c r="R2589" s="22">
        <f t="shared" si="121"/>
        <v>42338.675381944442</v>
      </c>
      <c r="S2589" s="13">
        <f t="shared" si="122"/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f t="shared" si="120"/>
        <v>29.125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0" t="s">
        <v>8332</v>
      </c>
      <c r="Q2590" t="s">
        <v>8333</v>
      </c>
      <c r="R2590" s="22">
        <f t="shared" si="121"/>
        <v>42042.676226851851</v>
      </c>
      <c r="S2590" s="13">
        <f t="shared" si="122"/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f t="shared" si="120"/>
        <v>5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0" t="s">
        <v>8332</v>
      </c>
      <c r="Q2591" t="s">
        <v>8333</v>
      </c>
      <c r="R2591" s="22">
        <f t="shared" si="121"/>
        <v>42422.536192129628</v>
      </c>
      <c r="S2591" s="13">
        <f t="shared" si="122"/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t="e">
        <f t="shared" si="120"/>
        <v>#DIV/0!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0" t="s">
        <v>8332</v>
      </c>
      <c r="Q2592" t="s">
        <v>8333</v>
      </c>
      <c r="R2592" s="22">
        <f t="shared" si="121"/>
        <v>42388.589085648149</v>
      </c>
      <c r="S2592" s="13">
        <f t="shared" si="122"/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f t="shared" si="120"/>
        <v>13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0" t="s">
        <v>8332</v>
      </c>
      <c r="Q2593" t="s">
        <v>8333</v>
      </c>
      <c r="R2593" s="22">
        <f t="shared" si="121"/>
        <v>42382.906527777777</v>
      </c>
      <c r="S2593" s="13">
        <f t="shared" si="122"/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f t="shared" si="120"/>
        <v>50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0" t="s">
        <v>8332</v>
      </c>
      <c r="Q2594" t="s">
        <v>8333</v>
      </c>
      <c r="R2594" s="22">
        <f t="shared" si="121"/>
        <v>41887.801168981481</v>
      </c>
      <c r="S2594" s="13">
        <f t="shared" si="122"/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t="e">
        <f t="shared" si="120"/>
        <v>#DIV/0!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0" t="s">
        <v>8332</v>
      </c>
      <c r="Q2595" t="s">
        <v>8333</v>
      </c>
      <c r="R2595" s="22">
        <f t="shared" si="121"/>
        <v>42089.84520833334</v>
      </c>
      <c r="S2595" s="13">
        <f t="shared" si="122"/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f t="shared" si="120"/>
        <v>1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0" t="s">
        <v>8332</v>
      </c>
      <c r="Q2596" t="s">
        <v>8333</v>
      </c>
      <c r="R2596" s="22">
        <f t="shared" si="121"/>
        <v>41828.967916666668</v>
      </c>
      <c r="S2596" s="13">
        <f t="shared" si="122"/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f t="shared" si="120"/>
        <v>96.05263157894737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0" t="s">
        <v>8332</v>
      </c>
      <c r="Q2597" t="s">
        <v>8333</v>
      </c>
      <c r="R2597" s="22">
        <f t="shared" si="121"/>
        <v>42760.244212962964</v>
      </c>
      <c r="S2597" s="13">
        <f t="shared" si="122"/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f t="shared" si="120"/>
        <v>305.77777777777777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0" t="s">
        <v>8332</v>
      </c>
      <c r="Q2598" t="s">
        <v>8333</v>
      </c>
      <c r="R2598" s="22">
        <f t="shared" si="121"/>
        <v>41828.664456018516</v>
      </c>
      <c r="S2598" s="13">
        <f t="shared" si="122"/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f t="shared" si="120"/>
        <v>12.142857142857142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0" t="s">
        <v>8332</v>
      </c>
      <c r="Q2599" t="s">
        <v>8333</v>
      </c>
      <c r="R2599" s="22">
        <f t="shared" si="121"/>
        <v>42510.341631944444</v>
      </c>
      <c r="S2599" s="13">
        <f t="shared" si="122"/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f t="shared" si="120"/>
        <v>83.571428571428569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0" t="s">
        <v>8332</v>
      </c>
      <c r="Q2600" t="s">
        <v>8333</v>
      </c>
      <c r="R2600" s="22">
        <f t="shared" si="121"/>
        <v>42240.840289351851</v>
      </c>
      <c r="S2600" s="13">
        <f t="shared" si="122"/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f t="shared" si="120"/>
        <v>18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0" t="s">
        <v>8332</v>
      </c>
      <c r="Q2601" t="s">
        <v>8333</v>
      </c>
      <c r="R2601" s="22">
        <f t="shared" si="121"/>
        <v>41809.754016203704</v>
      </c>
      <c r="S2601" s="13">
        <f t="shared" si="122"/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f t="shared" si="120"/>
        <v>115.53333333333333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0" t="s">
        <v>8332</v>
      </c>
      <c r="Q2602" t="s">
        <v>8333</v>
      </c>
      <c r="R2602" s="22">
        <f t="shared" si="121"/>
        <v>42394.900462962964</v>
      </c>
      <c r="S2602" s="13">
        <f t="shared" si="122"/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f t="shared" si="120"/>
        <v>21.900662251655628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0" t="s">
        <v>8315</v>
      </c>
      <c r="Q2603" t="s">
        <v>8351</v>
      </c>
      <c r="R2603" s="22">
        <f t="shared" si="121"/>
        <v>41150.902187499996</v>
      </c>
      <c r="S2603" s="13">
        <f t="shared" si="122"/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f t="shared" si="120"/>
        <v>80.022494887525568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0" t="s">
        <v>8315</v>
      </c>
      <c r="Q2604" t="s">
        <v>8351</v>
      </c>
      <c r="R2604" s="22">
        <f t="shared" si="121"/>
        <v>41915.747314814813</v>
      </c>
      <c r="S2604" s="13">
        <f t="shared" si="122"/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f t="shared" si="120"/>
        <v>35.520000000000003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0" t="s">
        <v>8315</v>
      </c>
      <c r="Q2605" t="s">
        <v>8351</v>
      </c>
      <c r="R2605" s="22">
        <f t="shared" si="121"/>
        <v>41617.912662037037</v>
      </c>
      <c r="S2605" s="13">
        <f t="shared" si="122"/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f t="shared" si="120"/>
        <v>64.933333333333323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0" t="s">
        <v>8315</v>
      </c>
      <c r="Q2606" t="s">
        <v>8351</v>
      </c>
      <c r="R2606" s="22">
        <f t="shared" si="121"/>
        <v>40998.051192129627</v>
      </c>
      <c r="S2606" s="13">
        <f t="shared" si="122"/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f t="shared" si="120"/>
        <v>60.965703745743475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0" t="s">
        <v>8315</v>
      </c>
      <c r="Q2607" t="s">
        <v>8351</v>
      </c>
      <c r="R2607" s="22">
        <f t="shared" si="121"/>
        <v>42508.541550925926</v>
      </c>
      <c r="S2607" s="13">
        <f t="shared" si="122"/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f t="shared" si="120"/>
        <v>31.444155844155844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0" t="s">
        <v>8315</v>
      </c>
      <c r="Q2608" t="s">
        <v>8351</v>
      </c>
      <c r="R2608" s="22">
        <f t="shared" si="121"/>
        <v>41726.712754629632</v>
      </c>
      <c r="S2608" s="13">
        <f t="shared" si="122"/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f t="shared" si="120"/>
        <v>81.949748743718587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0" t="s">
        <v>8315</v>
      </c>
      <c r="Q2609" t="s">
        <v>8351</v>
      </c>
      <c r="R2609" s="22">
        <f t="shared" si="121"/>
        <v>42184.874675925923</v>
      </c>
      <c r="S2609" s="13">
        <f t="shared" si="122"/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f t="shared" si="120"/>
        <v>58.92763157894737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0" t="s">
        <v>8315</v>
      </c>
      <c r="Q2610" t="s">
        <v>8351</v>
      </c>
      <c r="R2610" s="22">
        <f t="shared" si="121"/>
        <v>42767.801712962959</v>
      </c>
      <c r="S2610" s="13">
        <f t="shared" si="122"/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f t="shared" si="120"/>
        <v>157.29347633136095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0" t="s">
        <v>8315</v>
      </c>
      <c r="Q2611" t="s">
        <v>8351</v>
      </c>
      <c r="R2611" s="22">
        <f t="shared" si="121"/>
        <v>41075.237858796296</v>
      </c>
      <c r="S2611" s="13">
        <f t="shared" si="122"/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f t="shared" si="120"/>
        <v>55.758509532062391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0" t="s">
        <v>8315</v>
      </c>
      <c r="Q2612" t="s">
        <v>8351</v>
      </c>
      <c r="R2612" s="22">
        <f t="shared" si="121"/>
        <v>42564.881076388891</v>
      </c>
      <c r="S2612" s="13">
        <f t="shared" si="122"/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f t="shared" si="120"/>
        <v>83.802893802893806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0" t="s">
        <v>8315</v>
      </c>
      <c r="Q2613" t="s">
        <v>8351</v>
      </c>
      <c r="R2613" s="22">
        <f t="shared" si="121"/>
        <v>42704.335810185185</v>
      </c>
      <c r="S2613" s="13">
        <f t="shared" si="122"/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f t="shared" si="120"/>
        <v>58.422210884353746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0" t="s">
        <v>8315</v>
      </c>
      <c r="Q2614" t="s">
        <v>8351</v>
      </c>
      <c r="R2614" s="22">
        <f t="shared" si="121"/>
        <v>41982.143171296295</v>
      </c>
      <c r="S2614" s="13">
        <f t="shared" si="122"/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f t="shared" si="120"/>
        <v>270.57142857142856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0" t="s">
        <v>8315</v>
      </c>
      <c r="Q2615" t="s">
        <v>8351</v>
      </c>
      <c r="R2615" s="22">
        <f t="shared" si="121"/>
        <v>41143.81821759259</v>
      </c>
      <c r="S2615" s="13">
        <f t="shared" si="122"/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f t="shared" si="120"/>
        <v>107.1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0" t="s">
        <v>8315</v>
      </c>
      <c r="Q2616" t="s">
        <v>8351</v>
      </c>
      <c r="R2616" s="22">
        <f t="shared" si="121"/>
        <v>41730.708472222221</v>
      </c>
      <c r="S2616" s="13">
        <f t="shared" si="122"/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f t="shared" si="120"/>
        <v>47.180555555555557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0" t="s">
        <v>8315</v>
      </c>
      <c r="Q2617" t="s">
        <v>8351</v>
      </c>
      <c r="R2617" s="22">
        <f t="shared" si="121"/>
        <v>42453.49726851852</v>
      </c>
      <c r="S2617" s="13">
        <f t="shared" si="122"/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f t="shared" si="120"/>
        <v>120.30882352941177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0" t="s">
        <v>8315</v>
      </c>
      <c r="Q2618" t="s">
        <v>8351</v>
      </c>
      <c r="R2618" s="22">
        <f t="shared" si="121"/>
        <v>42211.99454861111</v>
      </c>
      <c r="S2618" s="13">
        <f t="shared" si="122"/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f t="shared" si="120"/>
        <v>27.59748427672956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0" t="s">
        <v>8315</v>
      </c>
      <c r="Q2619" t="s">
        <v>8351</v>
      </c>
      <c r="R2619" s="22">
        <f t="shared" si="121"/>
        <v>41902.874432870369</v>
      </c>
      <c r="S2619" s="13">
        <f t="shared" si="122"/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f t="shared" si="120"/>
        <v>205.2987012987013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0" t="s">
        <v>8315</v>
      </c>
      <c r="Q2620" t="s">
        <v>8351</v>
      </c>
      <c r="R2620" s="22">
        <f t="shared" si="121"/>
        <v>42279.792372685188</v>
      </c>
      <c r="S2620" s="13">
        <f t="shared" si="122"/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f t="shared" si="120"/>
        <v>35.547169811320757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0" t="s">
        <v>8315</v>
      </c>
      <c r="Q2621" t="s">
        <v>8351</v>
      </c>
      <c r="R2621" s="22">
        <f t="shared" si="121"/>
        <v>42273.884305555555</v>
      </c>
      <c r="S2621" s="13">
        <f t="shared" si="122"/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f t="shared" si="120"/>
        <v>74.639488409272587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0" t="s">
        <v>8315</v>
      </c>
      <c r="Q2622" t="s">
        <v>8351</v>
      </c>
      <c r="R2622" s="22">
        <f t="shared" si="121"/>
        <v>42251.16715277778</v>
      </c>
      <c r="S2622" s="13">
        <f t="shared" si="122"/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f t="shared" si="120"/>
        <v>47.058064516129029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0" t="s">
        <v>8315</v>
      </c>
      <c r="Q2623" t="s">
        <v>8351</v>
      </c>
      <c r="R2623" s="22">
        <f t="shared" si="121"/>
        <v>42115.74754629629</v>
      </c>
      <c r="S2623" s="13">
        <f t="shared" si="122"/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f t="shared" si="120"/>
        <v>26.591351351351353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0" t="s">
        <v>8315</v>
      </c>
      <c r="Q2624" t="s">
        <v>8351</v>
      </c>
      <c r="R2624" s="22">
        <f t="shared" si="121"/>
        <v>42689.74324074074</v>
      </c>
      <c r="S2624" s="13">
        <f t="shared" si="122"/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f t="shared" si="120"/>
        <v>36.774193548387096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0" t="s">
        <v>8315</v>
      </c>
      <c r="Q2625" t="s">
        <v>8351</v>
      </c>
      <c r="R2625" s="22">
        <f t="shared" si="121"/>
        <v>42692.256550925929</v>
      </c>
      <c r="S2625" s="13">
        <f t="shared" si="122"/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f t="shared" si="120"/>
        <v>31.820544982698959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0" t="s">
        <v>8315</v>
      </c>
      <c r="Q2626" t="s">
        <v>8351</v>
      </c>
      <c r="R2626" s="22">
        <f t="shared" si="121"/>
        <v>41144.42155092593</v>
      </c>
      <c r="S2626" s="13">
        <f t="shared" si="122"/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f t="shared" ref="I2627:I2690" si="123">E2627/M2627</f>
        <v>27.576923076923077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0" t="s">
        <v>8315</v>
      </c>
      <c r="Q2627" t="s">
        <v>8351</v>
      </c>
      <c r="R2627" s="22">
        <f t="shared" ref="R2627:R2690" si="124">(((K2627/60)/60)/24)+DATE(1970,1,1)</f>
        <v>42658.810277777782</v>
      </c>
      <c r="S2627" s="13">
        <f t="shared" ref="S2627:S2690" si="125">YEAR(R2627)</f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f t="shared" si="123"/>
        <v>56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0" t="s">
        <v>8315</v>
      </c>
      <c r="Q2628" t="s">
        <v>8351</v>
      </c>
      <c r="R2628" s="22">
        <f t="shared" si="124"/>
        <v>42128.628113425926</v>
      </c>
      <c r="S2628" s="13">
        <f t="shared" si="125"/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f t="shared" si="123"/>
        <v>21.555555555555557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0" t="s">
        <v>8315</v>
      </c>
      <c r="Q2629" t="s">
        <v>8351</v>
      </c>
      <c r="R2629" s="22">
        <f t="shared" si="124"/>
        <v>42304.829409722224</v>
      </c>
      <c r="S2629" s="13">
        <f t="shared" si="125"/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f t="shared" si="123"/>
        <v>44.095238095238095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0" t="s">
        <v>8315</v>
      </c>
      <c r="Q2630" t="s">
        <v>8351</v>
      </c>
      <c r="R2630" s="22">
        <f t="shared" si="124"/>
        <v>41953.966053240743</v>
      </c>
      <c r="S2630" s="13">
        <f t="shared" si="125"/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f t="shared" si="123"/>
        <v>63.87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0" t="s">
        <v>8315</v>
      </c>
      <c r="Q2631" t="s">
        <v>8351</v>
      </c>
      <c r="R2631" s="22">
        <f t="shared" si="124"/>
        <v>42108.538449074069</v>
      </c>
      <c r="S2631" s="13">
        <f t="shared" si="125"/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f t="shared" si="123"/>
        <v>38.987654320987652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0" t="s">
        <v>8315</v>
      </c>
      <c r="Q2632" t="s">
        <v>8351</v>
      </c>
      <c r="R2632" s="22">
        <f t="shared" si="124"/>
        <v>42524.105462962965</v>
      </c>
      <c r="S2632" s="13">
        <f t="shared" si="125"/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f t="shared" si="123"/>
        <v>80.185489510489504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0" t="s">
        <v>8315</v>
      </c>
      <c r="Q2633" t="s">
        <v>8351</v>
      </c>
      <c r="R2633" s="22">
        <f t="shared" si="124"/>
        <v>42218.169293981482</v>
      </c>
      <c r="S2633" s="13">
        <f t="shared" si="125"/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f t="shared" si="123"/>
        <v>34.904761904761905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0" t="s">
        <v>8315</v>
      </c>
      <c r="Q2634" t="s">
        <v>8351</v>
      </c>
      <c r="R2634" s="22">
        <f t="shared" si="124"/>
        <v>42494.061793981484</v>
      </c>
      <c r="S2634" s="13">
        <f t="shared" si="125"/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f t="shared" si="123"/>
        <v>89.100502512562812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0" t="s">
        <v>8315</v>
      </c>
      <c r="Q2635" t="s">
        <v>8351</v>
      </c>
      <c r="R2635" s="22">
        <f t="shared" si="124"/>
        <v>41667.823287037041</v>
      </c>
      <c r="S2635" s="13">
        <f t="shared" si="125"/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f t="shared" si="123"/>
        <v>39.44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0" t="s">
        <v>8315</v>
      </c>
      <c r="Q2636" t="s">
        <v>8351</v>
      </c>
      <c r="R2636" s="22">
        <f t="shared" si="124"/>
        <v>42612.656493055561</v>
      </c>
      <c r="S2636" s="13">
        <f t="shared" si="125"/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f t="shared" si="123"/>
        <v>136.9047619047619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0" t="s">
        <v>8315</v>
      </c>
      <c r="Q2637" t="s">
        <v>8351</v>
      </c>
      <c r="R2637" s="22">
        <f t="shared" si="124"/>
        <v>42037.950937500005</v>
      </c>
      <c r="S2637" s="13">
        <f t="shared" si="125"/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f t="shared" si="123"/>
        <v>37.46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0" t="s">
        <v>8315</v>
      </c>
      <c r="Q2638" t="s">
        <v>8351</v>
      </c>
      <c r="R2638" s="22">
        <f t="shared" si="124"/>
        <v>42636.614745370374</v>
      </c>
      <c r="S2638" s="13">
        <f t="shared" si="125"/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f t="shared" si="123"/>
        <v>31.96153846153846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0" t="s">
        <v>8315</v>
      </c>
      <c r="Q2639" t="s">
        <v>8351</v>
      </c>
      <c r="R2639" s="22">
        <f t="shared" si="124"/>
        <v>42639.549479166672</v>
      </c>
      <c r="S2639" s="13">
        <f t="shared" si="125"/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f t="shared" si="123"/>
        <v>25.214285714285715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0" t="s">
        <v>8315</v>
      </c>
      <c r="Q2640" t="s">
        <v>8351</v>
      </c>
      <c r="R2640" s="22">
        <f t="shared" si="124"/>
        <v>41989.913136574076</v>
      </c>
      <c r="S2640" s="13">
        <f t="shared" si="125"/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f t="shared" si="123"/>
        <v>10.040816326530612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0" t="s">
        <v>8315</v>
      </c>
      <c r="Q2641" t="s">
        <v>8351</v>
      </c>
      <c r="R2641" s="22">
        <f t="shared" si="124"/>
        <v>42024.86513888889</v>
      </c>
      <c r="S2641" s="13">
        <f t="shared" si="125"/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f t="shared" si="123"/>
        <v>45.94202898550725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0" t="s">
        <v>8315</v>
      </c>
      <c r="Q2642" t="s">
        <v>8351</v>
      </c>
      <c r="R2642" s="22">
        <f t="shared" si="124"/>
        <v>42103.160578703704</v>
      </c>
      <c r="S2642" s="13">
        <f t="shared" si="125"/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f t="shared" si="123"/>
        <v>15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0" t="s">
        <v>8315</v>
      </c>
      <c r="Q2643" t="s">
        <v>8351</v>
      </c>
      <c r="R2643" s="22">
        <f t="shared" si="124"/>
        <v>41880.827118055553</v>
      </c>
      <c r="S2643" s="13">
        <f t="shared" si="125"/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t="e">
        <f t="shared" si="123"/>
        <v>#DIV/0!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0" t="s">
        <v>8315</v>
      </c>
      <c r="Q2644" t="s">
        <v>8351</v>
      </c>
      <c r="R2644" s="22">
        <f t="shared" si="124"/>
        <v>42536.246620370366</v>
      </c>
      <c r="S2644" s="13">
        <f t="shared" si="125"/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f t="shared" si="123"/>
        <v>223.58248500999335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0" t="s">
        <v>8315</v>
      </c>
      <c r="Q2645" t="s">
        <v>8351</v>
      </c>
      <c r="R2645" s="22">
        <f t="shared" si="124"/>
        <v>42689.582349537035</v>
      </c>
      <c r="S2645" s="13">
        <f t="shared" si="125"/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f t="shared" si="123"/>
        <v>39.480769230769234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0" t="s">
        <v>8315</v>
      </c>
      <c r="Q2646" t="s">
        <v>8351</v>
      </c>
      <c r="R2646" s="22">
        <f t="shared" si="124"/>
        <v>42774.792071759264</v>
      </c>
      <c r="S2646" s="13">
        <f t="shared" si="125"/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f t="shared" si="123"/>
        <v>91.304347826086953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0" t="s">
        <v>8315</v>
      </c>
      <c r="Q2647" t="s">
        <v>8351</v>
      </c>
      <c r="R2647" s="22">
        <f t="shared" si="124"/>
        <v>41921.842627314814</v>
      </c>
      <c r="S2647" s="13">
        <f t="shared" si="125"/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f t="shared" si="123"/>
        <v>78.666205607476627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0" t="s">
        <v>8315</v>
      </c>
      <c r="Q2648" t="s">
        <v>8351</v>
      </c>
      <c r="R2648" s="22">
        <f t="shared" si="124"/>
        <v>42226.313298611116</v>
      </c>
      <c r="S2648" s="13">
        <f t="shared" si="125"/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f t="shared" si="123"/>
        <v>12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0" t="s">
        <v>8315</v>
      </c>
      <c r="Q2649" t="s">
        <v>8351</v>
      </c>
      <c r="R2649" s="22">
        <f t="shared" si="124"/>
        <v>42200.261793981481</v>
      </c>
      <c r="S2649" s="13">
        <f t="shared" si="125"/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f t="shared" si="123"/>
        <v>17.666666666666668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0" t="s">
        <v>8315</v>
      </c>
      <c r="Q2650" t="s">
        <v>8351</v>
      </c>
      <c r="R2650" s="22">
        <f t="shared" si="124"/>
        <v>42408.714814814812</v>
      </c>
      <c r="S2650" s="13">
        <f t="shared" si="125"/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f t="shared" si="123"/>
        <v>41.333333333333336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0" t="s">
        <v>8315</v>
      </c>
      <c r="Q2651" t="s">
        <v>8351</v>
      </c>
      <c r="R2651" s="22">
        <f t="shared" si="124"/>
        <v>42341.99700231482</v>
      </c>
      <c r="S2651" s="13">
        <f t="shared" si="125"/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f t="shared" si="123"/>
        <v>71.599999999999994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0" t="s">
        <v>8315</v>
      </c>
      <c r="Q2652" t="s">
        <v>8351</v>
      </c>
      <c r="R2652" s="22">
        <f t="shared" si="124"/>
        <v>42695.624340277776</v>
      </c>
      <c r="S2652" s="13">
        <f t="shared" si="125"/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f t="shared" si="123"/>
        <v>307.8235294117647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0" t="s">
        <v>8315</v>
      </c>
      <c r="Q2653" t="s">
        <v>8351</v>
      </c>
      <c r="R2653" s="22">
        <f t="shared" si="124"/>
        <v>42327.805659722217</v>
      </c>
      <c r="S2653" s="13">
        <f t="shared" si="125"/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f t="shared" si="123"/>
        <v>80.454545454545453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0" t="s">
        <v>8315</v>
      </c>
      <c r="Q2654" t="s">
        <v>8351</v>
      </c>
      <c r="R2654" s="22">
        <f t="shared" si="124"/>
        <v>41953.158854166672</v>
      </c>
      <c r="S2654" s="13">
        <f t="shared" si="125"/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f t="shared" si="123"/>
        <v>83.942857142857136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0" t="s">
        <v>8315</v>
      </c>
      <c r="Q2655" t="s">
        <v>8351</v>
      </c>
      <c r="R2655" s="22">
        <f t="shared" si="124"/>
        <v>41771.651932870373</v>
      </c>
      <c r="S2655" s="13">
        <f t="shared" si="125"/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f t="shared" si="123"/>
        <v>8.5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0" t="s">
        <v>8315</v>
      </c>
      <c r="Q2656" t="s">
        <v>8351</v>
      </c>
      <c r="R2656" s="22">
        <f t="shared" si="124"/>
        <v>42055.600995370376</v>
      </c>
      <c r="S2656" s="13">
        <f t="shared" si="125"/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f t="shared" si="123"/>
        <v>73.372093023255815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0" t="s">
        <v>8315</v>
      </c>
      <c r="Q2657" t="s">
        <v>8351</v>
      </c>
      <c r="R2657" s="22">
        <f t="shared" si="124"/>
        <v>42381.866284722222</v>
      </c>
      <c r="S2657" s="13">
        <f t="shared" si="125"/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f t="shared" si="123"/>
        <v>112.86184210526316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0" t="s">
        <v>8315</v>
      </c>
      <c r="Q2658" t="s">
        <v>8351</v>
      </c>
      <c r="R2658" s="22">
        <f t="shared" si="124"/>
        <v>42767.688518518517</v>
      </c>
      <c r="S2658" s="13">
        <f t="shared" si="125"/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f t="shared" si="123"/>
        <v>95.277627118644077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0" t="s">
        <v>8315</v>
      </c>
      <c r="Q2659" t="s">
        <v>8351</v>
      </c>
      <c r="R2659" s="22">
        <f t="shared" si="124"/>
        <v>42551.928854166668</v>
      </c>
      <c r="S2659" s="13">
        <f t="shared" si="125"/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f t="shared" si="123"/>
        <v>22.75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0" t="s">
        <v>8315</v>
      </c>
      <c r="Q2660" t="s">
        <v>8351</v>
      </c>
      <c r="R2660" s="22">
        <f t="shared" si="124"/>
        <v>42551.884189814817</v>
      </c>
      <c r="S2660" s="13">
        <f t="shared" si="125"/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f t="shared" si="123"/>
        <v>133.30000000000001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0" t="s">
        <v>8315</v>
      </c>
      <c r="Q2661" t="s">
        <v>8351</v>
      </c>
      <c r="R2661" s="22">
        <f t="shared" si="124"/>
        <v>42082.069560185191</v>
      </c>
      <c r="S2661" s="13">
        <f t="shared" si="125"/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f t="shared" si="123"/>
        <v>3.8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0" t="s">
        <v>8315</v>
      </c>
      <c r="Q2662" t="s">
        <v>8351</v>
      </c>
      <c r="R2662" s="22">
        <f t="shared" si="124"/>
        <v>42272.713171296295</v>
      </c>
      <c r="S2662" s="13">
        <f t="shared" si="125"/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f t="shared" si="123"/>
        <v>85.75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0" t="s">
        <v>8315</v>
      </c>
      <c r="Q2663" t="s">
        <v>8352</v>
      </c>
      <c r="R2663" s="22">
        <f t="shared" si="124"/>
        <v>41542.958449074074</v>
      </c>
      <c r="S2663" s="13">
        <f t="shared" si="125"/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f t="shared" si="123"/>
        <v>267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0" t="s">
        <v>8315</v>
      </c>
      <c r="Q2664" t="s">
        <v>8352</v>
      </c>
      <c r="R2664" s="22">
        <f t="shared" si="124"/>
        <v>42207.746678240743</v>
      </c>
      <c r="S2664" s="13">
        <f t="shared" si="125"/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f t="shared" si="123"/>
        <v>373.55803571428572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0" t="s">
        <v>8315</v>
      </c>
      <c r="Q2665" t="s">
        <v>8352</v>
      </c>
      <c r="R2665" s="22">
        <f t="shared" si="124"/>
        <v>42222.622766203705</v>
      </c>
      <c r="S2665" s="13">
        <f t="shared" si="125"/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f t="shared" si="123"/>
        <v>174.03846153846155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0" t="s">
        <v>8315</v>
      </c>
      <c r="Q2666" t="s">
        <v>8352</v>
      </c>
      <c r="R2666" s="22">
        <f t="shared" si="124"/>
        <v>42313.02542824074</v>
      </c>
      <c r="S2666" s="13">
        <f t="shared" si="125"/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f t="shared" si="123"/>
        <v>93.695652173913047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0" t="s">
        <v>8315</v>
      </c>
      <c r="Q2667" t="s">
        <v>8352</v>
      </c>
      <c r="R2667" s="22">
        <f t="shared" si="124"/>
        <v>42083.895532407405</v>
      </c>
      <c r="S2667" s="13">
        <f t="shared" si="125"/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f t="shared" si="123"/>
        <v>77.327718446601949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0" t="s">
        <v>8315</v>
      </c>
      <c r="Q2668" t="s">
        <v>8352</v>
      </c>
      <c r="R2668" s="22">
        <f t="shared" si="124"/>
        <v>42235.764340277776</v>
      </c>
      <c r="S2668" s="13">
        <f t="shared" si="125"/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f t="shared" si="123"/>
        <v>92.222222222222229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0" t="s">
        <v>8315</v>
      </c>
      <c r="Q2669" t="s">
        <v>8352</v>
      </c>
      <c r="R2669" s="22">
        <f t="shared" si="124"/>
        <v>42380.926111111112</v>
      </c>
      <c r="S2669" s="13">
        <f t="shared" si="125"/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f t="shared" si="123"/>
        <v>60.964285714285715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0" t="s">
        <v>8315</v>
      </c>
      <c r="Q2670" t="s">
        <v>8352</v>
      </c>
      <c r="R2670" s="22">
        <f t="shared" si="124"/>
        <v>42275.588715277772</v>
      </c>
      <c r="S2670" s="13">
        <f t="shared" si="125"/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f t="shared" si="123"/>
        <v>91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0" t="s">
        <v>8315</v>
      </c>
      <c r="Q2671" t="s">
        <v>8352</v>
      </c>
      <c r="R2671" s="22">
        <f t="shared" si="124"/>
        <v>42319.035833333335</v>
      </c>
      <c r="S2671" s="13">
        <f t="shared" si="125"/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f t="shared" si="123"/>
        <v>41.583333333333336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0" t="s">
        <v>8315</v>
      </c>
      <c r="Q2672" t="s">
        <v>8352</v>
      </c>
      <c r="R2672" s="22">
        <f t="shared" si="124"/>
        <v>41821.020601851851</v>
      </c>
      <c r="S2672" s="13">
        <f t="shared" si="125"/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f t="shared" si="123"/>
        <v>33.761904761904759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0" t="s">
        <v>8315</v>
      </c>
      <c r="Q2673" t="s">
        <v>8352</v>
      </c>
      <c r="R2673" s="22">
        <f t="shared" si="124"/>
        <v>41962.749027777783</v>
      </c>
      <c r="S2673" s="13">
        <f t="shared" si="125"/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f t="shared" si="123"/>
        <v>70.61702127659575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0" t="s">
        <v>8315</v>
      </c>
      <c r="Q2674" t="s">
        <v>8352</v>
      </c>
      <c r="R2674" s="22">
        <f t="shared" si="124"/>
        <v>42344.884143518517</v>
      </c>
      <c r="S2674" s="13">
        <f t="shared" si="125"/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f t="shared" si="123"/>
        <v>167.15151515151516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0" t="s">
        <v>8315</v>
      </c>
      <c r="Q2675" t="s">
        <v>8352</v>
      </c>
      <c r="R2675" s="22">
        <f t="shared" si="124"/>
        <v>41912.541655092595</v>
      </c>
      <c r="S2675" s="13">
        <f t="shared" si="125"/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f t="shared" si="123"/>
        <v>128.61988304093566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0" t="s">
        <v>8315</v>
      </c>
      <c r="Q2676" t="s">
        <v>8352</v>
      </c>
      <c r="R2676" s="22">
        <f t="shared" si="124"/>
        <v>42529.632754629631</v>
      </c>
      <c r="S2676" s="13">
        <f t="shared" si="125"/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f t="shared" si="123"/>
        <v>65.41379310344827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0" t="s">
        <v>8315</v>
      </c>
      <c r="Q2677" t="s">
        <v>8352</v>
      </c>
      <c r="R2677" s="22">
        <f t="shared" si="124"/>
        <v>41923.857511574075</v>
      </c>
      <c r="S2677" s="13">
        <f t="shared" si="125"/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f t="shared" si="123"/>
        <v>117.55555555555556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0" t="s">
        <v>8315</v>
      </c>
      <c r="Q2678" t="s">
        <v>8352</v>
      </c>
      <c r="R2678" s="22">
        <f t="shared" si="124"/>
        <v>42482.624699074076</v>
      </c>
      <c r="S2678" s="13">
        <f t="shared" si="125"/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f t="shared" si="123"/>
        <v>126.48148148148148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0" t="s">
        <v>8315</v>
      </c>
      <c r="Q2679" t="s">
        <v>8352</v>
      </c>
      <c r="R2679" s="22">
        <f t="shared" si="124"/>
        <v>41793.029432870368</v>
      </c>
      <c r="S2679" s="13">
        <f t="shared" si="125"/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f t="shared" si="123"/>
        <v>550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0" t="s">
        <v>8315</v>
      </c>
      <c r="Q2680" t="s">
        <v>8352</v>
      </c>
      <c r="R2680" s="22">
        <f t="shared" si="124"/>
        <v>42241.798206018517</v>
      </c>
      <c r="S2680" s="13">
        <f t="shared" si="125"/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f t="shared" si="123"/>
        <v>44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0" t="s">
        <v>8315</v>
      </c>
      <c r="Q2681" t="s">
        <v>8352</v>
      </c>
      <c r="R2681" s="22">
        <f t="shared" si="124"/>
        <v>42033.001087962963</v>
      </c>
      <c r="S2681" s="13">
        <f t="shared" si="125"/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f t="shared" si="123"/>
        <v>69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0" t="s">
        <v>8315</v>
      </c>
      <c r="Q2682" t="s">
        <v>8352</v>
      </c>
      <c r="R2682" s="22">
        <f t="shared" si="124"/>
        <v>42436.211701388893</v>
      </c>
      <c r="S2682" s="13">
        <f t="shared" si="125"/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f t="shared" si="123"/>
        <v>27.5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0" t="s">
        <v>8332</v>
      </c>
      <c r="Q2683" t="s">
        <v>8333</v>
      </c>
      <c r="R2683" s="22">
        <f t="shared" si="124"/>
        <v>41805.895254629628</v>
      </c>
      <c r="S2683" s="13">
        <f t="shared" si="125"/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f t="shared" si="123"/>
        <v>84.9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0" t="s">
        <v>8332</v>
      </c>
      <c r="Q2684" t="s">
        <v>8333</v>
      </c>
      <c r="R2684" s="22">
        <f t="shared" si="124"/>
        <v>41932.871990740743</v>
      </c>
      <c r="S2684" s="13">
        <f t="shared" si="125"/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f t="shared" si="123"/>
        <v>12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0" t="s">
        <v>8332</v>
      </c>
      <c r="Q2685" t="s">
        <v>8333</v>
      </c>
      <c r="R2685" s="22">
        <f t="shared" si="124"/>
        <v>42034.75509259259</v>
      </c>
      <c r="S2685" s="13">
        <f t="shared" si="125"/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f t="shared" si="123"/>
        <v>200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0" t="s">
        <v>8332</v>
      </c>
      <c r="Q2686" t="s">
        <v>8333</v>
      </c>
      <c r="R2686" s="22">
        <f t="shared" si="124"/>
        <v>41820.914641203701</v>
      </c>
      <c r="S2686" s="13">
        <f t="shared" si="125"/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f t="shared" si="123"/>
        <v>10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0" t="s">
        <v>8332</v>
      </c>
      <c r="Q2687" t="s">
        <v>8333</v>
      </c>
      <c r="R2687" s="22">
        <f t="shared" si="124"/>
        <v>42061.69594907407</v>
      </c>
      <c r="S2687" s="13">
        <f t="shared" si="125"/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t="e">
        <f t="shared" si="123"/>
        <v>#DIV/0!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0" t="s">
        <v>8332</v>
      </c>
      <c r="Q2688" t="s">
        <v>8333</v>
      </c>
      <c r="R2688" s="22">
        <f t="shared" si="124"/>
        <v>41892.974803240737</v>
      </c>
      <c r="S2688" s="13">
        <f t="shared" si="125"/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t="e">
        <f t="shared" si="123"/>
        <v>#DIV/0!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0" t="s">
        <v>8332</v>
      </c>
      <c r="Q2689" t="s">
        <v>8333</v>
      </c>
      <c r="R2689" s="22">
        <f t="shared" si="124"/>
        <v>42154.64025462963</v>
      </c>
      <c r="S2689" s="13">
        <f t="shared" si="125"/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f t="shared" si="123"/>
        <v>5.2857142857142856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0" t="s">
        <v>8332</v>
      </c>
      <c r="Q2690" t="s">
        <v>8333</v>
      </c>
      <c r="R2690" s="22">
        <f t="shared" si="124"/>
        <v>42028.118865740747</v>
      </c>
      <c r="S2690" s="13">
        <f t="shared" si="125"/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f t="shared" ref="I2691:I2754" si="126">E2691/M2691</f>
        <v>1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0" t="s">
        <v>8332</v>
      </c>
      <c r="Q2691" t="s">
        <v>8333</v>
      </c>
      <c r="R2691" s="22">
        <f t="shared" ref="R2691:R2754" si="127">(((K2691/60)/60)/24)+DATE(1970,1,1)</f>
        <v>42551.961689814809</v>
      </c>
      <c r="S2691" s="13">
        <f t="shared" ref="S2691:S2754" si="128">YEAR(R2691)</f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f t="shared" si="126"/>
        <v>72.762711864406782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0" t="s">
        <v>8332</v>
      </c>
      <c r="Q2692" t="s">
        <v>8333</v>
      </c>
      <c r="R2692" s="22">
        <f t="shared" si="127"/>
        <v>42113.105046296296</v>
      </c>
      <c r="S2692" s="13">
        <f t="shared" si="128"/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f t="shared" si="126"/>
        <v>17.5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0" t="s">
        <v>8332</v>
      </c>
      <c r="Q2693" t="s">
        <v>8333</v>
      </c>
      <c r="R2693" s="22">
        <f t="shared" si="127"/>
        <v>42089.724039351851</v>
      </c>
      <c r="S2693" s="13">
        <f t="shared" si="128"/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f t="shared" si="126"/>
        <v>25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0" t="s">
        <v>8332</v>
      </c>
      <c r="Q2694" t="s">
        <v>8333</v>
      </c>
      <c r="R2694" s="22">
        <f t="shared" si="127"/>
        <v>42058.334027777775</v>
      </c>
      <c r="S2694" s="13">
        <f t="shared" si="128"/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f t="shared" si="126"/>
        <v>13.333333333333334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0" t="s">
        <v>8332</v>
      </c>
      <c r="Q2695" t="s">
        <v>8333</v>
      </c>
      <c r="R2695" s="22">
        <f t="shared" si="127"/>
        <v>41834.138495370367</v>
      </c>
      <c r="S2695" s="13">
        <f t="shared" si="128"/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f t="shared" si="126"/>
        <v>1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0" t="s">
        <v>8332</v>
      </c>
      <c r="Q2696" t="s">
        <v>8333</v>
      </c>
      <c r="R2696" s="22">
        <f t="shared" si="127"/>
        <v>41878.140497685185</v>
      </c>
      <c r="S2696" s="13">
        <f t="shared" si="128"/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f t="shared" si="126"/>
        <v>23.666666666666668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0" t="s">
        <v>8332</v>
      </c>
      <c r="Q2697" t="s">
        <v>8333</v>
      </c>
      <c r="R2697" s="22">
        <f t="shared" si="127"/>
        <v>42048.181921296295</v>
      </c>
      <c r="S2697" s="13">
        <f t="shared" si="128"/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f t="shared" si="126"/>
        <v>89.21052631578948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0" t="s">
        <v>8332</v>
      </c>
      <c r="Q2698" t="s">
        <v>8333</v>
      </c>
      <c r="R2698" s="22">
        <f t="shared" si="127"/>
        <v>41964.844444444447</v>
      </c>
      <c r="S2698" s="13">
        <f t="shared" si="128"/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f t="shared" si="126"/>
        <v>116.55769230769231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0" t="s">
        <v>8332</v>
      </c>
      <c r="Q2699" t="s">
        <v>8333</v>
      </c>
      <c r="R2699" s="22">
        <f t="shared" si="127"/>
        <v>42187.940081018518</v>
      </c>
      <c r="S2699" s="13">
        <f t="shared" si="128"/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f t="shared" si="126"/>
        <v>13.005000000000001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0" t="s">
        <v>8332</v>
      </c>
      <c r="Q2700" t="s">
        <v>8333</v>
      </c>
      <c r="R2700" s="22">
        <f t="shared" si="127"/>
        <v>41787.898240740738</v>
      </c>
      <c r="S2700" s="13">
        <f t="shared" si="128"/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t="e">
        <f t="shared" si="126"/>
        <v>#DIV/0!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0" t="s">
        <v>8332</v>
      </c>
      <c r="Q2701" t="s">
        <v>8333</v>
      </c>
      <c r="R2701" s="22">
        <f t="shared" si="127"/>
        <v>41829.896562499998</v>
      </c>
      <c r="S2701" s="13">
        <f t="shared" si="128"/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f t="shared" si="126"/>
        <v>17.5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0" t="s">
        <v>8332</v>
      </c>
      <c r="Q2702" t="s">
        <v>8333</v>
      </c>
      <c r="R2702" s="22">
        <f t="shared" si="127"/>
        <v>41870.87467592593</v>
      </c>
      <c r="S2702" s="13">
        <f t="shared" si="128"/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f t="shared" si="126"/>
        <v>34.130434782608695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0" t="s">
        <v>8313</v>
      </c>
      <c r="Q2703" t="s">
        <v>8353</v>
      </c>
      <c r="R2703" s="22">
        <f t="shared" si="127"/>
        <v>42801.774699074071</v>
      </c>
      <c r="S2703" s="13">
        <f t="shared" si="128"/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f t="shared" si="126"/>
        <v>132.34615384615384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0" t="s">
        <v>8313</v>
      </c>
      <c r="Q2704" t="s">
        <v>8353</v>
      </c>
      <c r="R2704" s="22">
        <f t="shared" si="127"/>
        <v>42800.801817129628</v>
      </c>
      <c r="S2704" s="13">
        <f t="shared" si="128"/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f t="shared" si="126"/>
        <v>922.22222222222217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0" t="s">
        <v>8313</v>
      </c>
      <c r="Q2705" t="s">
        <v>8353</v>
      </c>
      <c r="R2705" s="22">
        <f t="shared" si="127"/>
        <v>42756.690162037034</v>
      </c>
      <c r="S2705" s="13">
        <f t="shared" si="128"/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f t="shared" si="126"/>
        <v>163.57142857142858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0" t="s">
        <v>8313</v>
      </c>
      <c r="Q2706" t="s">
        <v>8353</v>
      </c>
      <c r="R2706" s="22">
        <f t="shared" si="127"/>
        <v>42787.862430555557</v>
      </c>
      <c r="S2706" s="13">
        <f t="shared" si="128"/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f t="shared" si="126"/>
        <v>217.375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0" t="s">
        <v>8313</v>
      </c>
      <c r="Q2707" t="s">
        <v>8353</v>
      </c>
      <c r="R2707" s="22">
        <f t="shared" si="127"/>
        <v>42773.916180555556</v>
      </c>
      <c r="S2707" s="13">
        <f t="shared" si="128"/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f t="shared" si="126"/>
        <v>149.44486692015209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0" t="s">
        <v>8313</v>
      </c>
      <c r="Q2708" t="s">
        <v>8353</v>
      </c>
      <c r="R2708" s="22">
        <f t="shared" si="127"/>
        <v>41899.294942129629</v>
      </c>
      <c r="S2708" s="13">
        <f t="shared" si="128"/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f t="shared" si="126"/>
        <v>71.237487309644663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0" t="s">
        <v>8313</v>
      </c>
      <c r="Q2709" t="s">
        <v>8353</v>
      </c>
      <c r="R2709" s="22">
        <f t="shared" si="127"/>
        <v>41391.782905092594</v>
      </c>
      <c r="S2709" s="13">
        <f t="shared" si="128"/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f t="shared" si="126"/>
        <v>44.464318398474738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0" t="s">
        <v>8313</v>
      </c>
      <c r="Q2710" t="s">
        <v>8353</v>
      </c>
      <c r="R2710" s="22">
        <f t="shared" si="127"/>
        <v>42512.698217592595</v>
      </c>
      <c r="S2710" s="13">
        <f t="shared" si="128"/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f t="shared" si="126"/>
        <v>164.94480519480518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0" t="s">
        <v>8313</v>
      </c>
      <c r="Q2711" t="s">
        <v>8353</v>
      </c>
      <c r="R2711" s="22">
        <f t="shared" si="127"/>
        <v>42612.149780092594</v>
      </c>
      <c r="S2711" s="13">
        <f t="shared" si="128"/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f t="shared" si="126"/>
        <v>84.871516544117654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0" t="s">
        <v>8313</v>
      </c>
      <c r="Q2712" t="s">
        <v>8353</v>
      </c>
      <c r="R2712" s="22">
        <f t="shared" si="127"/>
        <v>41828.229490740741</v>
      </c>
      <c r="S2712" s="13">
        <f t="shared" si="128"/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f t="shared" si="126"/>
        <v>53.945205479452056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0" t="s">
        <v>8313</v>
      </c>
      <c r="Q2713" t="s">
        <v>8353</v>
      </c>
      <c r="R2713" s="22">
        <f t="shared" si="127"/>
        <v>41780.745254629634</v>
      </c>
      <c r="S2713" s="13">
        <f t="shared" si="128"/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f t="shared" si="126"/>
        <v>50.531468531468533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0" t="s">
        <v>8313</v>
      </c>
      <c r="Q2714" t="s">
        <v>8353</v>
      </c>
      <c r="R2714" s="22">
        <f t="shared" si="127"/>
        <v>41432.062037037038</v>
      </c>
      <c r="S2714" s="13">
        <f t="shared" si="128"/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f t="shared" si="126"/>
        <v>108.00140845070422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0" t="s">
        <v>8313</v>
      </c>
      <c r="Q2715" t="s">
        <v>8353</v>
      </c>
      <c r="R2715" s="22">
        <f t="shared" si="127"/>
        <v>42322.653749999998</v>
      </c>
      <c r="S2715" s="13">
        <f t="shared" si="128"/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f t="shared" si="126"/>
        <v>95.373770491803285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0" t="s">
        <v>8313</v>
      </c>
      <c r="Q2716" t="s">
        <v>8353</v>
      </c>
      <c r="R2716" s="22">
        <f t="shared" si="127"/>
        <v>42629.655046296291</v>
      </c>
      <c r="S2716" s="13">
        <f t="shared" si="128"/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f t="shared" si="126"/>
        <v>57.631016333938291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0" t="s">
        <v>8313</v>
      </c>
      <c r="Q2717" t="s">
        <v>8353</v>
      </c>
      <c r="R2717" s="22">
        <f t="shared" si="127"/>
        <v>42387.398472222223</v>
      </c>
      <c r="S2717" s="13">
        <f t="shared" si="128"/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f t="shared" si="126"/>
        <v>64.160481283422456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0" t="s">
        <v>8313</v>
      </c>
      <c r="Q2718" t="s">
        <v>8353</v>
      </c>
      <c r="R2718" s="22">
        <f t="shared" si="127"/>
        <v>42255.333252314813</v>
      </c>
      <c r="S2718" s="13">
        <f t="shared" si="128"/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f t="shared" si="126"/>
        <v>92.387692307692305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0" t="s">
        <v>8313</v>
      </c>
      <c r="Q2719" t="s">
        <v>8353</v>
      </c>
      <c r="R2719" s="22">
        <f t="shared" si="127"/>
        <v>41934.914918981485</v>
      </c>
      <c r="S2719" s="13">
        <f t="shared" si="128"/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f t="shared" si="126"/>
        <v>125.97972972972973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0" t="s">
        <v>8313</v>
      </c>
      <c r="Q2720" t="s">
        <v>8353</v>
      </c>
      <c r="R2720" s="22">
        <f t="shared" si="127"/>
        <v>42465.596585648149</v>
      </c>
      <c r="S2720" s="13">
        <f t="shared" si="128"/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f t="shared" si="126"/>
        <v>94.637681159420296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0" t="s">
        <v>8313</v>
      </c>
      <c r="Q2721" t="s">
        <v>8353</v>
      </c>
      <c r="R2721" s="22">
        <f t="shared" si="127"/>
        <v>42418.031180555554</v>
      </c>
      <c r="S2721" s="13">
        <f t="shared" si="128"/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f t="shared" si="126"/>
        <v>170.69942196531792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0" t="s">
        <v>8313</v>
      </c>
      <c r="Q2722" t="s">
        <v>8353</v>
      </c>
      <c r="R2722" s="22">
        <f t="shared" si="127"/>
        <v>42655.465891203698</v>
      </c>
      <c r="S2722" s="13">
        <f t="shared" si="128"/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f t="shared" si="126"/>
        <v>40.762081784386616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0" t="s">
        <v>8315</v>
      </c>
      <c r="Q2723" t="s">
        <v>8345</v>
      </c>
      <c r="R2723" s="22">
        <f t="shared" si="127"/>
        <v>41493.543958333335</v>
      </c>
      <c r="S2723" s="13">
        <f t="shared" si="128"/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f t="shared" si="126"/>
        <v>68.254054054054052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0" t="s">
        <v>8315</v>
      </c>
      <c r="Q2724" t="s">
        <v>8345</v>
      </c>
      <c r="R2724" s="22">
        <f t="shared" si="127"/>
        <v>42704.857094907406</v>
      </c>
      <c r="S2724" s="13">
        <f t="shared" si="128"/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f t="shared" si="126"/>
        <v>95.48863636363636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0" t="s">
        <v>8315</v>
      </c>
      <c r="Q2725" t="s">
        <v>8345</v>
      </c>
      <c r="R2725" s="22">
        <f t="shared" si="127"/>
        <v>41944.83898148148</v>
      </c>
      <c r="S2725" s="13">
        <f t="shared" si="128"/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f t="shared" si="126"/>
        <v>7.1902649656526005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0" t="s">
        <v>8315</v>
      </c>
      <c r="Q2726" t="s">
        <v>8345</v>
      </c>
      <c r="R2726" s="22">
        <f t="shared" si="127"/>
        <v>42199.32707175926</v>
      </c>
      <c r="S2726" s="13">
        <f t="shared" si="128"/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f t="shared" si="126"/>
        <v>511.65486725663715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0" t="s">
        <v>8315</v>
      </c>
      <c r="Q2727" t="s">
        <v>8345</v>
      </c>
      <c r="R2727" s="22">
        <f t="shared" si="127"/>
        <v>42745.744618055556</v>
      </c>
      <c r="S2727" s="13">
        <f t="shared" si="128"/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f t="shared" si="126"/>
        <v>261.74504950495049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0" t="s">
        <v>8315</v>
      </c>
      <c r="Q2728" t="s">
        <v>8345</v>
      </c>
      <c r="R2728" s="22">
        <f t="shared" si="127"/>
        <v>42452.579988425925</v>
      </c>
      <c r="S2728" s="13">
        <f t="shared" si="128"/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f t="shared" si="126"/>
        <v>69.760961810466767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0" t="s">
        <v>8315</v>
      </c>
      <c r="Q2729" t="s">
        <v>8345</v>
      </c>
      <c r="R2729" s="22">
        <f t="shared" si="127"/>
        <v>42198.676655092597</v>
      </c>
      <c r="S2729" s="13">
        <f t="shared" si="128"/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f t="shared" si="126"/>
        <v>77.229591836734699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0" t="s">
        <v>8315</v>
      </c>
      <c r="Q2730" t="s">
        <v>8345</v>
      </c>
      <c r="R2730" s="22">
        <f t="shared" si="127"/>
        <v>42333.59993055556</v>
      </c>
      <c r="S2730" s="13">
        <f t="shared" si="128"/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f t="shared" si="126"/>
        <v>340.56521739130437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0" t="s">
        <v>8315</v>
      </c>
      <c r="Q2731" t="s">
        <v>8345</v>
      </c>
      <c r="R2731" s="22">
        <f t="shared" si="127"/>
        <v>42095.240706018521</v>
      </c>
      <c r="S2731" s="13">
        <f t="shared" si="128"/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f t="shared" si="126"/>
        <v>67.417903225806455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0" t="s">
        <v>8315</v>
      </c>
      <c r="Q2732" t="s">
        <v>8345</v>
      </c>
      <c r="R2732" s="22">
        <f t="shared" si="127"/>
        <v>41351.541377314818</v>
      </c>
      <c r="S2732" s="13">
        <f t="shared" si="128"/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f t="shared" si="126"/>
        <v>845.70270270270271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0" t="s">
        <v>8315</v>
      </c>
      <c r="Q2733" t="s">
        <v>8345</v>
      </c>
      <c r="R2733" s="22">
        <f t="shared" si="127"/>
        <v>41872.525717592594</v>
      </c>
      <c r="S2733" s="13">
        <f t="shared" si="128"/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f t="shared" si="126"/>
        <v>97.191780821917803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0" t="s">
        <v>8315</v>
      </c>
      <c r="Q2734" t="s">
        <v>8345</v>
      </c>
      <c r="R2734" s="22">
        <f t="shared" si="127"/>
        <v>41389.808194444442</v>
      </c>
      <c r="S2734" s="13">
        <f t="shared" si="128"/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f t="shared" si="126"/>
        <v>451.84033613445376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0" t="s">
        <v>8315</v>
      </c>
      <c r="Q2735" t="s">
        <v>8345</v>
      </c>
      <c r="R2735" s="22">
        <f t="shared" si="127"/>
        <v>42044.272847222222</v>
      </c>
      <c r="S2735" s="13">
        <f t="shared" si="128"/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f t="shared" si="126"/>
        <v>138.66871165644173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0" t="s">
        <v>8315</v>
      </c>
      <c r="Q2736" t="s">
        <v>8345</v>
      </c>
      <c r="R2736" s="22">
        <f t="shared" si="127"/>
        <v>42626.668888888889</v>
      </c>
      <c r="S2736" s="13">
        <f t="shared" si="128"/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f t="shared" si="126"/>
        <v>21.640147492625371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0" t="s">
        <v>8315</v>
      </c>
      <c r="Q2737" t="s">
        <v>8345</v>
      </c>
      <c r="R2737" s="22">
        <f t="shared" si="127"/>
        <v>41316.120949074073</v>
      </c>
      <c r="S2737" s="13">
        <f t="shared" si="128"/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f t="shared" si="126"/>
        <v>169.51724137931035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0" t="s">
        <v>8315</v>
      </c>
      <c r="Q2738" t="s">
        <v>8345</v>
      </c>
      <c r="R2738" s="22">
        <f t="shared" si="127"/>
        <v>41722.666354166664</v>
      </c>
      <c r="S2738" s="13">
        <f t="shared" si="128"/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f t="shared" si="126"/>
        <v>161.88210526315791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0" t="s">
        <v>8315</v>
      </c>
      <c r="Q2739" t="s">
        <v>8345</v>
      </c>
      <c r="R2739" s="22">
        <f t="shared" si="127"/>
        <v>41611.917673611111</v>
      </c>
      <c r="S2739" s="13">
        <f t="shared" si="128"/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f t="shared" si="126"/>
        <v>493.13333333333333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0" t="s">
        <v>8315</v>
      </c>
      <c r="Q2740" t="s">
        <v>8345</v>
      </c>
      <c r="R2740" s="22">
        <f t="shared" si="127"/>
        <v>42620.143564814818</v>
      </c>
      <c r="S2740" s="13">
        <f t="shared" si="128"/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f t="shared" si="126"/>
        <v>22.120418848167539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0" t="s">
        <v>8315</v>
      </c>
      <c r="Q2741" t="s">
        <v>8345</v>
      </c>
      <c r="R2741" s="22">
        <f t="shared" si="127"/>
        <v>41719.887928240743</v>
      </c>
      <c r="S2741" s="13">
        <f t="shared" si="128"/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f t="shared" si="126"/>
        <v>18.235294117647058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0" t="s">
        <v>8315</v>
      </c>
      <c r="Q2742" t="s">
        <v>8345</v>
      </c>
      <c r="R2742" s="22">
        <f t="shared" si="127"/>
        <v>42045.031851851847</v>
      </c>
      <c r="S2742" s="13">
        <f t="shared" si="128"/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f t="shared" si="126"/>
        <v>8.75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0" t="s">
        <v>8318</v>
      </c>
      <c r="Q2743" t="s">
        <v>8354</v>
      </c>
      <c r="R2743" s="22">
        <f t="shared" si="127"/>
        <v>41911.657430555555</v>
      </c>
      <c r="S2743" s="13">
        <f t="shared" si="128"/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f t="shared" si="126"/>
        <v>40.611111111111114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0" t="s">
        <v>8318</v>
      </c>
      <c r="Q2744" t="s">
        <v>8354</v>
      </c>
      <c r="R2744" s="22">
        <f t="shared" si="127"/>
        <v>41030.719756944447</v>
      </c>
      <c r="S2744" s="13">
        <f t="shared" si="128"/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t="e">
        <f t="shared" si="126"/>
        <v>#DIV/0!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0" t="s">
        <v>8318</v>
      </c>
      <c r="Q2745" t="s">
        <v>8354</v>
      </c>
      <c r="R2745" s="22">
        <f t="shared" si="127"/>
        <v>42632.328784722224</v>
      </c>
      <c r="S2745" s="13">
        <f t="shared" si="128"/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f t="shared" si="126"/>
        <v>37.954545454545453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0" t="s">
        <v>8318</v>
      </c>
      <c r="Q2746" t="s">
        <v>8354</v>
      </c>
      <c r="R2746" s="22">
        <f t="shared" si="127"/>
        <v>40938.062476851854</v>
      </c>
      <c r="S2746" s="13">
        <f t="shared" si="128"/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f t="shared" si="126"/>
        <v>35.734693877551024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0" t="s">
        <v>8318</v>
      </c>
      <c r="Q2747" t="s">
        <v>8354</v>
      </c>
      <c r="R2747" s="22">
        <f t="shared" si="127"/>
        <v>41044.988055555557</v>
      </c>
      <c r="S2747" s="13">
        <f t="shared" si="128"/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f t="shared" si="126"/>
        <v>42.157894736842103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0" t="s">
        <v>8318</v>
      </c>
      <c r="Q2748" t="s">
        <v>8354</v>
      </c>
      <c r="R2748" s="22">
        <f t="shared" si="127"/>
        <v>41850.781377314815</v>
      </c>
      <c r="S2748" s="13">
        <f t="shared" si="128"/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f t="shared" si="126"/>
        <v>35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0" t="s">
        <v>8318</v>
      </c>
      <c r="Q2749" t="s">
        <v>8354</v>
      </c>
      <c r="R2749" s="22">
        <f t="shared" si="127"/>
        <v>41044.64811342593</v>
      </c>
      <c r="S2749" s="13">
        <f t="shared" si="128"/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f t="shared" si="126"/>
        <v>13.25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0" t="s">
        <v>8318</v>
      </c>
      <c r="Q2750" t="s">
        <v>8354</v>
      </c>
      <c r="R2750" s="22">
        <f t="shared" si="127"/>
        <v>42585.7106712963</v>
      </c>
      <c r="S2750" s="13">
        <f t="shared" si="128"/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f t="shared" si="126"/>
        <v>55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0" t="s">
        <v>8318</v>
      </c>
      <c r="Q2751" t="s">
        <v>8354</v>
      </c>
      <c r="R2751" s="22">
        <f t="shared" si="127"/>
        <v>42068.799039351856</v>
      </c>
      <c r="S2751" s="13">
        <f t="shared" si="128"/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t="e">
        <f t="shared" si="126"/>
        <v>#DIV/0!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0" t="s">
        <v>8318</v>
      </c>
      <c r="Q2752" t="s">
        <v>8354</v>
      </c>
      <c r="R2752" s="22">
        <f t="shared" si="127"/>
        <v>41078.899826388886</v>
      </c>
      <c r="S2752" s="13">
        <f t="shared" si="128"/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 t="e">
        <f t="shared" si="126"/>
        <v>#DIV/0!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0" t="s">
        <v>8318</v>
      </c>
      <c r="Q2753" t="s">
        <v>8354</v>
      </c>
      <c r="R2753" s="22">
        <f t="shared" si="127"/>
        <v>41747.887060185189</v>
      </c>
      <c r="S2753" s="13">
        <f t="shared" si="128"/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f t="shared" si="126"/>
        <v>39.285714285714285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0" t="s">
        <v>8318</v>
      </c>
      <c r="Q2754" t="s">
        <v>8354</v>
      </c>
      <c r="R2754" s="22">
        <f t="shared" si="127"/>
        <v>40855.765092592592</v>
      </c>
      <c r="S2754" s="13">
        <f t="shared" si="128"/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f t="shared" ref="I2755:I2818" si="129">E2755/M2755</f>
        <v>47.5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0" t="s">
        <v>8318</v>
      </c>
      <c r="Q2755" t="s">
        <v>8354</v>
      </c>
      <c r="R2755" s="22">
        <f t="shared" ref="R2755:R2818" si="130">(((K2755/60)/60)/24)+DATE(1970,1,1)</f>
        <v>41117.900729166664</v>
      </c>
      <c r="S2755" s="13">
        <f t="shared" ref="S2755:S2818" si="131">YEAR(R2755)</f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t="e">
        <f t="shared" si="129"/>
        <v>#DIV/0!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0" t="s">
        <v>8318</v>
      </c>
      <c r="Q2756" t="s">
        <v>8354</v>
      </c>
      <c r="R2756" s="22">
        <f t="shared" si="130"/>
        <v>41863.636006944449</v>
      </c>
      <c r="S2756" s="13">
        <f t="shared" si="131"/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f t="shared" si="129"/>
        <v>17.333333333333332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0" t="s">
        <v>8318</v>
      </c>
      <c r="Q2757" t="s">
        <v>8354</v>
      </c>
      <c r="R2757" s="22">
        <f t="shared" si="130"/>
        <v>42072.790821759263</v>
      </c>
      <c r="S2757" s="13">
        <f t="shared" si="131"/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f t="shared" si="129"/>
        <v>31.757575757575758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0" t="s">
        <v>8318</v>
      </c>
      <c r="Q2758" t="s">
        <v>8354</v>
      </c>
      <c r="R2758" s="22">
        <f t="shared" si="130"/>
        <v>41620.90047453704</v>
      </c>
      <c r="S2758" s="13">
        <f t="shared" si="131"/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f t="shared" si="129"/>
        <v>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0" t="s">
        <v>8318</v>
      </c>
      <c r="Q2759" t="s">
        <v>8354</v>
      </c>
      <c r="R2759" s="22">
        <f t="shared" si="130"/>
        <v>42573.65662037037</v>
      </c>
      <c r="S2759" s="13">
        <f t="shared" si="131"/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f t="shared" si="129"/>
        <v>39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0" t="s">
        <v>8318</v>
      </c>
      <c r="Q2760" t="s">
        <v>8354</v>
      </c>
      <c r="R2760" s="22">
        <f t="shared" si="130"/>
        <v>42639.441932870366</v>
      </c>
      <c r="S2760" s="13">
        <f t="shared" si="131"/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f t="shared" si="129"/>
        <v>52.5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0" t="s">
        <v>8318</v>
      </c>
      <c r="Q2761" t="s">
        <v>8354</v>
      </c>
      <c r="R2761" s="22">
        <f t="shared" si="130"/>
        <v>42524.36650462963</v>
      </c>
      <c r="S2761" s="13">
        <f t="shared" si="131"/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t="e">
        <f t="shared" si="129"/>
        <v>#DIV/0!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0" t="s">
        <v>8318</v>
      </c>
      <c r="Q2762" t="s">
        <v>8354</v>
      </c>
      <c r="R2762" s="22">
        <f t="shared" si="130"/>
        <v>41415.461319444446</v>
      </c>
      <c r="S2762" s="13">
        <f t="shared" si="131"/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f t="shared" si="129"/>
        <v>9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0" t="s">
        <v>8318</v>
      </c>
      <c r="Q2763" t="s">
        <v>8354</v>
      </c>
      <c r="R2763" s="22">
        <f t="shared" si="130"/>
        <v>41247.063576388886</v>
      </c>
      <c r="S2763" s="13">
        <f t="shared" si="131"/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f t="shared" si="129"/>
        <v>25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0" t="s">
        <v>8318</v>
      </c>
      <c r="Q2764" t="s">
        <v>8354</v>
      </c>
      <c r="R2764" s="22">
        <f t="shared" si="130"/>
        <v>40927.036979166667</v>
      </c>
      <c r="S2764" s="13">
        <f t="shared" si="131"/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f t="shared" si="129"/>
        <v>30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0" t="s">
        <v>8318</v>
      </c>
      <c r="Q2765" t="s">
        <v>8354</v>
      </c>
      <c r="R2765" s="22">
        <f t="shared" si="130"/>
        <v>41373.579675925925</v>
      </c>
      <c r="S2765" s="13">
        <f t="shared" si="131"/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f t="shared" si="129"/>
        <v>11.25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0" t="s">
        <v>8318</v>
      </c>
      <c r="Q2766" t="s">
        <v>8354</v>
      </c>
      <c r="R2766" s="22">
        <f t="shared" si="130"/>
        <v>41030.292025462964</v>
      </c>
      <c r="S2766" s="13">
        <f t="shared" si="131"/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t="e">
        <f t="shared" si="129"/>
        <v>#DIV/0!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0" t="s">
        <v>8318</v>
      </c>
      <c r="Q2767" t="s">
        <v>8354</v>
      </c>
      <c r="R2767" s="22">
        <f t="shared" si="130"/>
        <v>41194.579027777778</v>
      </c>
      <c r="S2767" s="13">
        <f t="shared" si="131"/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f t="shared" si="129"/>
        <v>25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0" t="s">
        <v>8318</v>
      </c>
      <c r="Q2768" t="s">
        <v>8354</v>
      </c>
      <c r="R2768" s="22">
        <f t="shared" si="130"/>
        <v>40736.668032407404</v>
      </c>
      <c r="S2768" s="13">
        <f t="shared" si="131"/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f t="shared" si="129"/>
        <v>11.333333333333334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0" t="s">
        <v>8318</v>
      </c>
      <c r="Q2769" t="s">
        <v>8354</v>
      </c>
      <c r="R2769" s="22">
        <f t="shared" si="130"/>
        <v>42172.958912037036</v>
      </c>
      <c r="S2769" s="13">
        <f t="shared" si="131"/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f t="shared" si="129"/>
        <v>29.470588235294116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0" t="s">
        <v>8318</v>
      </c>
      <c r="Q2770" t="s">
        <v>8354</v>
      </c>
      <c r="R2770" s="22">
        <f t="shared" si="130"/>
        <v>40967.614849537036</v>
      </c>
      <c r="S2770" s="13">
        <f t="shared" si="131"/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f t="shared" si="129"/>
        <v>1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0" t="s">
        <v>8318</v>
      </c>
      <c r="Q2771" t="s">
        <v>8354</v>
      </c>
      <c r="R2771" s="22">
        <f t="shared" si="130"/>
        <v>41745.826273148145</v>
      </c>
      <c r="S2771" s="13">
        <f t="shared" si="131"/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f t="shared" si="129"/>
        <v>63.098484848484851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0" t="s">
        <v>8318</v>
      </c>
      <c r="Q2772" t="s">
        <v>8354</v>
      </c>
      <c r="R2772" s="22">
        <f t="shared" si="130"/>
        <v>41686.705208333333</v>
      </c>
      <c r="S2772" s="13">
        <f t="shared" si="131"/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t="e">
        <f t="shared" si="129"/>
        <v>#DIV/0!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0" t="s">
        <v>8318</v>
      </c>
      <c r="Q2773" t="s">
        <v>8354</v>
      </c>
      <c r="R2773" s="22">
        <f t="shared" si="130"/>
        <v>41257.531712962962</v>
      </c>
      <c r="S2773" s="13">
        <f t="shared" si="131"/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t="e">
        <f t="shared" si="129"/>
        <v>#DIV/0!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0" t="s">
        <v>8318</v>
      </c>
      <c r="Q2774" t="s">
        <v>8354</v>
      </c>
      <c r="R2774" s="22">
        <f t="shared" si="130"/>
        <v>41537.869143518517</v>
      </c>
      <c r="S2774" s="13">
        <f t="shared" si="131"/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f t="shared" si="129"/>
        <v>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0" t="s">
        <v>8318</v>
      </c>
      <c r="Q2775" t="s">
        <v>8354</v>
      </c>
      <c r="R2775" s="22">
        <f t="shared" si="130"/>
        <v>42474.86482638889</v>
      </c>
      <c r="S2775" s="13">
        <f t="shared" si="131"/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f t="shared" si="129"/>
        <v>43.846153846153847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0" t="s">
        <v>8318</v>
      </c>
      <c r="Q2776" t="s">
        <v>8354</v>
      </c>
      <c r="R2776" s="22">
        <f t="shared" si="130"/>
        <v>41311.126481481479</v>
      </c>
      <c r="S2776" s="13">
        <f t="shared" si="131"/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f t="shared" si="129"/>
        <v>75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0" t="s">
        <v>8318</v>
      </c>
      <c r="Q2777" t="s">
        <v>8354</v>
      </c>
      <c r="R2777" s="22">
        <f t="shared" si="130"/>
        <v>40863.013356481482</v>
      </c>
      <c r="S2777" s="13">
        <f t="shared" si="131"/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f t="shared" si="129"/>
        <v>45.972222222222221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0" t="s">
        <v>8318</v>
      </c>
      <c r="Q2778" t="s">
        <v>8354</v>
      </c>
      <c r="R2778" s="22">
        <f t="shared" si="130"/>
        <v>42136.297175925924</v>
      </c>
      <c r="S2778" s="13">
        <f t="shared" si="131"/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f t="shared" si="129"/>
        <v>10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0" t="s">
        <v>8318</v>
      </c>
      <c r="Q2779" t="s">
        <v>8354</v>
      </c>
      <c r="R2779" s="22">
        <f t="shared" si="130"/>
        <v>42172.669027777782</v>
      </c>
      <c r="S2779" s="13">
        <f t="shared" si="131"/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f t="shared" si="129"/>
        <v>93.666666666666671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0" t="s">
        <v>8318</v>
      </c>
      <c r="Q2780" t="s">
        <v>8354</v>
      </c>
      <c r="R2780" s="22">
        <f t="shared" si="130"/>
        <v>41846.978078703702</v>
      </c>
      <c r="S2780" s="13">
        <f t="shared" si="131"/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f t="shared" si="129"/>
        <v>53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0" t="s">
        <v>8318</v>
      </c>
      <c r="Q2781" t="s">
        <v>8354</v>
      </c>
      <c r="R2781" s="22">
        <f t="shared" si="130"/>
        <v>42300.585891203707</v>
      </c>
      <c r="S2781" s="13">
        <f t="shared" si="131"/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t="e">
        <f t="shared" si="129"/>
        <v>#DIV/0!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0" t="s">
        <v>8318</v>
      </c>
      <c r="Q2782" t="s">
        <v>8354</v>
      </c>
      <c r="R2782" s="22">
        <f t="shared" si="130"/>
        <v>42774.447777777779</v>
      </c>
      <c r="S2782" s="13">
        <f t="shared" si="131"/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f t="shared" si="129"/>
        <v>47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0" t="s">
        <v>8313</v>
      </c>
      <c r="Q2783" t="s">
        <v>8314</v>
      </c>
      <c r="R2783" s="22">
        <f t="shared" si="130"/>
        <v>42018.94159722222</v>
      </c>
      <c r="S2783" s="13">
        <f t="shared" si="131"/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f t="shared" si="129"/>
        <v>66.666666666666671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0" t="s">
        <v>8313</v>
      </c>
      <c r="Q2784" t="s">
        <v>8314</v>
      </c>
      <c r="R2784" s="22">
        <f t="shared" si="130"/>
        <v>42026.924976851849</v>
      </c>
      <c r="S2784" s="13">
        <f t="shared" si="131"/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f t="shared" si="129"/>
        <v>18.770491803278688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0" t="s">
        <v>8313</v>
      </c>
      <c r="Q2785" t="s">
        <v>8314</v>
      </c>
      <c r="R2785" s="22">
        <f t="shared" si="130"/>
        <v>42103.535254629634</v>
      </c>
      <c r="S2785" s="13">
        <f t="shared" si="131"/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f t="shared" si="129"/>
        <v>66.111111111111114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0" t="s">
        <v>8313</v>
      </c>
      <c r="Q2786" t="s">
        <v>8314</v>
      </c>
      <c r="R2786" s="22">
        <f t="shared" si="130"/>
        <v>41920.787534722222</v>
      </c>
      <c r="S2786" s="13">
        <f t="shared" si="131"/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f t="shared" si="129"/>
        <v>36.859154929577464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0" t="s">
        <v>8313</v>
      </c>
      <c r="Q2787" t="s">
        <v>8314</v>
      </c>
      <c r="R2787" s="22">
        <f t="shared" si="130"/>
        <v>42558.189432870371</v>
      </c>
      <c r="S2787" s="13">
        <f t="shared" si="131"/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f t="shared" si="129"/>
        <v>39.810810810810814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0" t="s">
        <v>8313</v>
      </c>
      <c r="Q2788" t="s">
        <v>8314</v>
      </c>
      <c r="R2788" s="22">
        <f t="shared" si="130"/>
        <v>41815.569212962961</v>
      </c>
      <c r="S2788" s="13">
        <f t="shared" si="131"/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f t="shared" si="129"/>
        <v>31.5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0" t="s">
        <v>8313</v>
      </c>
      <c r="Q2789" t="s">
        <v>8314</v>
      </c>
      <c r="R2789" s="22">
        <f t="shared" si="130"/>
        <v>41808.198518518519</v>
      </c>
      <c r="S2789" s="13">
        <f t="shared" si="131"/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f t="shared" si="129"/>
        <v>102.5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0" t="s">
        <v>8313</v>
      </c>
      <c r="Q2790" t="s">
        <v>8314</v>
      </c>
      <c r="R2790" s="22">
        <f t="shared" si="130"/>
        <v>42550.701886574068</v>
      </c>
      <c r="S2790" s="13">
        <f t="shared" si="131"/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f t="shared" si="129"/>
        <v>126.45833333333333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0" t="s">
        <v>8313</v>
      </c>
      <c r="Q2791" t="s">
        <v>8314</v>
      </c>
      <c r="R2791" s="22">
        <f t="shared" si="130"/>
        <v>42056.013124999998</v>
      </c>
      <c r="S2791" s="13">
        <f t="shared" si="131"/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f t="shared" si="129"/>
        <v>47.878787878787875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0" t="s">
        <v>8313</v>
      </c>
      <c r="Q2792" t="s">
        <v>8314</v>
      </c>
      <c r="R2792" s="22">
        <f t="shared" si="130"/>
        <v>42016.938692129625</v>
      </c>
      <c r="S2792" s="13">
        <f t="shared" si="131"/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f t="shared" si="129"/>
        <v>73.214285714285708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0" t="s">
        <v>8313</v>
      </c>
      <c r="Q2793" t="s">
        <v>8314</v>
      </c>
      <c r="R2793" s="22">
        <f t="shared" si="130"/>
        <v>42591.899988425925</v>
      </c>
      <c r="S2793" s="13">
        <f t="shared" si="131"/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f t="shared" si="129"/>
        <v>89.666666666666671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0" t="s">
        <v>8313</v>
      </c>
      <c r="Q2794" t="s">
        <v>8314</v>
      </c>
      <c r="R2794" s="22">
        <f t="shared" si="130"/>
        <v>42183.231006944443</v>
      </c>
      <c r="S2794" s="13">
        <f t="shared" si="131"/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f t="shared" si="129"/>
        <v>151.4623287671233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0" t="s">
        <v>8313</v>
      </c>
      <c r="Q2795" t="s">
        <v>8314</v>
      </c>
      <c r="R2795" s="22">
        <f t="shared" si="130"/>
        <v>42176.419039351851</v>
      </c>
      <c r="S2795" s="13">
        <f t="shared" si="131"/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f t="shared" si="129"/>
        <v>25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0" t="s">
        <v>8313</v>
      </c>
      <c r="Q2796" t="s">
        <v>8314</v>
      </c>
      <c r="R2796" s="22">
        <f t="shared" si="130"/>
        <v>42416.691655092596</v>
      </c>
      <c r="S2796" s="13">
        <f t="shared" si="131"/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f t="shared" si="129"/>
        <v>36.5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0" t="s">
        <v>8313</v>
      </c>
      <c r="Q2797" t="s">
        <v>8314</v>
      </c>
      <c r="R2797" s="22">
        <f t="shared" si="130"/>
        <v>41780.525937500002</v>
      </c>
      <c r="S2797" s="13">
        <f t="shared" si="131"/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f t="shared" si="129"/>
        <v>44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0" t="s">
        <v>8313</v>
      </c>
      <c r="Q2798" t="s">
        <v>8314</v>
      </c>
      <c r="R2798" s="22">
        <f t="shared" si="130"/>
        <v>41795.528101851851</v>
      </c>
      <c r="S2798" s="13">
        <f t="shared" si="131"/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f t="shared" si="129"/>
        <v>87.357553191489373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0" t="s">
        <v>8313</v>
      </c>
      <c r="Q2799" t="s">
        <v>8314</v>
      </c>
      <c r="R2799" s="22">
        <f t="shared" si="130"/>
        <v>41798.94027777778</v>
      </c>
      <c r="S2799" s="13">
        <f t="shared" si="131"/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f t="shared" si="129"/>
        <v>36.474820143884891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0" t="s">
        <v>8313</v>
      </c>
      <c r="Q2800" t="s">
        <v>8314</v>
      </c>
      <c r="R2800" s="22">
        <f t="shared" si="130"/>
        <v>42201.675011574072</v>
      </c>
      <c r="S2800" s="13">
        <f t="shared" si="131"/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f t="shared" si="129"/>
        <v>44.859538461538463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0" t="s">
        <v>8313</v>
      </c>
      <c r="Q2801" t="s">
        <v>8314</v>
      </c>
      <c r="R2801" s="22">
        <f t="shared" si="130"/>
        <v>42507.264699074076</v>
      </c>
      <c r="S2801" s="13">
        <f t="shared" si="131"/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f t="shared" si="129"/>
        <v>42.903225806451616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0" t="s">
        <v>8313</v>
      </c>
      <c r="Q2802" t="s">
        <v>8314</v>
      </c>
      <c r="R2802" s="22">
        <f t="shared" si="130"/>
        <v>41948.552847222221</v>
      </c>
      <c r="S2802" s="13">
        <f t="shared" si="131"/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f t="shared" si="129"/>
        <v>51.230769230769234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0" t="s">
        <v>8313</v>
      </c>
      <c r="Q2803" t="s">
        <v>8314</v>
      </c>
      <c r="R2803" s="22">
        <f t="shared" si="130"/>
        <v>41900.243159722224</v>
      </c>
      <c r="S2803" s="13">
        <f t="shared" si="131"/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f t="shared" si="129"/>
        <v>33.944444444444443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0" t="s">
        <v>8313</v>
      </c>
      <c r="Q2804" t="s">
        <v>8314</v>
      </c>
      <c r="R2804" s="22">
        <f t="shared" si="130"/>
        <v>42192.64707175926</v>
      </c>
      <c r="S2804" s="13">
        <f t="shared" si="131"/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f t="shared" si="129"/>
        <v>90.744680851063833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0" t="s">
        <v>8313</v>
      </c>
      <c r="Q2805" t="s">
        <v>8314</v>
      </c>
      <c r="R2805" s="22">
        <f t="shared" si="130"/>
        <v>42158.065694444449</v>
      </c>
      <c r="S2805" s="13">
        <f t="shared" si="131"/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f t="shared" si="129"/>
        <v>50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0" t="s">
        <v>8313</v>
      </c>
      <c r="Q2806" t="s">
        <v>8314</v>
      </c>
      <c r="R2806" s="22">
        <f t="shared" si="130"/>
        <v>41881.453587962962</v>
      </c>
      <c r="S2806" s="13">
        <f t="shared" si="131"/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f t="shared" si="129"/>
        <v>24.444444444444443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0" t="s">
        <v>8313</v>
      </c>
      <c r="Q2807" t="s">
        <v>8314</v>
      </c>
      <c r="R2807" s="22">
        <f t="shared" si="130"/>
        <v>42213.505474537036</v>
      </c>
      <c r="S2807" s="13">
        <f t="shared" si="131"/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f t="shared" si="129"/>
        <v>44.25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0" t="s">
        <v>8313</v>
      </c>
      <c r="Q2808" t="s">
        <v>8314</v>
      </c>
      <c r="R2808" s="22">
        <f t="shared" si="130"/>
        <v>42185.267245370371</v>
      </c>
      <c r="S2808" s="13">
        <f t="shared" si="131"/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f t="shared" si="129"/>
        <v>67.741935483870961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0" t="s">
        <v>8313</v>
      </c>
      <c r="Q2809" t="s">
        <v>8314</v>
      </c>
      <c r="R2809" s="22">
        <f t="shared" si="130"/>
        <v>42154.873124999998</v>
      </c>
      <c r="S2809" s="13">
        <f t="shared" si="131"/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f t="shared" si="129"/>
        <v>65.376811594202906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0" t="s">
        <v>8313</v>
      </c>
      <c r="Q2810" t="s">
        <v>8314</v>
      </c>
      <c r="R2810" s="22">
        <f t="shared" si="130"/>
        <v>42208.84646990741</v>
      </c>
      <c r="S2810" s="13">
        <f t="shared" si="131"/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f t="shared" si="129"/>
        <v>121.9047619047619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0" t="s">
        <v>8313</v>
      </c>
      <c r="Q2811" t="s">
        <v>8314</v>
      </c>
      <c r="R2811" s="22">
        <f t="shared" si="130"/>
        <v>42451.496817129635</v>
      </c>
      <c r="S2811" s="13">
        <f t="shared" si="131"/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f t="shared" si="129"/>
        <v>47.456140350877192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0" t="s">
        <v>8313</v>
      </c>
      <c r="Q2812" t="s">
        <v>8314</v>
      </c>
      <c r="R2812" s="22">
        <f t="shared" si="130"/>
        <v>41759.13962962963</v>
      </c>
      <c r="S2812" s="13">
        <f t="shared" si="131"/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f t="shared" si="129"/>
        <v>92.842592592592595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0" t="s">
        <v>8313</v>
      </c>
      <c r="Q2813" t="s">
        <v>8314</v>
      </c>
      <c r="R2813" s="22">
        <f t="shared" si="130"/>
        <v>42028.496562500004</v>
      </c>
      <c r="S2813" s="13">
        <f t="shared" si="131"/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f t="shared" si="129"/>
        <v>68.253012048192772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0" t="s">
        <v>8313</v>
      </c>
      <c r="Q2814" t="s">
        <v>8314</v>
      </c>
      <c r="R2814" s="22">
        <f t="shared" si="130"/>
        <v>42054.74418981481</v>
      </c>
      <c r="S2814" s="13">
        <f t="shared" si="131"/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f t="shared" si="129"/>
        <v>37.209583333333335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0" t="s">
        <v>8313</v>
      </c>
      <c r="Q2815" t="s">
        <v>8314</v>
      </c>
      <c r="R2815" s="22">
        <f t="shared" si="130"/>
        <v>42693.742604166662</v>
      </c>
      <c r="S2815" s="13">
        <f t="shared" si="131"/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f t="shared" si="129"/>
        <v>25.25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0" t="s">
        <v>8313</v>
      </c>
      <c r="Q2816" t="s">
        <v>8314</v>
      </c>
      <c r="R2816" s="22">
        <f t="shared" si="130"/>
        <v>42103.399479166663</v>
      </c>
      <c r="S2816" s="13">
        <f t="shared" si="131"/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f t="shared" si="129"/>
        <v>43.214285714285715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0" t="s">
        <v>8313</v>
      </c>
      <c r="Q2817" t="s">
        <v>8314</v>
      </c>
      <c r="R2817" s="22">
        <f t="shared" si="130"/>
        <v>42559.776724537034</v>
      </c>
      <c r="S2817" s="13">
        <f t="shared" si="131"/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f t="shared" si="129"/>
        <v>25.130177514792898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0" t="s">
        <v>8313</v>
      </c>
      <c r="Q2818" t="s">
        <v>8314</v>
      </c>
      <c r="R2818" s="22">
        <f t="shared" si="130"/>
        <v>42188.467499999999</v>
      </c>
      <c r="S2818" s="13">
        <f t="shared" si="131"/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f t="shared" ref="I2819:I2882" si="132">E2819/M2819</f>
        <v>23.636363636363637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0" t="s">
        <v>8313</v>
      </c>
      <c r="Q2819" t="s">
        <v>8314</v>
      </c>
      <c r="R2819" s="22">
        <f t="shared" ref="R2819:R2882" si="133">(((K2819/60)/60)/24)+DATE(1970,1,1)</f>
        <v>42023.634976851856</v>
      </c>
      <c r="S2819" s="13">
        <f t="shared" ref="S2819:S2882" si="134">YEAR(R2819)</f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f t="shared" si="132"/>
        <v>103.95098039215686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0" t="s">
        <v>8313</v>
      </c>
      <c r="Q2820" t="s">
        <v>8314</v>
      </c>
      <c r="R2820" s="22">
        <f t="shared" si="133"/>
        <v>42250.598217592589</v>
      </c>
      <c r="S2820" s="13">
        <f t="shared" si="134"/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f t="shared" si="132"/>
        <v>50.384615384615387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0" t="s">
        <v>8313</v>
      </c>
      <c r="Q2821" t="s">
        <v>8314</v>
      </c>
      <c r="R2821" s="22">
        <f t="shared" si="133"/>
        <v>42139.525567129633</v>
      </c>
      <c r="S2821" s="13">
        <f t="shared" si="134"/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f t="shared" si="132"/>
        <v>13.6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0" t="s">
        <v>8313</v>
      </c>
      <c r="Q2822" t="s">
        <v>8314</v>
      </c>
      <c r="R2822" s="22">
        <f t="shared" si="133"/>
        <v>42401.610983796301</v>
      </c>
      <c r="S2822" s="13">
        <f t="shared" si="134"/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f t="shared" si="132"/>
        <v>28.571428571428573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0" t="s">
        <v>8313</v>
      </c>
      <c r="Q2823" t="s">
        <v>8314</v>
      </c>
      <c r="R2823" s="22">
        <f t="shared" si="133"/>
        <v>41875.922858796301</v>
      </c>
      <c r="S2823" s="13">
        <f t="shared" si="134"/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f t="shared" si="132"/>
        <v>63.829787234042556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0" t="s">
        <v>8313</v>
      </c>
      <c r="Q2824" t="s">
        <v>8314</v>
      </c>
      <c r="R2824" s="22">
        <f t="shared" si="133"/>
        <v>42060.683935185181</v>
      </c>
      <c r="S2824" s="13">
        <f t="shared" si="134"/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f t="shared" si="132"/>
        <v>8.8571428571428577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0" t="s">
        <v>8313</v>
      </c>
      <c r="Q2825" t="s">
        <v>8314</v>
      </c>
      <c r="R2825" s="22">
        <f t="shared" si="133"/>
        <v>42067.011643518519</v>
      </c>
      <c r="S2825" s="13">
        <f t="shared" si="134"/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f t="shared" si="132"/>
        <v>50.666666666666664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0" t="s">
        <v>8313</v>
      </c>
      <c r="Q2826" t="s">
        <v>8314</v>
      </c>
      <c r="R2826" s="22">
        <f t="shared" si="133"/>
        <v>42136.270787037036</v>
      </c>
      <c r="S2826" s="13">
        <f t="shared" si="134"/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f t="shared" si="132"/>
        <v>60.784313725490193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0" t="s">
        <v>8313</v>
      </c>
      <c r="Q2827" t="s">
        <v>8314</v>
      </c>
      <c r="R2827" s="22">
        <f t="shared" si="133"/>
        <v>42312.792662037042</v>
      </c>
      <c r="S2827" s="13">
        <f t="shared" si="134"/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f t="shared" si="132"/>
        <v>113.42105263157895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0" t="s">
        <v>8313</v>
      </c>
      <c r="Q2828" t="s">
        <v>8314</v>
      </c>
      <c r="R2828" s="22">
        <f t="shared" si="133"/>
        <v>42171.034861111111</v>
      </c>
      <c r="S2828" s="13">
        <f t="shared" si="134"/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f t="shared" si="132"/>
        <v>104.56521739130434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0" t="s">
        <v>8313</v>
      </c>
      <c r="Q2829" t="s">
        <v>8314</v>
      </c>
      <c r="R2829" s="22">
        <f t="shared" si="133"/>
        <v>42494.683634259258</v>
      </c>
      <c r="S2829" s="13">
        <f t="shared" si="134"/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f t="shared" si="132"/>
        <v>98.30927835051547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0" t="s">
        <v>8313</v>
      </c>
      <c r="Q2830" t="s">
        <v>8314</v>
      </c>
      <c r="R2830" s="22">
        <f t="shared" si="133"/>
        <v>42254.264687499999</v>
      </c>
      <c r="S2830" s="13">
        <f t="shared" si="134"/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f t="shared" si="132"/>
        <v>35.039473684210527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0" t="s">
        <v>8313</v>
      </c>
      <c r="Q2831" t="s">
        <v>8314</v>
      </c>
      <c r="R2831" s="22">
        <f t="shared" si="133"/>
        <v>42495.434236111112</v>
      </c>
      <c r="S2831" s="13">
        <f t="shared" si="134"/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f t="shared" si="132"/>
        <v>272.72727272727275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0" t="s">
        <v>8313</v>
      </c>
      <c r="Q2832" t="s">
        <v>8314</v>
      </c>
      <c r="R2832" s="22">
        <f t="shared" si="133"/>
        <v>41758.839675925927</v>
      </c>
      <c r="S2832" s="13">
        <f t="shared" si="134"/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f t="shared" si="132"/>
        <v>63.846153846153847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0" t="s">
        <v>8313</v>
      </c>
      <c r="Q2833" t="s">
        <v>8314</v>
      </c>
      <c r="R2833" s="22">
        <f t="shared" si="133"/>
        <v>42171.824884259258</v>
      </c>
      <c r="S2833" s="13">
        <f t="shared" si="134"/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f t="shared" si="132"/>
        <v>30.189368421052631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0" t="s">
        <v>8313</v>
      </c>
      <c r="Q2834" t="s">
        <v>8314</v>
      </c>
      <c r="R2834" s="22">
        <f t="shared" si="133"/>
        <v>41938.709421296298</v>
      </c>
      <c r="S2834" s="13">
        <f t="shared" si="134"/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f t="shared" si="132"/>
        <v>83.51428571428572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0" t="s">
        <v>8313</v>
      </c>
      <c r="Q2835" t="s">
        <v>8314</v>
      </c>
      <c r="R2835" s="22">
        <f t="shared" si="133"/>
        <v>42268.127696759257</v>
      </c>
      <c r="S2835" s="13">
        <f t="shared" si="134"/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f t="shared" si="132"/>
        <v>64.761904761904759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0" t="s">
        <v>8313</v>
      </c>
      <c r="Q2836" t="s">
        <v>8314</v>
      </c>
      <c r="R2836" s="22">
        <f t="shared" si="133"/>
        <v>42019.959837962961</v>
      </c>
      <c r="S2836" s="13">
        <f t="shared" si="134"/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f t="shared" si="132"/>
        <v>20.118172043010752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0" t="s">
        <v>8313</v>
      </c>
      <c r="Q2837" t="s">
        <v>8314</v>
      </c>
      <c r="R2837" s="22">
        <f t="shared" si="133"/>
        <v>42313.703900462962</v>
      </c>
      <c r="S2837" s="13">
        <f t="shared" si="134"/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f t="shared" si="132"/>
        <v>44.090909090909093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0" t="s">
        <v>8313</v>
      </c>
      <c r="Q2838" t="s">
        <v>8314</v>
      </c>
      <c r="R2838" s="22">
        <f t="shared" si="133"/>
        <v>42746.261782407411</v>
      </c>
      <c r="S2838" s="13">
        <f t="shared" si="134"/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f t="shared" si="132"/>
        <v>40.476190476190474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0" t="s">
        <v>8313</v>
      </c>
      <c r="Q2839" t="s">
        <v>8314</v>
      </c>
      <c r="R2839" s="22">
        <f t="shared" si="133"/>
        <v>42307.908379629633</v>
      </c>
      <c r="S2839" s="13">
        <f t="shared" si="134"/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f t="shared" si="132"/>
        <v>44.537037037037038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0" t="s">
        <v>8313</v>
      </c>
      <c r="Q2840" t="s">
        <v>8314</v>
      </c>
      <c r="R2840" s="22">
        <f t="shared" si="133"/>
        <v>41842.607592592591</v>
      </c>
      <c r="S2840" s="13">
        <f t="shared" si="134"/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f t="shared" si="132"/>
        <v>125.80645161290323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0" t="s">
        <v>8313</v>
      </c>
      <c r="Q2841" t="s">
        <v>8314</v>
      </c>
      <c r="R2841" s="22">
        <f t="shared" si="133"/>
        <v>41853.240208333329</v>
      </c>
      <c r="S2841" s="13">
        <f t="shared" si="134"/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f t="shared" si="132"/>
        <v>19.696969696969695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0" t="s">
        <v>8313</v>
      </c>
      <c r="Q2842" t="s">
        <v>8314</v>
      </c>
      <c r="R2842" s="22">
        <f t="shared" si="133"/>
        <v>42060.035636574074</v>
      </c>
      <c r="S2842" s="13">
        <f t="shared" si="134"/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f t="shared" si="132"/>
        <v>10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0" t="s">
        <v>8313</v>
      </c>
      <c r="Q2843" t="s">
        <v>8314</v>
      </c>
      <c r="R2843" s="22">
        <f t="shared" si="133"/>
        <v>42291.739548611105</v>
      </c>
      <c r="S2843" s="13">
        <f t="shared" si="134"/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t="e">
        <f t="shared" si="132"/>
        <v>#DIV/0!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0" t="s">
        <v>8313</v>
      </c>
      <c r="Q2844" t="s">
        <v>8314</v>
      </c>
      <c r="R2844" s="22">
        <f t="shared" si="133"/>
        <v>41784.952488425923</v>
      </c>
      <c r="S2844" s="13">
        <f t="shared" si="134"/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t="e">
        <f t="shared" si="132"/>
        <v>#DIV/0!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0" t="s">
        <v>8313</v>
      </c>
      <c r="Q2845" t="s">
        <v>8314</v>
      </c>
      <c r="R2845" s="22">
        <f t="shared" si="133"/>
        <v>42492.737847222219</v>
      </c>
      <c r="S2845" s="13">
        <f t="shared" si="134"/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f t="shared" si="132"/>
        <v>30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0" t="s">
        <v>8313</v>
      </c>
      <c r="Q2846" t="s">
        <v>8314</v>
      </c>
      <c r="R2846" s="22">
        <f t="shared" si="133"/>
        <v>42709.546064814815</v>
      </c>
      <c r="S2846" s="13">
        <f t="shared" si="134"/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f t="shared" si="132"/>
        <v>60.666666666666664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0" t="s">
        <v>8313</v>
      </c>
      <c r="Q2847" t="s">
        <v>8314</v>
      </c>
      <c r="R2847" s="22">
        <f t="shared" si="133"/>
        <v>42103.016585648147</v>
      </c>
      <c r="S2847" s="13">
        <f t="shared" si="134"/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 t="e">
        <f t="shared" si="132"/>
        <v>#DIV/0!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0" t="s">
        <v>8313</v>
      </c>
      <c r="Q2848" t="s">
        <v>8314</v>
      </c>
      <c r="R2848" s="22">
        <f t="shared" si="133"/>
        <v>42108.692060185189</v>
      </c>
      <c r="S2848" s="13">
        <f t="shared" si="134"/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t="e">
        <f t="shared" si="132"/>
        <v>#DIV/0!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0" t="s">
        <v>8313</v>
      </c>
      <c r="Q2849" t="s">
        <v>8314</v>
      </c>
      <c r="R2849" s="22">
        <f t="shared" si="133"/>
        <v>42453.806307870371</v>
      </c>
      <c r="S2849" s="13">
        <f t="shared" si="134"/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f t="shared" si="132"/>
        <v>23.333333333333332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0" t="s">
        <v>8313</v>
      </c>
      <c r="Q2850" t="s">
        <v>8314</v>
      </c>
      <c r="R2850" s="22">
        <f t="shared" si="133"/>
        <v>42123.648831018523</v>
      </c>
      <c r="S2850" s="13">
        <f t="shared" si="134"/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f t="shared" si="132"/>
        <v>5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0" t="s">
        <v>8313</v>
      </c>
      <c r="Q2851" t="s">
        <v>8314</v>
      </c>
      <c r="R2851" s="22">
        <f t="shared" si="133"/>
        <v>42453.428240740745</v>
      </c>
      <c r="S2851" s="13">
        <f t="shared" si="134"/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f t="shared" si="132"/>
        <v>23.923076923076923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0" t="s">
        <v>8313</v>
      </c>
      <c r="Q2852" t="s">
        <v>8314</v>
      </c>
      <c r="R2852" s="22">
        <f t="shared" si="133"/>
        <v>41858.007071759261</v>
      </c>
      <c r="S2852" s="13">
        <f t="shared" si="134"/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t="e">
        <f t="shared" si="132"/>
        <v>#DIV/0!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0" t="s">
        <v>8313</v>
      </c>
      <c r="Q2853" t="s">
        <v>8314</v>
      </c>
      <c r="R2853" s="22">
        <f t="shared" si="133"/>
        <v>42390.002650462964</v>
      </c>
      <c r="S2853" s="13">
        <f t="shared" si="134"/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f t="shared" si="132"/>
        <v>15.833333333333334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0" t="s">
        <v>8313</v>
      </c>
      <c r="Q2854" t="s">
        <v>8314</v>
      </c>
      <c r="R2854" s="22">
        <f t="shared" si="133"/>
        <v>41781.045173611114</v>
      </c>
      <c r="S2854" s="13">
        <f t="shared" si="134"/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t="e">
        <f t="shared" si="132"/>
        <v>#DIV/0!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0" t="s">
        <v>8313</v>
      </c>
      <c r="Q2855" t="s">
        <v>8314</v>
      </c>
      <c r="R2855" s="22">
        <f t="shared" si="133"/>
        <v>41836.190937499996</v>
      </c>
      <c r="S2855" s="13">
        <f t="shared" si="134"/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f t="shared" si="132"/>
        <v>29.785714285714285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0" t="s">
        <v>8313</v>
      </c>
      <c r="Q2856" t="s">
        <v>8314</v>
      </c>
      <c r="R2856" s="22">
        <f t="shared" si="133"/>
        <v>42111.71665509259</v>
      </c>
      <c r="S2856" s="13">
        <f t="shared" si="134"/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f t="shared" si="132"/>
        <v>60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0" t="s">
        <v>8313</v>
      </c>
      <c r="Q2857" t="s">
        <v>8314</v>
      </c>
      <c r="R2857" s="22">
        <f t="shared" si="133"/>
        <v>42370.007766203707</v>
      </c>
      <c r="S2857" s="13">
        <f t="shared" si="134"/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f t="shared" si="132"/>
        <v>24.333333333333332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0" t="s">
        <v>8313</v>
      </c>
      <c r="Q2858" t="s">
        <v>8314</v>
      </c>
      <c r="R2858" s="22">
        <f t="shared" si="133"/>
        <v>42165.037581018521</v>
      </c>
      <c r="S2858" s="13">
        <f t="shared" si="134"/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f t="shared" si="132"/>
        <v>500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0" t="s">
        <v>8313</v>
      </c>
      <c r="Q2859" t="s">
        <v>8314</v>
      </c>
      <c r="R2859" s="22">
        <f t="shared" si="133"/>
        <v>42726.920081018514</v>
      </c>
      <c r="S2859" s="13">
        <f t="shared" si="134"/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t="e">
        <f t="shared" si="132"/>
        <v>#DIV/0!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0" t="s">
        <v>8313</v>
      </c>
      <c r="Q2860" t="s">
        <v>8314</v>
      </c>
      <c r="R2860" s="22">
        <f t="shared" si="133"/>
        <v>41954.545081018514</v>
      </c>
      <c r="S2860" s="13">
        <f t="shared" si="134"/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f t="shared" si="132"/>
        <v>35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0" t="s">
        <v>8313</v>
      </c>
      <c r="Q2861" t="s">
        <v>8314</v>
      </c>
      <c r="R2861" s="22">
        <f t="shared" si="133"/>
        <v>42233.362314814818</v>
      </c>
      <c r="S2861" s="13">
        <f t="shared" si="134"/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f t="shared" si="132"/>
        <v>29.555555555555557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0" t="s">
        <v>8313</v>
      </c>
      <c r="Q2862" t="s">
        <v>8314</v>
      </c>
      <c r="R2862" s="22">
        <f t="shared" si="133"/>
        <v>42480.800648148142</v>
      </c>
      <c r="S2862" s="13">
        <f t="shared" si="134"/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f t="shared" si="132"/>
        <v>26.666666666666668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0" t="s">
        <v>8313</v>
      </c>
      <c r="Q2863" t="s">
        <v>8314</v>
      </c>
      <c r="R2863" s="22">
        <f t="shared" si="133"/>
        <v>42257.590833333335</v>
      </c>
      <c r="S2863" s="13">
        <f t="shared" si="134"/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f t="shared" si="132"/>
        <v>18.333333333333332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0" t="s">
        <v>8313</v>
      </c>
      <c r="Q2864" t="s">
        <v>8314</v>
      </c>
      <c r="R2864" s="22">
        <f t="shared" si="133"/>
        <v>41784.789687500001</v>
      </c>
      <c r="S2864" s="13">
        <f t="shared" si="134"/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f t="shared" si="132"/>
        <v>20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0" t="s">
        <v>8313</v>
      </c>
      <c r="Q2865" t="s">
        <v>8314</v>
      </c>
      <c r="R2865" s="22">
        <f t="shared" si="133"/>
        <v>41831.675034722226</v>
      </c>
      <c r="S2865" s="13">
        <f t="shared" si="134"/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f t="shared" si="132"/>
        <v>13.333333333333334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0" t="s">
        <v>8313</v>
      </c>
      <c r="Q2866" t="s">
        <v>8314</v>
      </c>
      <c r="R2866" s="22">
        <f t="shared" si="133"/>
        <v>42172.613506944443</v>
      </c>
      <c r="S2866" s="13">
        <f t="shared" si="134"/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t="e">
        <f t="shared" si="132"/>
        <v>#DIV/0!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0" t="s">
        <v>8313</v>
      </c>
      <c r="Q2867" t="s">
        <v>8314</v>
      </c>
      <c r="R2867" s="22">
        <f t="shared" si="133"/>
        <v>41950.114108796297</v>
      </c>
      <c r="S2867" s="13">
        <f t="shared" si="134"/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f t="shared" si="132"/>
        <v>22.5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0" t="s">
        <v>8313</v>
      </c>
      <c r="Q2868" t="s">
        <v>8314</v>
      </c>
      <c r="R2868" s="22">
        <f t="shared" si="133"/>
        <v>42627.955104166671</v>
      </c>
      <c r="S2868" s="13">
        <f t="shared" si="134"/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f t="shared" si="132"/>
        <v>50.4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0" t="s">
        <v>8313</v>
      </c>
      <c r="Q2869" t="s">
        <v>8314</v>
      </c>
      <c r="R2869" s="22">
        <f t="shared" si="133"/>
        <v>42531.195277777777</v>
      </c>
      <c r="S2869" s="13">
        <f t="shared" si="134"/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f t="shared" si="132"/>
        <v>105.02933333333334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0" t="s">
        <v>8313</v>
      </c>
      <c r="Q2870" t="s">
        <v>8314</v>
      </c>
      <c r="R2870" s="22">
        <f t="shared" si="133"/>
        <v>42618.827013888891</v>
      </c>
      <c r="S2870" s="13">
        <f t="shared" si="134"/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f t="shared" si="132"/>
        <v>35.4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0" t="s">
        <v>8313</v>
      </c>
      <c r="Q2871" t="s">
        <v>8314</v>
      </c>
      <c r="R2871" s="22">
        <f t="shared" si="133"/>
        <v>42540.593530092592</v>
      </c>
      <c r="S2871" s="13">
        <f t="shared" si="134"/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f t="shared" si="132"/>
        <v>83.333333333333329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0" t="s">
        <v>8313</v>
      </c>
      <c r="Q2872" t="s">
        <v>8314</v>
      </c>
      <c r="R2872" s="22">
        <f t="shared" si="133"/>
        <v>41746.189409722225</v>
      </c>
      <c r="S2872" s="13">
        <f t="shared" si="134"/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f t="shared" si="132"/>
        <v>35.92307692307692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0" t="s">
        <v>8313</v>
      </c>
      <c r="Q2873" t="s">
        <v>8314</v>
      </c>
      <c r="R2873" s="22">
        <f t="shared" si="133"/>
        <v>41974.738576388889</v>
      </c>
      <c r="S2873" s="13">
        <f t="shared" si="134"/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 t="e">
        <f t="shared" si="132"/>
        <v>#DIV/0!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0" t="s">
        <v>8313</v>
      </c>
      <c r="Q2874" t="s">
        <v>8314</v>
      </c>
      <c r="R2874" s="22">
        <f t="shared" si="133"/>
        <v>42115.11618055556</v>
      </c>
      <c r="S2874" s="13">
        <f t="shared" si="134"/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f t="shared" si="132"/>
        <v>119.125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0" t="s">
        <v>8313</v>
      </c>
      <c r="Q2875" t="s">
        <v>8314</v>
      </c>
      <c r="R2875" s="22">
        <f t="shared" si="133"/>
        <v>42002.817488425921</v>
      </c>
      <c r="S2875" s="13">
        <f t="shared" si="134"/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f t="shared" si="132"/>
        <v>90.333333333333329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0" t="s">
        <v>8313</v>
      </c>
      <c r="Q2876" t="s">
        <v>8314</v>
      </c>
      <c r="R2876" s="22">
        <f t="shared" si="133"/>
        <v>42722.84474537037</v>
      </c>
      <c r="S2876" s="13">
        <f t="shared" si="134"/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f t="shared" si="132"/>
        <v>2.3333333333333335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0" t="s">
        <v>8313</v>
      </c>
      <c r="Q2877" t="s">
        <v>8314</v>
      </c>
      <c r="R2877" s="22">
        <f t="shared" si="133"/>
        <v>42465.128391203703</v>
      </c>
      <c r="S2877" s="13">
        <f t="shared" si="134"/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t="e">
        <f t="shared" si="132"/>
        <v>#DIV/0!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0" t="s">
        <v>8313</v>
      </c>
      <c r="Q2878" t="s">
        <v>8314</v>
      </c>
      <c r="R2878" s="22">
        <f t="shared" si="133"/>
        <v>42171.743969907402</v>
      </c>
      <c r="S2878" s="13">
        <f t="shared" si="134"/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f t="shared" si="132"/>
        <v>108.33333333333333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0" t="s">
        <v>8313</v>
      </c>
      <c r="Q2879" t="s">
        <v>8314</v>
      </c>
      <c r="R2879" s="22">
        <f t="shared" si="133"/>
        <v>42672.955138888887</v>
      </c>
      <c r="S2879" s="13">
        <f t="shared" si="134"/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f t="shared" si="132"/>
        <v>15.75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0" t="s">
        <v>8313</v>
      </c>
      <c r="Q2880" t="s">
        <v>8314</v>
      </c>
      <c r="R2880" s="22">
        <f t="shared" si="133"/>
        <v>42128.615682870368</v>
      </c>
      <c r="S2880" s="13">
        <f t="shared" si="134"/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f t="shared" si="132"/>
        <v>29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0" t="s">
        <v>8313</v>
      </c>
      <c r="Q2881" t="s">
        <v>8314</v>
      </c>
      <c r="R2881" s="22">
        <f t="shared" si="133"/>
        <v>42359.725243055553</v>
      </c>
      <c r="S2881" s="13">
        <f t="shared" si="134"/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f t="shared" si="132"/>
        <v>96.551724137931032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0" t="s">
        <v>8313</v>
      </c>
      <c r="Q2882" t="s">
        <v>8314</v>
      </c>
      <c r="R2882" s="22">
        <f t="shared" si="133"/>
        <v>42192.905694444446</v>
      </c>
      <c r="S2882" s="13">
        <f t="shared" si="134"/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t="e">
        <f t="shared" ref="I2883:I2946" si="135">E2883/M2883</f>
        <v>#DIV/0!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0" t="s">
        <v>8313</v>
      </c>
      <c r="Q2883" t="s">
        <v>8314</v>
      </c>
      <c r="R2883" s="22">
        <f t="shared" ref="R2883:R2946" si="136">(((K2883/60)/60)/24)+DATE(1970,1,1)</f>
        <v>41916.597638888888</v>
      </c>
      <c r="S2883" s="13">
        <f t="shared" ref="S2883:S2946" si="137">YEAR(R2883)</f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f t="shared" si="135"/>
        <v>63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0" t="s">
        <v>8313</v>
      </c>
      <c r="Q2884" t="s">
        <v>8314</v>
      </c>
      <c r="R2884" s="22">
        <f t="shared" si="136"/>
        <v>42461.596273148149</v>
      </c>
      <c r="S2884" s="13">
        <f t="shared" si="137"/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f t="shared" si="135"/>
        <v>381.6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0" t="s">
        <v>8313</v>
      </c>
      <c r="Q2885" t="s">
        <v>8314</v>
      </c>
      <c r="R2885" s="22">
        <f t="shared" si="136"/>
        <v>42370.90320601852</v>
      </c>
      <c r="S2885" s="13">
        <f t="shared" si="137"/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f t="shared" si="135"/>
        <v>46.25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0" t="s">
        <v>8313</v>
      </c>
      <c r="Q2886" t="s">
        <v>8314</v>
      </c>
      <c r="R2886" s="22">
        <f t="shared" si="136"/>
        <v>41948.727256944447</v>
      </c>
      <c r="S2886" s="13">
        <f t="shared" si="137"/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f t="shared" si="135"/>
        <v>26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0" t="s">
        <v>8313</v>
      </c>
      <c r="Q2887" t="s">
        <v>8314</v>
      </c>
      <c r="R2887" s="22">
        <f t="shared" si="136"/>
        <v>42047.07640046296</v>
      </c>
      <c r="S2887" s="13">
        <f t="shared" si="137"/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f t="shared" si="135"/>
        <v>10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0" t="s">
        <v>8313</v>
      </c>
      <c r="Q2888" t="s">
        <v>8314</v>
      </c>
      <c r="R2888" s="22">
        <f t="shared" si="136"/>
        <v>42261.632916666669</v>
      </c>
      <c r="S2888" s="13">
        <f t="shared" si="137"/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f t="shared" si="135"/>
        <v>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0" t="s">
        <v>8313</v>
      </c>
      <c r="Q2889" t="s">
        <v>8314</v>
      </c>
      <c r="R2889" s="22">
        <f t="shared" si="136"/>
        <v>41985.427361111113</v>
      </c>
      <c r="S2889" s="13">
        <f t="shared" si="137"/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t="e">
        <f t="shared" si="135"/>
        <v>#DIV/0!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0" t="s">
        <v>8313</v>
      </c>
      <c r="Q2890" t="s">
        <v>8314</v>
      </c>
      <c r="R2890" s="22">
        <f t="shared" si="136"/>
        <v>41922.535185185188</v>
      </c>
      <c r="S2890" s="13">
        <f t="shared" si="137"/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f t="shared" si="135"/>
        <v>81.571428571428569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0" t="s">
        <v>8313</v>
      </c>
      <c r="Q2891" t="s">
        <v>8314</v>
      </c>
      <c r="R2891" s="22">
        <f t="shared" si="136"/>
        <v>41850.863252314812</v>
      </c>
      <c r="S2891" s="13">
        <f t="shared" si="137"/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f t="shared" si="135"/>
        <v>7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0" t="s">
        <v>8313</v>
      </c>
      <c r="Q2892" t="s">
        <v>8314</v>
      </c>
      <c r="R2892" s="22">
        <f t="shared" si="136"/>
        <v>41831.742962962962</v>
      </c>
      <c r="S2892" s="13">
        <f t="shared" si="137"/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f t="shared" si="135"/>
        <v>27.3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0" t="s">
        <v>8313</v>
      </c>
      <c r="Q2893" t="s">
        <v>8314</v>
      </c>
      <c r="R2893" s="22">
        <f t="shared" si="136"/>
        <v>42415.883425925931</v>
      </c>
      <c r="S2893" s="13">
        <f t="shared" si="137"/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f t="shared" si="135"/>
        <v>29.411764705882351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0" t="s">
        <v>8313</v>
      </c>
      <c r="Q2894" t="s">
        <v>8314</v>
      </c>
      <c r="R2894" s="22">
        <f t="shared" si="136"/>
        <v>41869.714166666665</v>
      </c>
      <c r="S2894" s="13">
        <f t="shared" si="137"/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f t="shared" si="135"/>
        <v>12.5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0" t="s">
        <v>8313</v>
      </c>
      <c r="Q2895" t="s">
        <v>8314</v>
      </c>
      <c r="R2895" s="22">
        <f t="shared" si="136"/>
        <v>41953.773090277777</v>
      </c>
      <c r="S2895" s="13">
        <f t="shared" si="137"/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t="e">
        <f t="shared" si="135"/>
        <v>#DIV/0!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0" t="s">
        <v>8313</v>
      </c>
      <c r="Q2896" t="s">
        <v>8314</v>
      </c>
      <c r="R2896" s="22">
        <f t="shared" si="136"/>
        <v>42037.986284722225</v>
      </c>
      <c r="S2896" s="13">
        <f t="shared" si="137"/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f t="shared" si="135"/>
        <v>5.75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0" t="s">
        <v>8313</v>
      </c>
      <c r="Q2897" t="s">
        <v>8314</v>
      </c>
      <c r="R2897" s="22">
        <f t="shared" si="136"/>
        <v>41811.555462962962</v>
      </c>
      <c r="S2897" s="13">
        <f t="shared" si="137"/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f t="shared" si="135"/>
        <v>52.083333333333336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0" t="s">
        <v>8313</v>
      </c>
      <c r="Q2898" t="s">
        <v>8314</v>
      </c>
      <c r="R2898" s="22">
        <f t="shared" si="136"/>
        <v>42701.908807870372</v>
      </c>
      <c r="S2898" s="13">
        <f t="shared" si="137"/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f t="shared" si="135"/>
        <v>183.33333333333334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0" t="s">
        <v>8313</v>
      </c>
      <c r="Q2899" t="s">
        <v>8314</v>
      </c>
      <c r="R2899" s="22">
        <f t="shared" si="136"/>
        <v>42258.646504629629</v>
      </c>
      <c r="S2899" s="13">
        <f t="shared" si="137"/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f t="shared" si="135"/>
        <v>26.333333333333332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0" t="s">
        <v>8313</v>
      </c>
      <c r="Q2900" t="s">
        <v>8314</v>
      </c>
      <c r="R2900" s="22">
        <f t="shared" si="136"/>
        <v>42278.664965277778</v>
      </c>
      <c r="S2900" s="13">
        <f t="shared" si="137"/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t="e">
        <f t="shared" si="135"/>
        <v>#DIV/0!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0" t="s">
        <v>8313</v>
      </c>
      <c r="Q2901" t="s">
        <v>8314</v>
      </c>
      <c r="R2901" s="22">
        <f t="shared" si="136"/>
        <v>42515.078217592592</v>
      </c>
      <c r="S2901" s="13">
        <f t="shared" si="137"/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f t="shared" si="135"/>
        <v>486.42857142857144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0" t="s">
        <v>8313</v>
      </c>
      <c r="Q2902" t="s">
        <v>8314</v>
      </c>
      <c r="R2902" s="22">
        <f t="shared" si="136"/>
        <v>41830.234166666669</v>
      </c>
      <c r="S2902" s="13">
        <f t="shared" si="137"/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f t="shared" si="135"/>
        <v>3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0" t="s">
        <v>8313</v>
      </c>
      <c r="Q2903" t="s">
        <v>8314</v>
      </c>
      <c r="R2903" s="22">
        <f t="shared" si="136"/>
        <v>41982.904386574075</v>
      </c>
      <c r="S2903" s="13">
        <f t="shared" si="137"/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f t="shared" si="135"/>
        <v>25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0" t="s">
        <v>8313</v>
      </c>
      <c r="Q2904" t="s">
        <v>8314</v>
      </c>
      <c r="R2904" s="22">
        <f t="shared" si="136"/>
        <v>42210.439768518518</v>
      </c>
      <c r="S2904" s="13">
        <f t="shared" si="137"/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f t="shared" si="135"/>
        <v>9.75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0" t="s">
        <v>8313</v>
      </c>
      <c r="Q2905" t="s">
        <v>8314</v>
      </c>
      <c r="R2905" s="22">
        <f t="shared" si="136"/>
        <v>42196.166874999995</v>
      </c>
      <c r="S2905" s="13">
        <f t="shared" si="137"/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f t="shared" si="135"/>
        <v>18.75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0" t="s">
        <v>8313</v>
      </c>
      <c r="Q2906" t="s">
        <v>8314</v>
      </c>
      <c r="R2906" s="22">
        <f t="shared" si="136"/>
        <v>41940.967951388891</v>
      </c>
      <c r="S2906" s="13">
        <f t="shared" si="137"/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f t="shared" si="135"/>
        <v>36.588235294117645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0" t="s">
        <v>8313</v>
      </c>
      <c r="Q2907" t="s">
        <v>8314</v>
      </c>
      <c r="R2907" s="22">
        <f t="shared" si="136"/>
        <v>42606.056863425925</v>
      </c>
      <c r="S2907" s="13">
        <f t="shared" si="137"/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f t="shared" si="135"/>
        <v>80.714285714285708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0" t="s">
        <v>8313</v>
      </c>
      <c r="Q2908" t="s">
        <v>8314</v>
      </c>
      <c r="R2908" s="22">
        <f t="shared" si="136"/>
        <v>42199.648912037039</v>
      </c>
      <c r="S2908" s="13">
        <f t="shared" si="137"/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f t="shared" si="135"/>
        <v>1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0" t="s">
        <v>8313</v>
      </c>
      <c r="Q2909" t="s">
        <v>8314</v>
      </c>
      <c r="R2909" s="22">
        <f t="shared" si="136"/>
        <v>42444.877743055549</v>
      </c>
      <c r="S2909" s="13">
        <f t="shared" si="137"/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f t="shared" si="135"/>
        <v>52.8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0" t="s">
        <v>8313</v>
      </c>
      <c r="Q2910" t="s">
        <v>8314</v>
      </c>
      <c r="R2910" s="22">
        <f t="shared" si="136"/>
        <v>42499.731701388882</v>
      </c>
      <c r="S2910" s="13">
        <f t="shared" si="137"/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f t="shared" si="135"/>
        <v>20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0" t="s">
        <v>8313</v>
      </c>
      <c r="Q2911" t="s">
        <v>8314</v>
      </c>
      <c r="R2911" s="22">
        <f t="shared" si="136"/>
        <v>41929.266215277778</v>
      </c>
      <c r="S2911" s="13">
        <f t="shared" si="137"/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f t="shared" si="135"/>
        <v>1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0" t="s">
        <v>8313</v>
      </c>
      <c r="Q2912" t="s">
        <v>8314</v>
      </c>
      <c r="R2912" s="22">
        <f t="shared" si="136"/>
        <v>42107.841284722221</v>
      </c>
      <c r="S2912" s="13">
        <f t="shared" si="137"/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f t="shared" si="135"/>
        <v>46.928571428571431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0" t="s">
        <v>8313</v>
      </c>
      <c r="Q2913" t="s">
        <v>8314</v>
      </c>
      <c r="R2913" s="22">
        <f t="shared" si="136"/>
        <v>42142.768819444449</v>
      </c>
      <c r="S2913" s="13">
        <f t="shared" si="137"/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f t="shared" si="135"/>
        <v>78.07692307692308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0" t="s">
        <v>8313</v>
      </c>
      <c r="Q2914" t="s">
        <v>8314</v>
      </c>
      <c r="R2914" s="22">
        <f t="shared" si="136"/>
        <v>42354.131643518514</v>
      </c>
      <c r="S2914" s="13">
        <f t="shared" si="137"/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f t="shared" si="135"/>
        <v>1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0" t="s">
        <v>8313</v>
      </c>
      <c r="Q2915" t="s">
        <v>8314</v>
      </c>
      <c r="R2915" s="22">
        <f t="shared" si="136"/>
        <v>41828.922905092593</v>
      </c>
      <c r="S2915" s="13">
        <f t="shared" si="137"/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f t="shared" si="135"/>
        <v>1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0" t="s">
        <v>8313</v>
      </c>
      <c r="Q2916" t="s">
        <v>8314</v>
      </c>
      <c r="R2916" s="22">
        <f t="shared" si="136"/>
        <v>42017.907337962963</v>
      </c>
      <c r="S2916" s="13">
        <f t="shared" si="137"/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f t="shared" si="135"/>
        <v>203.66666666666666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0" t="s">
        <v>8313</v>
      </c>
      <c r="Q2917" t="s">
        <v>8314</v>
      </c>
      <c r="R2917" s="22">
        <f t="shared" si="136"/>
        <v>42415.398032407407</v>
      </c>
      <c r="S2917" s="13">
        <f t="shared" si="137"/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f t="shared" si="135"/>
        <v>20.714285714285715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0" t="s">
        <v>8313</v>
      </c>
      <c r="Q2918" t="s">
        <v>8314</v>
      </c>
      <c r="R2918" s="22">
        <f t="shared" si="136"/>
        <v>41755.476724537039</v>
      </c>
      <c r="S2918" s="13">
        <f t="shared" si="137"/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f t="shared" si="135"/>
        <v>48.555555555555557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0" t="s">
        <v>8313</v>
      </c>
      <c r="Q2919" t="s">
        <v>8314</v>
      </c>
      <c r="R2919" s="22">
        <f t="shared" si="136"/>
        <v>42245.234340277777</v>
      </c>
      <c r="S2919" s="13">
        <f t="shared" si="137"/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f t="shared" si="135"/>
        <v>68.099999999999994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0" t="s">
        <v>8313</v>
      </c>
      <c r="Q2920" t="s">
        <v>8314</v>
      </c>
      <c r="R2920" s="22">
        <f t="shared" si="136"/>
        <v>42278.629710648151</v>
      </c>
      <c r="S2920" s="13">
        <f t="shared" si="137"/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f t="shared" si="135"/>
        <v>8.5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0" t="s">
        <v>8313</v>
      </c>
      <c r="Q2921" t="s">
        <v>8314</v>
      </c>
      <c r="R2921" s="22">
        <f t="shared" si="136"/>
        <v>41826.61954861111</v>
      </c>
      <c r="S2921" s="13">
        <f t="shared" si="137"/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f t="shared" si="135"/>
        <v>51.615384615384613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0" t="s">
        <v>8313</v>
      </c>
      <c r="Q2922" t="s">
        <v>8314</v>
      </c>
      <c r="R2922" s="22">
        <f t="shared" si="136"/>
        <v>42058.792476851857</v>
      </c>
      <c r="S2922" s="13">
        <f t="shared" si="137"/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f t="shared" si="135"/>
        <v>43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0" t="s">
        <v>8313</v>
      </c>
      <c r="Q2923" t="s">
        <v>8355</v>
      </c>
      <c r="R2923" s="22">
        <f t="shared" si="136"/>
        <v>41877.886620370373</v>
      </c>
      <c r="S2923" s="13">
        <f t="shared" si="137"/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f t="shared" si="135"/>
        <v>83.333333333333329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0" t="s">
        <v>8313</v>
      </c>
      <c r="Q2924" t="s">
        <v>8355</v>
      </c>
      <c r="R2924" s="22">
        <f>(((K2924/60)/60)/24)+DATE(1970,1,1)</f>
        <v>42097.874155092592</v>
      </c>
      <c r="S2924" s="13">
        <f t="shared" si="137"/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f t="shared" si="135"/>
        <v>30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0" t="s">
        <v>8313</v>
      </c>
      <c r="Q2925" t="s">
        <v>8355</v>
      </c>
      <c r="R2925" s="22">
        <f t="shared" si="136"/>
        <v>42013.15253472222</v>
      </c>
      <c r="S2925" s="13">
        <f t="shared" si="137"/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f t="shared" si="135"/>
        <v>175.51020408163265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0" t="s">
        <v>8313</v>
      </c>
      <c r="Q2926" t="s">
        <v>8355</v>
      </c>
      <c r="R2926" s="22">
        <f t="shared" si="136"/>
        <v>42103.556828703702</v>
      </c>
      <c r="S2926" s="13">
        <f t="shared" si="137"/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f t="shared" si="135"/>
        <v>231.66175879396985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0" t="s">
        <v>8313</v>
      </c>
      <c r="Q2927" t="s">
        <v>8355</v>
      </c>
      <c r="R2927" s="22">
        <f t="shared" si="136"/>
        <v>41863.584120370368</v>
      </c>
      <c r="S2927" s="13">
        <f t="shared" si="137"/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f t="shared" si="135"/>
        <v>75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0" t="s">
        <v>8313</v>
      </c>
      <c r="Q2928" t="s">
        <v>8355</v>
      </c>
      <c r="R2928" s="22">
        <f t="shared" si="136"/>
        <v>42044.765960648147</v>
      </c>
      <c r="S2928" s="13">
        <f t="shared" si="137"/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f t="shared" si="135"/>
        <v>112.14285714285714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0" t="s">
        <v>8313</v>
      </c>
      <c r="Q2929" t="s">
        <v>8355</v>
      </c>
      <c r="R2929" s="22">
        <f t="shared" si="136"/>
        <v>41806.669317129628</v>
      </c>
      <c r="S2929" s="13">
        <f t="shared" si="137"/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f t="shared" si="135"/>
        <v>41.666666666666664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0" t="s">
        <v>8313</v>
      </c>
      <c r="Q2930" t="s">
        <v>8355</v>
      </c>
      <c r="R2930" s="22">
        <f t="shared" si="136"/>
        <v>42403.998217592598</v>
      </c>
      <c r="S2930" s="13">
        <f t="shared" si="137"/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f t="shared" si="135"/>
        <v>255.17343750000001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0" t="s">
        <v>8313</v>
      </c>
      <c r="Q2931" t="s">
        <v>8355</v>
      </c>
      <c r="R2931" s="22">
        <f t="shared" si="136"/>
        <v>41754.564328703702</v>
      </c>
      <c r="S2931" s="13">
        <f t="shared" si="137"/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f t="shared" si="135"/>
        <v>162.7741935483871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0" t="s">
        <v>8313</v>
      </c>
      <c r="Q2932" t="s">
        <v>8355</v>
      </c>
      <c r="R2932" s="22">
        <f t="shared" si="136"/>
        <v>42101.584074074075</v>
      </c>
      <c r="S2932" s="13">
        <f t="shared" si="137"/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f t="shared" si="135"/>
        <v>88.333333333333329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0" t="s">
        <v>8313</v>
      </c>
      <c r="Q2933" t="s">
        <v>8355</v>
      </c>
      <c r="R2933" s="22">
        <f t="shared" si="136"/>
        <v>41872.291238425925</v>
      </c>
      <c r="S2933" s="13">
        <f t="shared" si="137"/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f t="shared" si="135"/>
        <v>85.736842105263165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0" t="s">
        <v>8313</v>
      </c>
      <c r="Q2934" t="s">
        <v>8355</v>
      </c>
      <c r="R2934" s="22">
        <f t="shared" si="136"/>
        <v>42025.164780092593</v>
      </c>
      <c r="S2934" s="13">
        <f t="shared" si="137"/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f t="shared" si="135"/>
        <v>47.574074074074076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0" t="s">
        <v>8313</v>
      </c>
      <c r="Q2935" t="s">
        <v>8355</v>
      </c>
      <c r="R2935" s="22">
        <f t="shared" si="136"/>
        <v>42495.956631944442</v>
      </c>
      <c r="S2935" s="13">
        <f t="shared" si="137"/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f t="shared" si="135"/>
        <v>72.972972972972968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0" t="s">
        <v>8313</v>
      </c>
      <c r="Q2936" t="s">
        <v>8355</v>
      </c>
      <c r="R2936" s="22">
        <f t="shared" si="136"/>
        <v>41775.636157407411</v>
      </c>
      <c r="S2936" s="13">
        <f t="shared" si="137"/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f t="shared" si="135"/>
        <v>90.538461538461533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0" t="s">
        <v>8313</v>
      </c>
      <c r="Q2937" t="s">
        <v>8355</v>
      </c>
      <c r="R2937" s="22">
        <f t="shared" si="136"/>
        <v>42553.583425925928</v>
      </c>
      <c r="S2937" s="13">
        <f t="shared" si="137"/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f t="shared" si="135"/>
        <v>37.647058823529413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0" t="s">
        <v>8313</v>
      </c>
      <c r="Q2938" t="s">
        <v>8355</v>
      </c>
      <c r="R2938" s="22">
        <f t="shared" si="136"/>
        <v>41912.650729166664</v>
      </c>
      <c r="S2938" s="13">
        <f t="shared" si="137"/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f t="shared" si="135"/>
        <v>36.363636363636367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0" t="s">
        <v>8313</v>
      </c>
      <c r="Q2939" t="s">
        <v>8355</v>
      </c>
      <c r="R2939" s="22">
        <f t="shared" si="136"/>
        <v>41803.457326388889</v>
      </c>
      <c r="S2939" s="13">
        <f t="shared" si="137"/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f t="shared" si="135"/>
        <v>126.71875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0" t="s">
        <v>8313</v>
      </c>
      <c r="Q2940" t="s">
        <v>8355</v>
      </c>
      <c r="R2940" s="22">
        <f t="shared" si="136"/>
        <v>42004.703865740739</v>
      </c>
      <c r="S2940" s="13">
        <f t="shared" si="137"/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f t="shared" si="135"/>
        <v>329.2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0" t="s">
        <v>8313</v>
      </c>
      <c r="Q2941" t="s">
        <v>8355</v>
      </c>
      <c r="R2941" s="22">
        <f t="shared" si="136"/>
        <v>41845.809166666666</v>
      </c>
      <c r="S2941" s="13">
        <f t="shared" si="137"/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f t="shared" si="135"/>
        <v>81.242424242424249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0" t="s">
        <v>8313</v>
      </c>
      <c r="Q2942" t="s">
        <v>8355</v>
      </c>
      <c r="R2942" s="22">
        <f t="shared" si="136"/>
        <v>41982.773356481484</v>
      </c>
      <c r="S2942" s="13">
        <f t="shared" si="137"/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f t="shared" si="135"/>
        <v>1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0" t="s">
        <v>8313</v>
      </c>
      <c r="Q2943" t="s">
        <v>8353</v>
      </c>
      <c r="R2943" s="22">
        <f t="shared" si="136"/>
        <v>42034.960127314815</v>
      </c>
      <c r="S2943" s="13">
        <f t="shared" si="137"/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f t="shared" si="135"/>
        <v>202.22772277227722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0" t="s">
        <v>8313</v>
      </c>
      <c r="Q2944" t="s">
        <v>8353</v>
      </c>
      <c r="R2944" s="22">
        <f t="shared" si="136"/>
        <v>42334.803923611107</v>
      </c>
      <c r="S2944" s="13">
        <f t="shared" si="137"/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t="e">
        <f t="shared" si="135"/>
        <v>#DIV/0!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0" t="s">
        <v>8313</v>
      </c>
      <c r="Q2945" t="s">
        <v>8353</v>
      </c>
      <c r="R2945" s="22">
        <f t="shared" si="136"/>
        <v>42077.129398148143</v>
      </c>
      <c r="S2945" s="13">
        <f t="shared" si="137"/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f t="shared" si="135"/>
        <v>100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0" t="s">
        <v>8313</v>
      </c>
      <c r="Q2946" t="s">
        <v>8353</v>
      </c>
      <c r="R2946" s="22">
        <f t="shared" si="136"/>
        <v>42132.9143287037</v>
      </c>
      <c r="S2946" s="13">
        <f t="shared" si="137"/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 t="e">
        <f t="shared" ref="I2947:I3010" si="138">E2947/M2947</f>
        <v>#DIV/0!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0" t="s">
        <v>8313</v>
      </c>
      <c r="Q2947" t="s">
        <v>8353</v>
      </c>
      <c r="R2947" s="22">
        <f t="shared" ref="R2947:R3010" si="139">(((K2947/60)/60)/24)+DATE(1970,1,1)</f>
        <v>42118.139583333337</v>
      </c>
      <c r="S2947" s="13">
        <f t="shared" ref="S2947:S3010" si="140">YEAR(R2947)</f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f t="shared" si="138"/>
        <v>1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0" t="s">
        <v>8313</v>
      </c>
      <c r="Q2948" t="s">
        <v>8353</v>
      </c>
      <c r="R2948" s="22">
        <f t="shared" si="139"/>
        <v>42567.531157407408</v>
      </c>
      <c r="S2948" s="13">
        <f t="shared" si="140"/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f t="shared" si="138"/>
        <v>82.461538461538467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0" t="s">
        <v>8313</v>
      </c>
      <c r="Q2949" t="s">
        <v>8353</v>
      </c>
      <c r="R2949" s="22">
        <f t="shared" si="139"/>
        <v>42649.562118055561</v>
      </c>
      <c r="S2949" s="13">
        <f t="shared" si="140"/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f t="shared" si="138"/>
        <v>2.6666666666666665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0" t="s">
        <v>8313</v>
      </c>
      <c r="Q2950" t="s">
        <v>8353</v>
      </c>
      <c r="R2950" s="22">
        <f t="shared" si="139"/>
        <v>42097.649224537032</v>
      </c>
      <c r="S2950" s="13">
        <f t="shared" si="140"/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f t="shared" si="138"/>
        <v>12.5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0" t="s">
        <v>8313</v>
      </c>
      <c r="Q2951" t="s">
        <v>8353</v>
      </c>
      <c r="R2951" s="22">
        <f t="shared" si="139"/>
        <v>42297.823113425926</v>
      </c>
      <c r="S2951" s="13">
        <f t="shared" si="140"/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t="e">
        <f t="shared" si="138"/>
        <v>#DIV/0!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0" t="s">
        <v>8313</v>
      </c>
      <c r="Q2952" t="s">
        <v>8353</v>
      </c>
      <c r="R2952" s="22">
        <f t="shared" si="139"/>
        <v>42362.36518518519</v>
      </c>
      <c r="S2952" s="13">
        <f t="shared" si="140"/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f t="shared" si="138"/>
        <v>18.896551724137932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0" t="s">
        <v>8313</v>
      </c>
      <c r="Q2953" t="s">
        <v>8353</v>
      </c>
      <c r="R2953" s="22">
        <f t="shared" si="139"/>
        <v>41872.802928240737</v>
      </c>
      <c r="S2953" s="13">
        <f t="shared" si="140"/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f t="shared" si="138"/>
        <v>200.625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0" t="s">
        <v>8313</v>
      </c>
      <c r="Q2954" t="s">
        <v>8353</v>
      </c>
      <c r="R2954" s="22">
        <f t="shared" si="139"/>
        <v>42628.690266203703</v>
      </c>
      <c r="S2954" s="13">
        <f t="shared" si="140"/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f t="shared" si="138"/>
        <v>201.66666666666666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0" t="s">
        <v>8313</v>
      </c>
      <c r="Q2955" t="s">
        <v>8353</v>
      </c>
      <c r="R2955" s="22">
        <f t="shared" si="139"/>
        <v>42255.791909722218</v>
      </c>
      <c r="S2955" s="13">
        <f t="shared" si="140"/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t="e">
        <f t="shared" si="138"/>
        <v>#DIV/0!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0" t="s">
        <v>8313</v>
      </c>
      <c r="Q2956" t="s">
        <v>8353</v>
      </c>
      <c r="R2956" s="22">
        <f t="shared" si="139"/>
        <v>42790.583368055552</v>
      </c>
      <c r="S2956" s="13">
        <f t="shared" si="140"/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f t="shared" si="138"/>
        <v>65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0" t="s">
        <v>8313</v>
      </c>
      <c r="Q2957" t="s">
        <v>8353</v>
      </c>
      <c r="R2957" s="22">
        <f t="shared" si="139"/>
        <v>42141.741307870368</v>
      </c>
      <c r="S2957" s="13">
        <f t="shared" si="140"/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f t="shared" si="138"/>
        <v>66.099999999999994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0" t="s">
        <v>8313</v>
      </c>
      <c r="Q2958" t="s">
        <v>8353</v>
      </c>
      <c r="R2958" s="22">
        <f t="shared" si="139"/>
        <v>42464.958912037036</v>
      </c>
      <c r="S2958" s="13">
        <f t="shared" si="140"/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f t="shared" si="138"/>
        <v>93.333333333333329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0" t="s">
        <v>8313</v>
      </c>
      <c r="Q2959" t="s">
        <v>8353</v>
      </c>
      <c r="R2959" s="22">
        <f t="shared" si="139"/>
        <v>42031.011249999996</v>
      </c>
      <c r="S2959" s="13">
        <f t="shared" si="140"/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t="e">
        <f t="shared" si="138"/>
        <v>#DIV/0!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0" t="s">
        <v>8313</v>
      </c>
      <c r="Q2960" t="s">
        <v>8353</v>
      </c>
      <c r="R2960" s="22">
        <f t="shared" si="139"/>
        <v>42438.779131944444</v>
      </c>
      <c r="S2960" s="13">
        <f t="shared" si="140"/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t="e">
        <f t="shared" si="138"/>
        <v>#DIV/0!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0" t="s">
        <v>8313</v>
      </c>
      <c r="Q2961" t="s">
        <v>8353</v>
      </c>
      <c r="R2961" s="22">
        <f t="shared" si="139"/>
        <v>42498.008391203708</v>
      </c>
      <c r="S2961" s="13">
        <f t="shared" si="140"/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t="e">
        <f t="shared" si="138"/>
        <v>#DIV/0!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0" t="s">
        <v>8313</v>
      </c>
      <c r="Q2962" t="s">
        <v>8353</v>
      </c>
      <c r="R2962" s="22">
        <f t="shared" si="139"/>
        <v>41863.757210648146</v>
      </c>
      <c r="S2962" s="13">
        <f t="shared" si="140"/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f t="shared" si="138"/>
        <v>50.75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0" t="s">
        <v>8313</v>
      </c>
      <c r="Q2963" t="s">
        <v>8314</v>
      </c>
      <c r="R2963" s="22">
        <f t="shared" si="139"/>
        <v>42061.212488425925</v>
      </c>
      <c r="S2963" s="13">
        <f t="shared" si="140"/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f t="shared" si="138"/>
        <v>60.9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0" t="s">
        <v>8313</v>
      </c>
      <c r="Q2964" t="s">
        <v>8314</v>
      </c>
      <c r="R2964" s="22">
        <f t="shared" si="139"/>
        <v>42036.24428240741</v>
      </c>
      <c r="S2964" s="13">
        <f t="shared" si="140"/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f t="shared" si="138"/>
        <v>109.03061224489795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0" t="s">
        <v>8313</v>
      </c>
      <c r="Q2965" t="s">
        <v>8314</v>
      </c>
      <c r="R2965" s="22">
        <f t="shared" si="139"/>
        <v>42157.470185185186</v>
      </c>
      <c r="S2965" s="13">
        <f t="shared" si="140"/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f t="shared" si="138"/>
        <v>25.692295918367346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0" t="s">
        <v>8313</v>
      </c>
      <c r="Q2966" t="s">
        <v>8314</v>
      </c>
      <c r="R2966" s="22">
        <f t="shared" si="139"/>
        <v>41827.909942129627</v>
      </c>
      <c r="S2966" s="13">
        <f t="shared" si="140"/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f t="shared" si="138"/>
        <v>41.92307692307692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0" t="s">
        <v>8313</v>
      </c>
      <c r="Q2967" t="s">
        <v>8314</v>
      </c>
      <c r="R2967" s="22">
        <f t="shared" si="139"/>
        <v>42162.729548611111</v>
      </c>
      <c r="S2967" s="13">
        <f t="shared" si="140"/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f t="shared" si="138"/>
        <v>88.7734375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0" t="s">
        <v>8313</v>
      </c>
      <c r="Q2968" t="s">
        <v>8314</v>
      </c>
      <c r="R2968" s="22">
        <f t="shared" si="139"/>
        <v>42233.738564814819</v>
      </c>
      <c r="S2968" s="13">
        <f t="shared" si="140"/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f t="shared" si="138"/>
        <v>80.225352112676063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0" t="s">
        <v>8313</v>
      </c>
      <c r="Q2969" t="s">
        <v>8314</v>
      </c>
      <c r="R2969" s="22">
        <f t="shared" si="139"/>
        <v>42042.197824074072</v>
      </c>
      <c r="S2969" s="13">
        <f t="shared" si="140"/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f t="shared" si="138"/>
        <v>78.936170212765958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0" t="s">
        <v>8313</v>
      </c>
      <c r="Q2970" t="s">
        <v>8314</v>
      </c>
      <c r="R2970" s="22">
        <f t="shared" si="139"/>
        <v>42585.523842592593</v>
      </c>
      <c r="S2970" s="13">
        <f t="shared" si="140"/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f t="shared" si="138"/>
        <v>95.588235294117652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0" t="s">
        <v>8313</v>
      </c>
      <c r="Q2971" t="s">
        <v>8314</v>
      </c>
      <c r="R2971" s="22">
        <f t="shared" si="139"/>
        <v>42097.786493055552</v>
      </c>
      <c r="S2971" s="13">
        <f t="shared" si="140"/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f t="shared" si="138"/>
        <v>69.890109890109883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0" t="s">
        <v>8313</v>
      </c>
      <c r="Q2972" t="s">
        <v>8314</v>
      </c>
      <c r="R2972" s="22">
        <f t="shared" si="139"/>
        <v>41808.669571759259</v>
      </c>
      <c r="S2972" s="13">
        <f t="shared" si="140"/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f t="shared" si="138"/>
        <v>74.534883720930239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0" t="s">
        <v>8313</v>
      </c>
      <c r="Q2973" t="s">
        <v>8314</v>
      </c>
      <c r="R2973" s="22">
        <f t="shared" si="139"/>
        <v>41852.658310185187</v>
      </c>
      <c r="S2973" s="13">
        <f t="shared" si="140"/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f t="shared" si="138"/>
        <v>123.94117647058823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0" t="s">
        <v>8313</v>
      </c>
      <c r="Q2974" t="s">
        <v>8314</v>
      </c>
      <c r="R2974" s="22">
        <f t="shared" si="139"/>
        <v>42694.110185185185</v>
      </c>
      <c r="S2974" s="13">
        <f t="shared" si="140"/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f t="shared" si="138"/>
        <v>264.84848484848487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0" t="s">
        <v>8313</v>
      </c>
      <c r="Q2975" t="s">
        <v>8314</v>
      </c>
      <c r="R2975" s="22">
        <f t="shared" si="139"/>
        <v>42341.818379629629</v>
      </c>
      <c r="S2975" s="13">
        <f t="shared" si="140"/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f t="shared" si="138"/>
        <v>58.620689655172413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0" t="s">
        <v>8313</v>
      </c>
      <c r="Q2976" t="s">
        <v>8314</v>
      </c>
      <c r="R2976" s="22">
        <f t="shared" si="139"/>
        <v>41880.061006944445</v>
      </c>
      <c r="S2976" s="13">
        <f t="shared" si="140"/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f t="shared" si="138"/>
        <v>70.884955752212392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0" t="s">
        <v>8313</v>
      </c>
      <c r="Q2977" t="s">
        <v>8314</v>
      </c>
      <c r="R2977" s="22">
        <f t="shared" si="139"/>
        <v>41941.683865740742</v>
      </c>
      <c r="S2977" s="13">
        <f t="shared" si="140"/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f t="shared" si="138"/>
        <v>8.5714285714285712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0" t="s">
        <v>8313</v>
      </c>
      <c r="Q2978" t="s">
        <v>8314</v>
      </c>
      <c r="R2978" s="22">
        <f t="shared" si="139"/>
        <v>42425.730671296296</v>
      </c>
      <c r="S2978" s="13">
        <f t="shared" si="140"/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f t="shared" si="138"/>
        <v>113.56666666666666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0" t="s">
        <v>8313</v>
      </c>
      <c r="Q2979" t="s">
        <v>8314</v>
      </c>
      <c r="R2979" s="22">
        <f t="shared" si="139"/>
        <v>42026.88118055556</v>
      </c>
      <c r="S2979" s="13">
        <f t="shared" si="140"/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f t="shared" si="138"/>
        <v>60.6875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0" t="s">
        <v>8313</v>
      </c>
      <c r="Q2980" t="s">
        <v>8314</v>
      </c>
      <c r="R2980" s="22">
        <f t="shared" si="139"/>
        <v>41922.640590277777</v>
      </c>
      <c r="S2980" s="13">
        <f t="shared" si="140"/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f t="shared" si="138"/>
        <v>110.21739130434783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0" t="s">
        <v>8313</v>
      </c>
      <c r="Q2981" t="s">
        <v>8314</v>
      </c>
      <c r="R2981" s="22">
        <f t="shared" si="139"/>
        <v>41993.824340277773</v>
      </c>
      <c r="S2981" s="13">
        <f t="shared" si="140"/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f t="shared" si="138"/>
        <v>136.45833333333334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0" t="s">
        <v>8313</v>
      </c>
      <c r="Q2982" t="s">
        <v>8314</v>
      </c>
      <c r="R2982" s="22">
        <f t="shared" si="139"/>
        <v>42219.915856481486</v>
      </c>
      <c r="S2982" s="13">
        <f t="shared" si="140"/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f t="shared" si="138"/>
        <v>53.164948453608247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0" t="s">
        <v>8313</v>
      </c>
      <c r="Q2983" t="s">
        <v>8353</v>
      </c>
      <c r="R2983" s="22">
        <f t="shared" si="139"/>
        <v>42225.559675925921</v>
      </c>
      <c r="S2983" s="13">
        <f t="shared" si="140"/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f t="shared" si="138"/>
        <v>86.491525423728817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0" t="s">
        <v>8313</v>
      </c>
      <c r="Q2984" t="s">
        <v>8353</v>
      </c>
      <c r="R2984" s="22">
        <f t="shared" si="139"/>
        <v>42381.686840277776</v>
      </c>
      <c r="S2984" s="13">
        <f t="shared" si="140"/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f t="shared" si="138"/>
        <v>155.23827397260274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0" t="s">
        <v>8313</v>
      </c>
      <c r="Q2985" t="s">
        <v>8353</v>
      </c>
      <c r="R2985" s="22">
        <f t="shared" si="139"/>
        <v>41894.632361111115</v>
      </c>
      <c r="S2985" s="13">
        <f t="shared" si="140"/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f t="shared" si="138"/>
        <v>115.08256880733946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0" t="s">
        <v>8313</v>
      </c>
      <c r="Q2986" t="s">
        <v>8353</v>
      </c>
      <c r="R2986" s="22">
        <f t="shared" si="139"/>
        <v>42576.278715277775</v>
      </c>
      <c r="S2986" s="13">
        <f t="shared" si="140"/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f t="shared" si="138"/>
        <v>109.5945945945946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0" t="s">
        <v>8313</v>
      </c>
      <c r="Q2987" t="s">
        <v>8353</v>
      </c>
      <c r="R2987" s="22">
        <f t="shared" si="139"/>
        <v>42654.973703703698</v>
      </c>
      <c r="S2987" s="13">
        <f t="shared" si="140"/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f t="shared" si="138"/>
        <v>45.214285714285715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0" t="s">
        <v>8313</v>
      </c>
      <c r="Q2988" t="s">
        <v>8353</v>
      </c>
      <c r="R2988" s="22">
        <f t="shared" si="139"/>
        <v>42431.500069444446</v>
      </c>
      <c r="S2988" s="13">
        <f t="shared" si="140"/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f t="shared" si="138"/>
        <v>104.15169811320754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0" t="s">
        <v>8313</v>
      </c>
      <c r="Q2989" t="s">
        <v>8353</v>
      </c>
      <c r="R2989" s="22">
        <f t="shared" si="139"/>
        <v>42627.307303240741</v>
      </c>
      <c r="S2989" s="13">
        <f t="shared" si="140"/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f t="shared" si="138"/>
        <v>35.714285714285715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0" t="s">
        <v>8313</v>
      </c>
      <c r="Q2990" t="s">
        <v>8353</v>
      </c>
      <c r="R2990" s="22">
        <f t="shared" si="139"/>
        <v>42511.362048611118</v>
      </c>
      <c r="S2990" s="13">
        <f t="shared" si="140"/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f t="shared" si="138"/>
        <v>96.997252747252745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0" t="s">
        <v>8313</v>
      </c>
      <c r="Q2991" t="s">
        <v>8353</v>
      </c>
      <c r="R2991" s="22">
        <f t="shared" si="139"/>
        <v>42337.02039351852</v>
      </c>
      <c r="S2991" s="13">
        <f t="shared" si="140"/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f t="shared" si="138"/>
        <v>370.37037037037038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0" t="s">
        <v>8313</v>
      </c>
      <c r="Q2992" t="s">
        <v>8353</v>
      </c>
      <c r="R2992" s="22">
        <f t="shared" si="139"/>
        <v>42341.57430555555</v>
      </c>
      <c r="S2992" s="13">
        <f t="shared" si="140"/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f t="shared" si="138"/>
        <v>94.408602150537632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0" t="s">
        <v>8313</v>
      </c>
      <c r="Q2993" t="s">
        <v>8353</v>
      </c>
      <c r="R2993" s="22">
        <f t="shared" si="139"/>
        <v>42740.837152777778</v>
      </c>
      <c r="S2993" s="13">
        <f t="shared" si="140"/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f t="shared" si="138"/>
        <v>48.984375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0" t="s">
        <v>8313</v>
      </c>
      <c r="Q2994" t="s">
        <v>8353</v>
      </c>
      <c r="R2994" s="22">
        <f t="shared" si="139"/>
        <v>42622.767476851848</v>
      </c>
      <c r="S2994" s="13">
        <f t="shared" si="140"/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f t="shared" si="138"/>
        <v>45.590909090909093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0" t="s">
        <v>8313</v>
      </c>
      <c r="Q2995" t="s">
        <v>8353</v>
      </c>
      <c r="R2995" s="22">
        <f t="shared" si="139"/>
        <v>42390.838738425926</v>
      </c>
      <c r="S2995" s="13">
        <f t="shared" si="140"/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f t="shared" si="138"/>
        <v>23.275254237288134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0" t="s">
        <v>8313</v>
      </c>
      <c r="Q2996" t="s">
        <v>8353</v>
      </c>
      <c r="R2996" s="22">
        <f t="shared" si="139"/>
        <v>41885.478842592594</v>
      </c>
      <c r="S2996" s="13">
        <f t="shared" si="140"/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f t="shared" si="138"/>
        <v>63.2289156626506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0" t="s">
        <v>8313</v>
      </c>
      <c r="Q2997" t="s">
        <v>8353</v>
      </c>
      <c r="R2997" s="22">
        <f t="shared" si="139"/>
        <v>42724.665173611109</v>
      </c>
      <c r="S2997" s="13">
        <f t="shared" si="140"/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f t="shared" si="138"/>
        <v>153.5204081632653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0" t="s">
        <v>8313</v>
      </c>
      <c r="Q2998" t="s">
        <v>8353</v>
      </c>
      <c r="R2998" s="22">
        <f t="shared" si="139"/>
        <v>42090.912500000006</v>
      </c>
      <c r="S2998" s="13">
        <f t="shared" si="140"/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f t="shared" si="138"/>
        <v>90.2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0" t="s">
        <v>8313</v>
      </c>
      <c r="Q2999" t="s">
        <v>8353</v>
      </c>
      <c r="R2999" s="22">
        <f t="shared" si="139"/>
        <v>42775.733715277776</v>
      </c>
      <c r="S2999" s="13">
        <f t="shared" si="140"/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f t="shared" si="138"/>
        <v>118.97113163972287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0" t="s">
        <v>8313</v>
      </c>
      <c r="Q3000" t="s">
        <v>8353</v>
      </c>
      <c r="R3000" s="22">
        <f t="shared" si="139"/>
        <v>41778.193622685183</v>
      </c>
      <c r="S3000" s="13">
        <f t="shared" si="140"/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f t="shared" si="138"/>
        <v>80.25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0" t="s">
        <v>8313</v>
      </c>
      <c r="Q3001" t="s">
        <v>8353</v>
      </c>
      <c r="R3001" s="22">
        <f t="shared" si="139"/>
        <v>42780.740277777775</v>
      </c>
      <c r="S3001" s="13">
        <f t="shared" si="140"/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f t="shared" si="138"/>
        <v>62.5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0" t="s">
        <v>8313</v>
      </c>
      <c r="Q3002" t="s">
        <v>8353</v>
      </c>
      <c r="R3002" s="22">
        <f t="shared" si="139"/>
        <v>42752.827199074076</v>
      </c>
      <c r="S3002" s="13">
        <f t="shared" si="140"/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f t="shared" si="138"/>
        <v>131.37719999999999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0" t="s">
        <v>8313</v>
      </c>
      <c r="Q3003" t="s">
        <v>8353</v>
      </c>
      <c r="R3003" s="22">
        <f t="shared" si="139"/>
        <v>42534.895625000005</v>
      </c>
      <c r="S3003" s="13">
        <f t="shared" si="140"/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f t="shared" si="138"/>
        <v>73.032980769230775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0" t="s">
        <v>8313</v>
      </c>
      <c r="Q3004" t="s">
        <v>8353</v>
      </c>
      <c r="R3004" s="22">
        <f t="shared" si="139"/>
        <v>41239.83625</v>
      </c>
      <c r="S3004" s="13">
        <f t="shared" si="140"/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f t="shared" si="138"/>
        <v>178.52941176470588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0" t="s">
        <v>8313</v>
      </c>
      <c r="Q3005" t="s">
        <v>8353</v>
      </c>
      <c r="R3005" s="22">
        <f t="shared" si="139"/>
        <v>42398.849259259259</v>
      </c>
      <c r="S3005" s="13">
        <f t="shared" si="140"/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f t="shared" si="138"/>
        <v>162.90974729241879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0" t="s">
        <v>8313</v>
      </c>
      <c r="Q3006" t="s">
        <v>8353</v>
      </c>
      <c r="R3006" s="22">
        <f t="shared" si="139"/>
        <v>41928.881064814814</v>
      </c>
      <c r="S3006" s="13">
        <f t="shared" si="140"/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f t="shared" si="138"/>
        <v>108.24237288135593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0" t="s">
        <v>8313</v>
      </c>
      <c r="Q3007" t="s">
        <v>8353</v>
      </c>
      <c r="R3007" s="22">
        <f t="shared" si="139"/>
        <v>41888.674826388888</v>
      </c>
      <c r="S3007" s="13">
        <f t="shared" si="140"/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f t="shared" si="138"/>
        <v>88.865979381443296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0" t="s">
        <v>8313</v>
      </c>
      <c r="Q3008" t="s">
        <v>8353</v>
      </c>
      <c r="R3008" s="22">
        <f t="shared" si="139"/>
        <v>41957.756840277783</v>
      </c>
      <c r="S3008" s="13">
        <f t="shared" si="140"/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f t="shared" si="138"/>
        <v>54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0" t="s">
        <v>8313</v>
      </c>
      <c r="Q3009" t="s">
        <v>8353</v>
      </c>
      <c r="R3009" s="22">
        <f t="shared" si="139"/>
        <v>42098.216238425928</v>
      </c>
      <c r="S3009" s="13">
        <f t="shared" si="140"/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f t="shared" si="138"/>
        <v>116.73076923076923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0" t="s">
        <v>8313</v>
      </c>
      <c r="Q3010" t="s">
        <v>8353</v>
      </c>
      <c r="R3010" s="22">
        <f t="shared" si="139"/>
        <v>42360.212025462963</v>
      </c>
      <c r="S3010" s="13">
        <f t="shared" si="140"/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f t="shared" ref="I3011:I3074" si="141">E3011/M3011</f>
        <v>233.8984375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0" t="s">
        <v>8313</v>
      </c>
      <c r="Q3011" t="s">
        <v>8353</v>
      </c>
      <c r="R3011" s="22">
        <f t="shared" ref="R3011:R3074" si="142">(((K3011/60)/60)/24)+DATE(1970,1,1)</f>
        <v>41939.569907407407</v>
      </c>
      <c r="S3011" s="13">
        <f t="shared" ref="S3011:S3074" si="143">YEAR(R3011)</f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f t="shared" si="141"/>
        <v>158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0" t="s">
        <v>8313</v>
      </c>
      <c r="Q3012" t="s">
        <v>8353</v>
      </c>
      <c r="R3012" s="22">
        <f t="shared" si="142"/>
        <v>41996.832395833335</v>
      </c>
      <c r="S3012" s="13">
        <f t="shared" si="143"/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f t="shared" si="141"/>
        <v>14.84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0" t="s">
        <v>8313</v>
      </c>
      <c r="Q3013" t="s">
        <v>8353</v>
      </c>
      <c r="R3013" s="22">
        <f t="shared" si="142"/>
        <v>42334.468935185185</v>
      </c>
      <c r="S3013" s="13">
        <f t="shared" si="143"/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f t="shared" si="141"/>
        <v>85.181818181818187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0" t="s">
        <v>8313</v>
      </c>
      <c r="Q3014" t="s">
        <v>8353</v>
      </c>
      <c r="R3014" s="22">
        <f t="shared" si="142"/>
        <v>42024.702893518523</v>
      </c>
      <c r="S3014" s="13">
        <f t="shared" si="143"/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f t="shared" si="141"/>
        <v>146.69158878504672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0" t="s">
        <v>8313</v>
      </c>
      <c r="Q3015" t="s">
        <v>8353</v>
      </c>
      <c r="R3015" s="22">
        <f t="shared" si="142"/>
        <v>42146.836215277777</v>
      </c>
      <c r="S3015" s="13">
        <f t="shared" si="143"/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f t="shared" si="141"/>
        <v>50.764811490125673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0" t="s">
        <v>8313</v>
      </c>
      <c r="Q3016" t="s">
        <v>8353</v>
      </c>
      <c r="R3016" s="22">
        <f t="shared" si="142"/>
        <v>41920.123611111114</v>
      </c>
      <c r="S3016" s="13">
        <f t="shared" si="143"/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f t="shared" si="141"/>
        <v>87.7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0" t="s">
        <v>8313</v>
      </c>
      <c r="Q3017" t="s">
        <v>8353</v>
      </c>
      <c r="R3017" s="22">
        <f t="shared" si="142"/>
        <v>41785.72729166667</v>
      </c>
      <c r="S3017" s="13">
        <f t="shared" si="143"/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f t="shared" si="141"/>
        <v>242.27777777777777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0" t="s">
        <v>8313</v>
      </c>
      <c r="Q3018" t="s">
        <v>8353</v>
      </c>
      <c r="R3018" s="22">
        <f t="shared" si="142"/>
        <v>41778.548055555555</v>
      </c>
      <c r="S3018" s="13">
        <f t="shared" si="143"/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f t="shared" si="141"/>
        <v>146.44654088050314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0" t="s">
        <v>8313</v>
      </c>
      <c r="Q3019" t="s">
        <v>8353</v>
      </c>
      <c r="R3019" s="22">
        <f t="shared" si="142"/>
        <v>41841.850034722222</v>
      </c>
      <c r="S3019" s="13">
        <f t="shared" si="143"/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f t="shared" si="141"/>
        <v>103.17073170731707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0" t="s">
        <v>8313</v>
      </c>
      <c r="Q3020" t="s">
        <v>8353</v>
      </c>
      <c r="R3020" s="22">
        <f t="shared" si="142"/>
        <v>42163.29833333334</v>
      </c>
      <c r="S3020" s="13">
        <f t="shared" si="143"/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f t="shared" si="141"/>
        <v>80.464601769911511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0" t="s">
        <v>8313</v>
      </c>
      <c r="Q3021" t="s">
        <v>8353</v>
      </c>
      <c r="R3021" s="22">
        <f t="shared" si="142"/>
        <v>41758.833564814813</v>
      </c>
      <c r="S3021" s="13">
        <f t="shared" si="143"/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f t="shared" si="141"/>
        <v>234.66666666666666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0" t="s">
        <v>8313</v>
      </c>
      <c r="Q3022" t="s">
        <v>8353</v>
      </c>
      <c r="R3022" s="22">
        <f t="shared" si="142"/>
        <v>42170.846446759257</v>
      </c>
      <c r="S3022" s="13">
        <f t="shared" si="143"/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f t="shared" si="141"/>
        <v>50.689320388349515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0" t="s">
        <v>8313</v>
      </c>
      <c r="Q3023" t="s">
        <v>8353</v>
      </c>
      <c r="R3023" s="22">
        <f t="shared" si="142"/>
        <v>42660.618854166663</v>
      </c>
      <c r="S3023" s="13">
        <f t="shared" si="143"/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f t="shared" si="141"/>
        <v>162.70967741935485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0" t="s">
        <v>8313</v>
      </c>
      <c r="Q3024" t="s">
        <v>8353</v>
      </c>
      <c r="R3024" s="22">
        <f t="shared" si="142"/>
        <v>42564.95380787037</v>
      </c>
      <c r="S3024" s="13">
        <f t="shared" si="143"/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f t="shared" si="141"/>
        <v>120.16666666666667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0" t="s">
        <v>8313</v>
      </c>
      <c r="Q3025" t="s">
        <v>8353</v>
      </c>
      <c r="R3025" s="22">
        <f t="shared" si="142"/>
        <v>42121.675763888896</v>
      </c>
      <c r="S3025" s="13">
        <f t="shared" si="143"/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f t="shared" si="141"/>
        <v>67.697802197802204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0" t="s">
        <v>8313</v>
      </c>
      <c r="Q3026" t="s">
        <v>8353</v>
      </c>
      <c r="R3026" s="22">
        <f t="shared" si="142"/>
        <v>41158.993923611109</v>
      </c>
      <c r="S3026" s="13">
        <f t="shared" si="143"/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f t="shared" si="141"/>
        <v>52.103448275862071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0" t="s">
        <v>8313</v>
      </c>
      <c r="Q3027" t="s">
        <v>8353</v>
      </c>
      <c r="R3027" s="22">
        <f t="shared" si="142"/>
        <v>41761.509409722225</v>
      </c>
      <c r="S3027" s="13">
        <f t="shared" si="143"/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f t="shared" si="141"/>
        <v>51.6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0" t="s">
        <v>8313</v>
      </c>
      <c r="Q3028" t="s">
        <v>8353</v>
      </c>
      <c r="R3028" s="22">
        <f t="shared" si="142"/>
        <v>42783.459398148145</v>
      </c>
      <c r="S3028" s="13">
        <f t="shared" si="143"/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f t="shared" si="141"/>
        <v>164.3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0" t="s">
        <v>8313</v>
      </c>
      <c r="Q3029" t="s">
        <v>8353</v>
      </c>
      <c r="R3029" s="22">
        <f t="shared" si="142"/>
        <v>42053.704293981486</v>
      </c>
      <c r="S3029" s="13">
        <f t="shared" si="143"/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f t="shared" si="141"/>
        <v>84.858585858585855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0" t="s">
        <v>8313</v>
      </c>
      <c r="Q3030" t="s">
        <v>8353</v>
      </c>
      <c r="R3030" s="22">
        <f t="shared" si="142"/>
        <v>42567.264178240745</v>
      </c>
      <c r="S3030" s="13">
        <f t="shared" si="143"/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f t="shared" si="141"/>
        <v>94.548850574712645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0" t="s">
        <v>8313</v>
      </c>
      <c r="Q3031" t="s">
        <v>8353</v>
      </c>
      <c r="R3031" s="22">
        <f t="shared" si="142"/>
        <v>41932.708877314813</v>
      </c>
      <c r="S3031" s="13">
        <f t="shared" si="143"/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f t="shared" si="141"/>
        <v>45.536585365853661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0" t="s">
        <v>8313</v>
      </c>
      <c r="Q3032" t="s">
        <v>8353</v>
      </c>
      <c r="R3032" s="22">
        <f t="shared" si="142"/>
        <v>42233.747349537036</v>
      </c>
      <c r="S3032" s="13">
        <f t="shared" si="143"/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f t="shared" si="141"/>
        <v>51.724137931034484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0" t="s">
        <v>8313</v>
      </c>
      <c r="Q3033" t="s">
        <v>8353</v>
      </c>
      <c r="R3033" s="22">
        <f t="shared" si="142"/>
        <v>42597.882488425923</v>
      </c>
      <c r="S3033" s="13">
        <f t="shared" si="143"/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f t="shared" si="141"/>
        <v>50.88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0" t="s">
        <v>8313</v>
      </c>
      <c r="Q3034" t="s">
        <v>8353</v>
      </c>
      <c r="R3034" s="22">
        <f t="shared" si="142"/>
        <v>42228.044664351852</v>
      </c>
      <c r="S3034" s="13">
        <f t="shared" si="143"/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f t="shared" si="141"/>
        <v>191.13043478260869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0" t="s">
        <v>8313</v>
      </c>
      <c r="Q3035" t="s">
        <v>8353</v>
      </c>
      <c r="R3035" s="22">
        <f t="shared" si="142"/>
        <v>42570.110243055555</v>
      </c>
      <c r="S3035" s="13">
        <f t="shared" si="143"/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f t="shared" si="141"/>
        <v>89.314285714285717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0" t="s">
        <v>8313</v>
      </c>
      <c r="Q3036" t="s">
        <v>8353</v>
      </c>
      <c r="R3036" s="22">
        <f t="shared" si="142"/>
        <v>42644.535358796296</v>
      </c>
      <c r="S3036" s="13">
        <f t="shared" si="143"/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f t="shared" si="141"/>
        <v>88.588631921824103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0" t="s">
        <v>8313</v>
      </c>
      <c r="Q3037" t="s">
        <v>8353</v>
      </c>
      <c r="R3037" s="22">
        <f t="shared" si="142"/>
        <v>41368.560289351852</v>
      </c>
      <c r="S3037" s="13">
        <f t="shared" si="143"/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f t="shared" si="141"/>
        <v>96.300911854103347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0" t="s">
        <v>8313</v>
      </c>
      <c r="Q3038" t="s">
        <v>8353</v>
      </c>
      <c r="R3038" s="22">
        <f t="shared" si="142"/>
        <v>41466.785231481481</v>
      </c>
      <c r="S3038" s="13">
        <f t="shared" si="143"/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f t="shared" si="141"/>
        <v>33.3125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0" t="s">
        <v>8313</v>
      </c>
      <c r="Q3039" t="s">
        <v>8353</v>
      </c>
      <c r="R3039" s="22">
        <f t="shared" si="142"/>
        <v>40378.893206018518</v>
      </c>
      <c r="S3039" s="13">
        <f t="shared" si="143"/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f t="shared" si="141"/>
        <v>37.222222222222221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0" t="s">
        <v>8313</v>
      </c>
      <c r="Q3040" t="s">
        <v>8353</v>
      </c>
      <c r="R3040" s="22">
        <f t="shared" si="142"/>
        <v>42373.252280092594</v>
      </c>
      <c r="S3040" s="13">
        <f t="shared" si="143"/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f t="shared" si="141"/>
        <v>92.130423728813554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0" t="s">
        <v>8313</v>
      </c>
      <c r="Q3041" t="s">
        <v>8353</v>
      </c>
      <c r="R3041" s="22">
        <f t="shared" si="142"/>
        <v>41610.794421296298</v>
      </c>
      <c r="S3041" s="13">
        <f t="shared" si="143"/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f t="shared" si="141"/>
        <v>76.785714285714292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0" t="s">
        <v>8313</v>
      </c>
      <c r="Q3042" t="s">
        <v>8353</v>
      </c>
      <c r="R3042" s="22">
        <f t="shared" si="142"/>
        <v>42177.791909722218</v>
      </c>
      <c r="S3042" s="13">
        <f t="shared" si="143"/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f t="shared" si="141"/>
        <v>96.526315789473685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0" t="s">
        <v>8313</v>
      </c>
      <c r="Q3043" t="s">
        <v>8353</v>
      </c>
      <c r="R3043" s="22">
        <f t="shared" si="142"/>
        <v>42359.868611111116</v>
      </c>
      <c r="S3043" s="13">
        <f t="shared" si="143"/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f t="shared" si="141"/>
        <v>51.891891891891895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0" t="s">
        <v>8313</v>
      </c>
      <c r="Q3044" t="s">
        <v>8353</v>
      </c>
      <c r="R3044" s="22">
        <f t="shared" si="142"/>
        <v>42253.688043981485</v>
      </c>
      <c r="S3044" s="13">
        <f t="shared" si="143"/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f t="shared" si="141"/>
        <v>128.9140625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0" t="s">
        <v>8313</v>
      </c>
      <c r="Q3045" t="s">
        <v>8353</v>
      </c>
      <c r="R3045" s="22">
        <f t="shared" si="142"/>
        <v>42083.070590277777</v>
      </c>
      <c r="S3045" s="13">
        <f t="shared" si="143"/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f t="shared" si="141"/>
        <v>84.108974358974365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0" t="s">
        <v>8313</v>
      </c>
      <c r="Q3046" t="s">
        <v>8353</v>
      </c>
      <c r="R3046" s="22">
        <f t="shared" si="142"/>
        <v>42387.7268287037</v>
      </c>
      <c r="S3046" s="13">
        <f t="shared" si="143"/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f t="shared" si="141"/>
        <v>82.941562500000003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0" t="s">
        <v>8313</v>
      </c>
      <c r="Q3047" t="s">
        <v>8353</v>
      </c>
      <c r="R3047" s="22">
        <f t="shared" si="142"/>
        <v>41843.155729166669</v>
      </c>
      <c r="S3047" s="13">
        <f t="shared" si="143"/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f t="shared" si="141"/>
        <v>259.94827586206895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0" t="s">
        <v>8313</v>
      </c>
      <c r="Q3048" t="s">
        <v>8353</v>
      </c>
      <c r="R3048" s="22">
        <f t="shared" si="142"/>
        <v>41862.803078703706</v>
      </c>
      <c r="S3048" s="13">
        <f t="shared" si="143"/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f t="shared" si="141"/>
        <v>37.25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0" t="s">
        <v>8313</v>
      </c>
      <c r="Q3049" t="s">
        <v>8353</v>
      </c>
      <c r="R3049" s="22">
        <f t="shared" si="142"/>
        <v>42443.989050925928</v>
      </c>
      <c r="S3049" s="13">
        <f t="shared" si="143"/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f t="shared" si="141"/>
        <v>177.02127659574469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0" t="s">
        <v>8313</v>
      </c>
      <c r="Q3050" t="s">
        <v>8353</v>
      </c>
      <c r="R3050" s="22">
        <f t="shared" si="142"/>
        <v>41975.901180555549</v>
      </c>
      <c r="S3050" s="13">
        <f t="shared" si="143"/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f t="shared" si="141"/>
        <v>74.074074074074076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0" t="s">
        <v>8313</v>
      </c>
      <c r="Q3051" t="s">
        <v>8353</v>
      </c>
      <c r="R3051" s="22">
        <f t="shared" si="142"/>
        <v>42139.014525462961</v>
      </c>
      <c r="S3051" s="13">
        <f t="shared" si="143"/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f t="shared" si="141"/>
        <v>70.666666666666671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0" t="s">
        <v>8313</v>
      </c>
      <c r="Q3052" t="s">
        <v>8353</v>
      </c>
      <c r="R3052" s="22">
        <f t="shared" si="142"/>
        <v>42465.16851851852</v>
      </c>
      <c r="S3052" s="13">
        <f t="shared" si="143"/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f t="shared" si="141"/>
        <v>23.62857142857143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0" t="s">
        <v>8313</v>
      </c>
      <c r="Q3053" t="s">
        <v>8353</v>
      </c>
      <c r="R3053" s="22">
        <f t="shared" si="142"/>
        <v>42744.416030092587</v>
      </c>
      <c r="S3053" s="13">
        <f t="shared" si="143"/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f t="shared" si="141"/>
        <v>37.5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0" t="s">
        <v>8313</v>
      </c>
      <c r="Q3054" t="s">
        <v>8353</v>
      </c>
      <c r="R3054" s="22">
        <f t="shared" si="142"/>
        <v>42122.670069444444</v>
      </c>
      <c r="S3054" s="13">
        <f t="shared" si="143"/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f t="shared" si="141"/>
        <v>13.333333333333334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0" t="s">
        <v>8313</v>
      </c>
      <c r="Q3055" t="s">
        <v>8353</v>
      </c>
      <c r="R3055" s="22">
        <f t="shared" si="142"/>
        <v>41862.761724537035</v>
      </c>
      <c r="S3055" s="13">
        <f t="shared" si="143"/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t="e">
        <f t="shared" si="141"/>
        <v>#DIV/0!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0" t="s">
        <v>8313</v>
      </c>
      <c r="Q3056" t="s">
        <v>8353</v>
      </c>
      <c r="R3056" s="22">
        <f t="shared" si="142"/>
        <v>42027.832800925928</v>
      </c>
      <c r="S3056" s="13">
        <f t="shared" si="143"/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f t="shared" si="141"/>
        <v>1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0" t="s">
        <v>8313</v>
      </c>
      <c r="Q3057" t="s">
        <v>8353</v>
      </c>
      <c r="R3057" s="22">
        <f t="shared" si="142"/>
        <v>41953.95821759259</v>
      </c>
      <c r="S3057" s="13">
        <f t="shared" si="143"/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t="e">
        <f t="shared" si="141"/>
        <v>#DIV/0!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0" t="s">
        <v>8313</v>
      </c>
      <c r="Q3058" t="s">
        <v>8353</v>
      </c>
      <c r="R3058" s="22">
        <f t="shared" si="142"/>
        <v>41851.636388888888</v>
      </c>
      <c r="S3058" s="13">
        <f t="shared" si="143"/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t="e">
        <f t="shared" si="141"/>
        <v>#DIV/0!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0" t="s">
        <v>8313</v>
      </c>
      <c r="Q3059" t="s">
        <v>8353</v>
      </c>
      <c r="R3059" s="22">
        <f t="shared" si="142"/>
        <v>42433.650590277779</v>
      </c>
      <c r="S3059" s="13">
        <f t="shared" si="143"/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f t="shared" si="141"/>
        <v>1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0" t="s">
        <v>8313</v>
      </c>
      <c r="Q3060" t="s">
        <v>8353</v>
      </c>
      <c r="R3060" s="22">
        <f t="shared" si="142"/>
        <v>42460.374305555553</v>
      </c>
      <c r="S3060" s="13">
        <f t="shared" si="143"/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f t="shared" si="141"/>
        <v>41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0" t="s">
        <v>8313</v>
      </c>
      <c r="Q3061" t="s">
        <v>8353</v>
      </c>
      <c r="R3061" s="22">
        <f t="shared" si="142"/>
        <v>41829.935717592591</v>
      </c>
      <c r="S3061" s="13">
        <f t="shared" si="143"/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f t="shared" si="141"/>
        <v>55.833333333333336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0" t="s">
        <v>8313</v>
      </c>
      <c r="Q3062" t="s">
        <v>8353</v>
      </c>
      <c r="R3062" s="22">
        <f t="shared" si="142"/>
        <v>42245.274699074071</v>
      </c>
      <c r="S3062" s="13">
        <f t="shared" si="143"/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t="e">
        <f t="shared" si="141"/>
        <v>#DIV/0!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0" t="s">
        <v>8313</v>
      </c>
      <c r="Q3063" t="s">
        <v>8353</v>
      </c>
      <c r="R3063" s="22">
        <f t="shared" si="142"/>
        <v>41834.784120370372</v>
      </c>
      <c r="S3063" s="13">
        <f t="shared" si="143"/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f t="shared" si="141"/>
        <v>99.761194029850742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0" t="s">
        <v>8313</v>
      </c>
      <c r="Q3064" t="s">
        <v>8353</v>
      </c>
      <c r="R3064" s="22">
        <f t="shared" si="142"/>
        <v>42248.535787037035</v>
      </c>
      <c r="S3064" s="13">
        <f t="shared" si="143"/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f t="shared" si="141"/>
        <v>25.521739130434781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0" t="s">
        <v>8313</v>
      </c>
      <c r="Q3065" t="s">
        <v>8353</v>
      </c>
      <c r="R3065" s="22">
        <f t="shared" si="142"/>
        <v>42630.922893518517</v>
      </c>
      <c r="S3065" s="13">
        <f t="shared" si="143"/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f t="shared" si="141"/>
        <v>117.65277777777777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0" t="s">
        <v>8313</v>
      </c>
      <c r="Q3066" t="s">
        <v>8353</v>
      </c>
      <c r="R3066" s="22">
        <f t="shared" si="142"/>
        <v>42299.130162037036</v>
      </c>
      <c r="S3066" s="13">
        <f t="shared" si="143"/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f t="shared" si="141"/>
        <v>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0" t="s">
        <v>8313</v>
      </c>
      <c r="Q3067" t="s">
        <v>8353</v>
      </c>
      <c r="R3067" s="22">
        <f t="shared" si="142"/>
        <v>41825.055231481485</v>
      </c>
      <c r="S3067" s="13">
        <f t="shared" si="143"/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f t="shared" si="141"/>
        <v>2796.6666666666665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0" t="s">
        <v>8313</v>
      </c>
      <c r="Q3068" t="s">
        <v>8353</v>
      </c>
      <c r="R3068" s="22">
        <f t="shared" si="142"/>
        <v>42531.228437500002</v>
      </c>
      <c r="S3068" s="13">
        <f t="shared" si="143"/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f t="shared" si="141"/>
        <v>200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0" t="s">
        <v>8313</v>
      </c>
      <c r="Q3069" t="s">
        <v>8353</v>
      </c>
      <c r="R3069" s="22">
        <f t="shared" si="142"/>
        <v>42226.938414351855</v>
      </c>
      <c r="S3069" s="13">
        <f t="shared" si="143"/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f t="shared" si="141"/>
        <v>87.5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0" t="s">
        <v>8313</v>
      </c>
      <c r="Q3070" t="s">
        <v>8353</v>
      </c>
      <c r="R3070" s="22">
        <f t="shared" si="142"/>
        <v>42263.691574074073</v>
      </c>
      <c r="S3070" s="13">
        <f t="shared" si="143"/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f t="shared" si="141"/>
        <v>20.142857142857142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0" t="s">
        <v>8313</v>
      </c>
      <c r="Q3071" t="s">
        <v>8353</v>
      </c>
      <c r="R3071" s="22">
        <f t="shared" si="142"/>
        <v>41957.833726851852</v>
      </c>
      <c r="S3071" s="13">
        <f t="shared" si="143"/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f t="shared" si="141"/>
        <v>20.875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0" t="s">
        <v>8313</v>
      </c>
      <c r="Q3072" t="s">
        <v>8353</v>
      </c>
      <c r="R3072" s="22">
        <f t="shared" si="142"/>
        <v>42690.733437499999</v>
      </c>
      <c r="S3072" s="13">
        <f t="shared" si="143"/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f t="shared" si="141"/>
        <v>61.307692307692307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0" t="s">
        <v>8313</v>
      </c>
      <c r="Q3073" t="s">
        <v>8353</v>
      </c>
      <c r="R3073" s="22">
        <f t="shared" si="142"/>
        <v>42097.732418981483</v>
      </c>
      <c r="S3073" s="13">
        <f t="shared" si="143"/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f t="shared" si="141"/>
        <v>1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0" t="s">
        <v>8313</v>
      </c>
      <c r="Q3074" t="s">
        <v>8353</v>
      </c>
      <c r="R3074" s="22">
        <f t="shared" si="142"/>
        <v>42658.690532407403</v>
      </c>
      <c r="S3074" s="13">
        <f t="shared" si="143"/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f t="shared" ref="I3075:I3138" si="144">E3075/M3075</f>
        <v>92.142857142857139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0" t="s">
        <v>8313</v>
      </c>
      <c r="Q3075" t="s">
        <v>8353</v>
      </c>
      <c r="R3075" s="22">
        <f t="shared" ref="R3075:R3138" si="145">(((K3075/60)/60)/24)+DATE(1970,1,1)</f>
        <v>42111.684027777781</v>
      </c>
      <c r="S3075" s="13">
        <f t="shared" ref="S3075:S3138" si="146">YEAR(R3075)</f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f t="shared" si="144"/>
        <v>7.333333333333333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0" t="s">
        <v>8313</v>
      </c>
      <c r="Q3076" t="s">
        <v>8353</v>
      </c>
      <c r="R3076" s="22">
        <f t="shared" si="145"/>
        <v>42409.571284722217</v>
      </c>
      <c r="S3076" s="13">
        <f t="shared" si="146"/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f t="shared" si="144"/>
        <v>64.8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0" t="s">
        <v>8313</v>
      </c>
      <c r="Q3077" t="s">
        <v>8353</v>
      </c>
      <c r="R3077" s="22">
        <f t="shared" si="145"/>
        <v>42551.102314814809</v>
      </c>
      <c r="S3077" s="13">
        <f t="shared" si="146"/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f t="shared" si="144"/>
        <v>30.12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0" t="s">
        <v>8313</v>
      </c>
      <c r="Q3078" t="s">
        <v>8353</v>
      </c>
      <c r="R3078" s="22">
        <f t="shared" si="145"/>
        <v>42226.651886574073</v>
      </c>
      <c r="S3078" s="13">
        <f t="shared" si="146"/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f t="shared" si="144"/>
        <v>52.5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0" t="s">
        <v>8313</v>
      </c>
      <c r="Q3079" t="s">
        <v>8353</v>
      </c>
      <c r="R3079" s="22">
        <f t="shared" si="145"/>
        <v>42766.956921296296</v>
      </c>
      <c r="S3079" s="13">
        <f t="shared" si="146"/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f t="shared" si="144"/>
        <v>23.666666666666668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0" t="s">
        <v>8313</v>
      </c>
      <c r="Q3080" t="s">
        <v>8353</v>
      </c>
      <c r="R3080" s="22">
        <f t="shared" si="145"/>
        <v>42031.138831018514</v>
      </c>
      <c r="S3080" s="13">
        <f t="shared" si="146"/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f t="shared" si="144"/>
        <v>415.77777777777777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0" t="s">
        <v>8313</v>
      </c>
      <c r="Q3081" t="s">
        <v>8353</v>
      </c>
      <c r="R3081" s="22">
        <f t="shared" si="145"/>
        <v>42055.713368055556</v>
      </c>
      <c r="S3081" s="13">
        <f t="shared" si="146"/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f t="shared" si="144"/>
        <v>53.714285714285715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0" t="s">
        <v>8313</v>
      </c>
      <c r="Q3082" t="s">
        <v>8353</v>
      </c>
      <c r="R3082" s="22">
        <f t="shared" si="145"/>
        <v>41940.028287037036</v>
      </c>
      <c r="S3082" s="13">
        <f t="shared" si="146"/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f t="shared" si="144"/>
        <v>420.6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0" t="s">
        <v>8313</v>
      </c>
      <c r="Q3083" t="s">
        <v>8353</v>
      </c>
      <c r="R3083" s="22">
        <f t="shared" si="145"/>
        <v>42237.181608796294</v>
      </c>
      <c r="S3083" s="13">
        <f t="shared" si="146"/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t="e">
        <f t="shared" si="144"/>
        <v>#DIV/0!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0" t="s">
        <v>8313</v>
      </c>
      <c r="Q3084" t="s">
        <v>8353</v>
      </c>
      <c r="R3084" s="22">
        <f t="shared" si="145"/>
        <v>42293.922986111109</v>
      </c>
      <c r="S3084" s="13">
        <f t="shared" si="146"/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f t="shared" si="144"/>
        <v>18.666666666666668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0" t="s">
        <v>8313</v>
      </c>
      <c r="Q3085" t="s">
        <v>8353</v>
      </c>
      <c r="R3085" s="22">
        <f t="shared" si="145"/>
        <v>41853.563402777778</v>
      </c>
      <c r="S3085" s="13">
        <f t="shared" si="146"/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f t="shared" si="144"/>
        <v>78.333333333333329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0" t="s">
        <v>8313</v>
      </c>
      <c r="Q3086" t="s">
        <v>8353</v>
      </c>
      <c r="R3086" s="22">
        <f t="shared" si="145"/>
        <v>42100.723738425921</v>
      </c>
      <c r="S3086" s="13">
        <f t="shared" si="146"/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f t="shared" si="144"/>
        <v>67.777777777777771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0" t="s">
        <v>8313</v>
      </c>
      <c r="Q3087" t="s">
        <v>8353</v>
      </c>
      <c r="R3087" s="22">
        <f t="shared" si="145"/>
        <v>42246.883784722217</v>
      </c>
      <c r="S3087" s="13">
        <f t="shared" si="146"/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f t="shared" si="144"/>
        <v>16.666666666666668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0" t="s">
        <v>8313</v>
      </c>
      <c r="Q3088" t="s">
        <v>8353</v>
      </c>
      <c r="R3088" s="22">
        <f t="shared" si="145"/>
        <v>42173.67082175926</v>
      </c>
      <c r="S3088" s="13">
        <f t="shared" si="146"/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f t="shared" si="144"/>
        <v>62.5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0" t="s">
        <v>8313</v>
      </c>
      <c r="Q3089" t="s">
        <v>8353</v>
      </c>
      <c r="R3089" s="22">
        <f t="shared" si="145"/>
        <v>42665.150347222225</v>
      </c>
      <c r="S3089" s="13">
        <f t="shared" si="146"/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f t="shared" si="144"/>
        <v>42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0" t="s">
        <v>8313</v>
      </c>
      <c r="Q3090" t="s">
        <v>8353</v>
      </c>
      <c r="R3090" s="22">
        <f t="shared" si="145"/>
        <v>41981.57230324074</v>
      </c>
      <c r="S3090" s="13">
        <f t="shared" si="146"/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f t="shared" si="144"/>
        <v>130.0888888888889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0" t="s">
        <v>8313</v>
      </c>
      <c r="Q3091" t="s">
        <v>8353</v>
      </c>
      <c r="R3091" s="22">
        <f t="shared" si="145"/>
        <v>42528.542627314819</v>
      </c>
      <c r="S3091" s="13">
        <f t="shared" si="146"/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f t="shared" si="144"/>
        <v>1270.2222222222222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0" t="s">
        <v>8313</v>
      </c>
      <c r="Q3092" t="s">
        <v>8353</v>
      </c>
      <c r="R3092" s="22">
        <f t="shared" si="145"/>
        <v>42065.818807870368</v>
      </c>
      <c r="S3092" s="13">
        <f t="shared" si="146"/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f t="shared" si="144"/>
        <v>88.444444444444443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0" t="s">
        <v>8313</v>
      </c>
      <c r="Q3093" t="s">
        <v>8353</v>
      </c>
      <c r="R3093" s="22">
        <f t="shared" si="145"/>
        <v>42566.948414351849</v>
      </c>
      <c r="S3093" s="13">
        <f t="shared" si="146"/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f t="shared" si="144"/>
        <v>56.342380952380957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0" t="s">
        <v>8313</v>
      </c>
      <c r="Q3094" t="s">
        <v>8353</v>
      </c>
      <c r="R3094" s="22">
        <f t="shared" si="145"/>
        <v>42255.619351851856</v>
      </c>
      <c r="S3094" s="13">
        <f t="shared" si="146"/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f t="shared" si="144"/>
        <v>53.529411764705884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0" t="s">
        <v>8313</v>
      </c>
      <c r="Q3095" t="s">
        <v>8353</v>
      </c>
      <c r="R3095" s="22">
        <f t="shared" si="145"/>
        <v>41760.909039351849</v>
      </c>
      <c r="S3095" s="13">
        <f t="shared" si="146"/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f t="shared" si="144"/>
        <v>25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0" t="s">
        <v>8313</v>
      </c>
      <c r="Q3096" t="s">
        <v>8353</v>
      </c>
      <c r="R3096" s="22">
        <f t="shared" si="145"/>
        <v>42207.795787037037</v>
      </c>
      <c r="S3096" s="13">
        <f t="shared" si="146"/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f t="shared" si="144"/>
        <v>50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0" t="s">
        <v>8313</v>
      </c>
      <c r="Q3097" t="s">
        <v>8353</v>
      </c>
      <c r="R3097" s="22">
        <f t="shared" si="145"/>
        <v>42523.025231481486</v>
      </c>
      <c r="S3097" s="13">
        <f t="shared" si="146"/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f t="shared" si="144"/>
        <v>56.785714285714285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0" t="s">
        <v>8313</v>
      </c>
      <c r="Q3098" t="s">
        <v>8353</v>
      </c>
      <c r="R3098" s="22">
        <f t="shared" si="145"/>
        <v>42114.825532407413</v>
      </c>
      <c r="S3098" s="13">
        <f t="shared" si="146"/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f t="shared" si="144"/>
        <v>40.833333333333336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0" t="s">
        <v>8313</v>
      </c>
      <c r="Q3099" t="s">
        <v>8353</v>
      </c>
      <c r="R3099" s="22">
        <f t="shared" si="145"/>
        <v>42629.503483796296</v>
      </c>
      <c r="S3099" s="13">
        <f t="shared" si="146"/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f t="shared" si="144"/>
        <v>65.111111111111114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0" t="s">
        <v>8313</v>
      </c>
      <c r="Q3100" t="s">
        <v>8353</v>
      </c>
      <c r="R3100" s="22">
        <f t="shared" si="145"/>
        <v>42359.792233796295</v>
      </c>
      <c r="S3100" s="13">
        <f t="shared" si="146"/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f t="shared" si="144"/>
        <v>55.6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0" t="s">
        <v>8313</v>
      </c>
      <c r="Q3101" t="s">
        <v>8353</v>
      </c>
      <c r="R3101" s="22">
        <f t="shared" si="145"/>
        <v>42382.189710648148</v>
      </c>
      <c r="S3101" s="13">
        <f t="shared" si="146"/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f t="shared" si="144"/>
        <v>140.53846153846155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0" t="s">
        <v>8313</v>
      </c>
      <c r="Q3102" t="s">
        <v>8353</v>
      </c>
      <c r="R3102" s="22">
        <f t="shared" si="145"/>
        <v>41902.622395833336</v>
      </c>
      <c r="S3102" s="13">
        <f t="shared" si="146"/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f t="shared" si="144"/>
        <v>25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0" t="s">
        <v>8313</v>
      </c>
      <c r="Q3103" t="s">
        <v>8353</v>
      </c>
      <c r="R3103" s="22">
        <f t="shared" si="145"/>
        <v>42171.383530092593</v>
      </c>
      <c r="S3103" s="13">
        <f t="shared" si="146"/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f t="shared" si="144"/>
        <v>69.533333333333331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0" t="s">
        <v>8313</v>
      </c>
      <c r="Q3104" t="s">
        <v>8353</v>
      </c>
      <c r="R3104" s="22">
        <f t="shared" si="145"/>
        <v>42555.340486111112</v>
      </c>
      <c r="S3104" s="13">
        <f t="shared" si="146"/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f t="shared" si="144"/>
        <v>5.5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0" t="s">
        <v>8313</v>
      </c>
      <c r="Q3105" t="s">
        <v>8353</v>
      </c>
      <c r="R3105" s="22">
        <f t="shared" si="145"/>
        <v>42107.156319444446</v>
      </c>
      <c r="S3105" s="13">
        <f t="shared" si="146"/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f t="shared" si="144"/>
        <v>237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0" t="s">
        <v>8313</v>
      </c>
      <c r="Q3106" t="s">
        <v>8353</v>
      </c>
      <c r="R3106" s="22">
        <f t="shared" si="145"/>
        <v>42006.908692129626</v>
      </c>
      <c r="S3106" s="13">
        <f t="shared" si="146"/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f t="shared" si="144"/>
        <v>79.870967741935488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0" t="s">
        <v>8313</v>
      </c>
      <c r="Q3107" t="s">
        <v>8353</v>
      </c>
      <c r="R3107" s="22">
        <f t="shared" si="145"/>
        <v>41876.718935185185</v>
      </c>
      <c r="S3107" s="13">
        <f t="shared" si="146"/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f t="shared" si="144"/>
        <v>10.25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0" t="s">
        <v>8313</v>
      </c>
      <c r="Q3108" t="s">
        <v>8353</v>
      </c>
      <c r="R3108" s="22">
        <f t="shared" si="145"/>
        <v>42241.429120370376</v>
      </c>
      <c r="S3108" s="13">
        <f t="shared" si="146"/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f t="shared" si="144"/>
        <v>272.58620689655174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0" t="s">
        <v>8313</v>
      </c>
      <c r="Q3109" t="s">
        <v>8353</v>
      </c>
      <c r="R3109" s="22">
        <f t="shared" si="145"/>
        <v>42128.814247685179</v>
      </c>
      <c r="S3109" s="13">
        <f t="shared" si="146"/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f t="shared" si="144"/>
        <v>13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0" t="s">
        <v>8313</v>
      </c>
      <c r="Q3110" t="s">
        <v>8353</v>
      </c>
      <c r="R3110" s="22">
        <f t="shared" si="145"/>
        <v>42062.680486111116</v>
      </c>
      <c r="S3110" s="13">
        <f t="shared" si="146"/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f t="shared" si="144"/>
        <v>58.184210526315788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0" t="s">
        <v>8313</v>
      </c>
      <c r="Q3111" t="s">
        <v>8353</v>
      </c>
      <c r="R3111" s="22">
        <f t="shared" si="145"/>
        <v>41844.125115740739</v>
      </c>
      <c r="S3111" s="13">
        <f t="shared" si="146"/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f t="shared" si="144"/>
        <v>10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0" t="s">
        <v>8313</v>
      </c>
      <c r="Q3112" t="s">
        <v>8353</v>
      </c>
      <c r="R3112" s="22">
        <f t="shared" si="145"/>
        <v>42745.031469907408</v>
      </c>
      <c r="S3112" s="13">
        <f t="shared" si="146"/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f t="shared" si="144"/>
        <v>70.10526315789474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0" t="s">
        <v>8313</v>
      </c>
      <c r="Q3113" t="s">
        <v>8353</v>
      </c>
      <c r="R3113" s="22">
        <f t="shared" si="145"/>
        <v>41885.595138888886</v>
      </c>
      <c r="S3113" s="13">
        <f t="shared" si="146"/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f t="shared" si="144"/>
        <v>57.888888888888886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0" t="s">
        <v>8313</v>
      </c>
      <c r="Q3114" t="s">
        <v>8353</v>
      </c>
      <c r="R3114" s="22">
        <f t="shared" si="145"/>
        <v>42615.121921296297</v>
      </c>
      <c r="S3114" s="13">
        <f t="shared" si="146"/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f t="shared" si="144"/>
        <v>125.27027027027027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0" t="s">
        <v>8313</v>
      </c>
      <c r="Q3115" t="s">
        <v>8353</v>
      </c>
      <c r="R3115" s="22">
        <f t="shared" si="145"/>
        <v>42081.731273148151</v>
      </c>
      <c r="S3115" s="13">
        <f t="shared" si="146"/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t="e">
        <f t="shared" si="144"/>
        <v>#DIV/0!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0" t="s">
        <v>8313</v>
      </c>
      <c r="Q3116" t="s">
        <v>8353</v>
      </c>
      <c r="R3116" s="22">
        <f t="shared" si="145"/>
        <v>41843.632523148146</v>
      </c>
      <c r="S3116" s="13">
        <f t="shared" si="146"/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f t="shared" si="144"/>
        <v>300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0" t="s">
        <v>8313</v>
      </c>
      <c r="Q3117" t="s">
        <v>8353</v>
      </c>
      <c r="R3117" s="22">
        <f t="shared" si="145"/>
        <v>42496.447071759263</v>
      </c>
      <c r="S3117" s="13">
        <f t="shared" si="146"/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f t="shared" si="144"/>
        <v>43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0" t="s">
        <v>8313</v>
      </c>
      <c r="Q3118" t="s">
        <v>8353</v>
      </c>
      <c r="R3118" s="22">
        <f t="shared" si="145"/>
        <v>42081.515335648146</v>
      </c>
      <c r="S3118" s="13">
        <f t="shared" si="146"/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f t="shared" si="144"/>
        <v>1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0" t="s">
        <v>8313</v>
      </c>
      <c r="Q3119" t="s">
        <v>8353</v>
      </c>
      <c r="R3119" s="22">
        <f t="shared" si="145"/>
        <v>42509.374537037031</v>
      </c>
      <c r="S3119" s="13">
        <f t="shared" si="146"/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f t="shared" si="144"/>
        <v>775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0" t="s">
        <v>8313</v>
      </c>
      <c r="Q3120" t="s">
        <v>8353</v>
      </c>
      <c r="R3120" s="22">
        <f t="shared" si="145"/>
        <v>42534.649571759262</v>
      </c>
      <c r="S3120" s="13">
        <f t="shared" si="146"/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f t="shared" si="144"/>
        <v>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0" t="s">
        <v>8313</v>
      </c>
      <c r="Q3121" t="s">
        <v>8353</v>
      </c>
      <c r="R3121" s="22">
        <f t="shared" si="145"/>
        <v>42060.04550925926</v>
      </c>
      <c r="S3121" s="13">
        <f t="shared" si="146"/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f t="shared" si="144"/>
        <v>12.8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0" t="s">
        <v>8313</v>
      </c>
      <c r="Q3122" t="s">
        <v>8353</v>
      </c>
      <c r="R3122" s="22">
        <f t="shared" si="145"/>
        <v>42435.942083333335</v>
      </c>
      <c r="S3122" s="13">
        <f t="shared" si="146"/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f t="shared" si="144"/>
        <v>10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0" t="s">
        <v>8313</v>
      </c>
      <c r="Q3123" t="s">
        <v>8353</v>
      </c>
      <c r="R3123" s="22">
        <f t="shared" si="145"/>
        <v>41848.679803240739</v>
      </c>
      <c r="S3123" s="13">
        <f t="shared" si="146"/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f t="shared" si="144"/>
        <v>58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0" t="s">
        <v>8313</v>
      </c>
      <c r="Q3124" t="s">
        <v>8353</v>
      </c>
      <c r="R3124" s="22">
        <f t="shared" si="145"/>
        <v>42678.932083333333</v>
      </c>
      <c r="S3124" s="13">
        <f t="shared" si="146"/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f t="shared" si="144"/>
        <v>244.80459770114942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0" t="s">
        <v>8313</v>
      </c>
      <c r="Q3125" t="s">
        <v>8353</v>
      </c>
      <c r="R3125" s="22">
        <f t="shared" si="145"/>
        <v>42530.993032407408</v>
      </c>
      <c r="S3125" s="13">
        <f t="shared" si="146"/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f t="shared" si="144"/>
        <v>6.5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0" t="s">
        <v>8313</v>
      </c>
      <c r="Q3126" t="s">
        <v>8353</v>
      </c>
      <c r="R3126" s="22">
        <f t="shared" si="145"/>
        <v>41977.780104166668</v>
      </c>
      <c r="S3126" s="13">
        <f t="shared" si="146"/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t="e">
        <f t="shared" si="144"/>
        <v>#DIV/0!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0" t="s">
        <v>8313</v>
      </c>
      <c r="Q3127" t="s">
        <v>8353</v>
      </c>
      <c r="R3127" s="22">
        <f t="shared" si="145"/>
        <v>42346.20685185185</v>
      </c>
      <c r="S3127" s="13">
        <f t="shared" si="146"/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f t="shared" si="144"/>
        <v>61.176470588235297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0" t="s">
        <v>8313</v>
      </c>
      <c r="Q3128" t="s">
        <v>8353</v>
      </c>
      <c r="R3128" s="22">
        <f t="shared" si="145"/>
        <v>42427.01807870371</v>
      </c>
      <c r="S3128" s="13">
        <f t="shared" si="146"/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t="e">
        <f t="shared" si="144"/>
        <v>#DIV/0!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0" t="s">
        <v>8313</v>
      </c>
      <c r="Q3129" t="s">
        <v>8353</v>
      </c>
      <c r="R3129" s="22">
        <f t="shared" si="145"/>
        <v>42034.856817129628</v>
      </c>
      <c r="S3129" s="13">
        <f t="shared" si="146"/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f t="shared" si="144"/>
        <v>139.23931623931625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0" t="s">
        <v>8313</v>
      </c>
      <c r="Q3130" t="s">
        <v>8314</v>
      </c>
      <c r="R3130" s="22">
        <f t="shared" si="145"/>
        <v>42780.825706018513</v>
      </c>
      <c r="S3130" s="13">
        <f t="shared" si="146"/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f t="shared" si="144"/>
        <v>10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0" t="s">
        <v>8313</v>
      </c>
      <c r="Q3131" t="s">
        <v>8314</v>
      </c>
      <c r="R3131" s="22">
        <f t="shared" si="145"/>
        <v>42803.842812499999</v>
      </c>
      <c r="S3131" s="13">
        <f t="shared" si="146"/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f t="shared" si="144"/>
        <v>93.75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0" t="s">
        <v>8313</v>
      </c>
      <c r="Q3132" t="s">
        <v>8314</v>
      </c>
      <c r="R3132" s="22">
        <f t="shared" si="145"/>
        <v>42808.640231481477</v>
      </c>
      <c r="S3132" s="13">
        <f t="shared" si="146"/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f t="shared" si="144"/>
        <v>53.75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0" t="s">
        <v>8313</v>
      </c>
      <c r="Q3133" t="s">
        <v>8314</v>
      </c>
      <c r="R3133" s="22">
        <f t="shared" si="145"/>
        <v>42803.579224537039</v>
      </c>
      <c r="S3133" s="13">
        <f t="shared" si="146"/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f t="shared" si="144"/>
        <v>10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0" t="s">
        <v>8313</v>
      </c>
      <c r="Q3134" t="s">
        <v>8314</v>
      </c>
      <c r="R3134" s="22">
        <f t="shared" si="145"/>
        <v>42786.350231481483</v>
      </c>
      <c r="S3134" s="13">
        <f t="shared" si="146"/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f t="shared" si="144"/>
        <v>33.75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0" t="s">
        <v>8313</v>
      </c>
      <c r="Q3135" t="s">
        <v>8314</v>
      </c>
      <c r="R3135" s="22">
        <f t="shared" si="145"/>
        <v>42788.565208333333</v>
      </c>
      <c r="S3135" s="13">
        <f t="shared" si="146"/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f t="shared" si="144"/>
        <v>18.75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0" t="s">
        <v>8313</v>
      </c>
      <c r="Q3136" t="s">
        <v>8314</v>
      </c>
      <c r="R3136" s="22">
        <f t="shared" si="145"/>
        <v>42800.720127314817</v>
      </c>
      <c r="S3136" s="13">
        <f t="shared" si="146"/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f t="shared" si="144"/>
        <v>23.142857142857142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0" t="s">
        <v>8313</v>
      </c>
      <c r="Q3137" t="s">
        <v>8314</v>
      </c>
      <c r="R3137" s="22">
        <f t="shared" si="145"/>
        <v>42807.151863425926</v>
      </c>
      <c r="S3137" s="13">
        <f t="shared" si="146"/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f t="shared" si="144"/>
        <v>29.045454545454547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0" t="s">
        <v>8313</v>
      </c>
      <c r="Q3138" t="s">
        <v>8314</v>
      </c>
      <c r="R3138" s="22">
        <f t="shared" si="145"/>
        <v>42789.462430555555</v>
      </c>
      <c r="S3138" s="13">
        <f t="shared" si="146"/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f t="shared" ref="I3139:I3202" si="147">E3139/M3139</f>
        <v>50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0" t="s">
        <v>8313</v>
      </c>
      <c r="Q3139" t="s">
        <v>8314</v>
      </c>
      <c r="R3139" s="22">
        <f t="shared" ref="R3139:R3202" si="148">(((K3139/60)/60)/24)+DATE(1970,1,1)</f>
        <v>42807.885057870371</v>
      </c>
      <c r="S3139" s="13">
        <f t="shared" ref="S3139:S3202" si="149">YEAR(R3139)</f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t="e">
        <f t="shared" si="147"/>
        <v>#DIV/0!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0" t="s">
        <v>8313</v>
      </c>
      <c r="Q3140" t="s">
        <v>8314</v>
      </c>
      <c r="R3140" s="22">
        <f t="shared" si="148"/>
        <v>42809.645914351851</v>
      </c>
      <c r="S3140" s="13">
        <f t="shared" si="149"/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f t="shared" si="147"/>
        <v>450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0" t="s">
        <v>8313</v>
      </c>
      <c r="Q3141" t="s">
        <v>8314</v>
      </c>
      <c r="R3141" s="22">
        <f t="shared" si="148"/>
        <v>42785.270370370374</v>
      </c>
      <c r="S3141" s="13">
        <f t="shared" si="149"/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f t="shared" si="147"/>
        <v>24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0" t="s">
        <v>8313</v>
      </c>
      <c r="Q3142" t="s">
        <v>8314</v>
      </c>
      <c r="R3142" s="22">
        <f t="shared" si="148"/>
        <v>42802.718784722223</v>
      </c>
      <c r="S3142" s="13">
        <f t="shared" si="149"/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f t="shared" si="147"/>
        <v>32.25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0" t="s">
        <v>8313</v>
      </c>
      <c r="Q3143" t="s">
        <v>8314</v>
      </c>
      <c r="R3143" s="22">
        <f t="shared" si="148"/>
        <v>42800.753333333334</v>
      </c>
      <c r="S3143" s="13">
        <f t="shared" si="149"/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f t="shared" si="147"/>
        <v>15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0" t="s">
        <v>8313</v>
      </c>
      <c r="Q3144" t="s">
        <v>8314</v>
      </c>
      <c r="R3144" s="22">
        <f t="shared" si="148"/>
        <v>42783.513182870374</v>
      </c>
      <c r="S3144" s="13">
        <f t="shared" si="149"/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t="e">
        <f t="shared" si="147"/>
        <v>#DIV/0!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0" t="s">
        <v>8313</v>
      </c>
      <c r="Q3145" t="s">
        <v>8314</v>
      </c>
      <c r="R3145" s="22">
        <f t="shared" si="148"/>
        <v>42808.358287037037</v>
      </c>
      <c r="S3145" s="13">
        <f t="shared" si="149"/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f t="shared" si="147"/>
        <v>251.33333333333334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0" t="s">
        <v>8313</v>
      </c>
      <c r="Q3146" t="s">
        <v>8314</v>
      </c>
      <c r="R3146" s="22">
        <f t="shared" si="148"/>
        <v>42796.538275462968</v>
      </c>
      <c r="S3146" s="13">
        <f t="shared" si="149"/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t="e">
        <f t="shared" si="147"/>
        <v>#DIV/0!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0" t="s">
        <v>8313</v>
      </c>
      <c r="Q3147" t="s">
        <v>8314</v>
      </c>
      <c r="R3147" s="22">
        <f t="shared" si="148"/>
        <v>42762.040902777779</v>
      </c>
      <c r="S3147" s="13">
        <f t="shared" si="149"/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f t="shared" si="147"/>
        <v>437.5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0" t="s">
        <v>8313</v>
      </c>
      <c r="Q3148" t="s">
        <v>8314</v>
      </c>
      <c r="R3148" s="22">
        <f t="shared" si="148"/>
        <v>42796.682476851856</v>
      </c>
      <c r="S3148" s="13">
        <f t="shared" si="149"/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f t="shared" si="147"/>
        <v>110.35211267605634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0" t="s">
        <v>8313</v>
      </c>
      <c r="Q3149" t="s">
        <v>8314</v>
      </c>
      <c r="R3149" s="22">
        <f t="shared" si="148"/>
        <v>41909.969386574077</v>
      </c>
      <c r="S3149" s="13">
        <f t="shared" si="149"/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f t="shared" si="147"/>
        <v>41.421052631578945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0" t="s">
        <v>8313</v>
      </c>
      <c r="Q3150" t="s">
        <v>8314</v>
      </c>
      <c r="R3150" s="22">
        <f t="shared" si="148"/>
        <v>41891.665324074071</v>
      </c>
      <c r="S3150" s="13">
        <f t="shared" si="149"/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f t="shared" si="147"/>
        <v>52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0" t="s">
        <v>8313</v>
      </c>
      <c r="Q3151" t="s">
        <v>8314</v>
      </c>
      <c r="R3151" s="22">
        <f t="shared" si="148"/>
        <v>41226.017361111109</v>
      </c>
      <c r="S3151" s="13">
        <f t="shared" si="149"/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f t="shared" si="147"/>
        <v>33.990384615384613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0" t="s">
        <v>8313</v>
      </c>
      <c r="Q3152" t="s">
        <v>8314</v>
      </c>
      <c r="R3152" s="22">
        <f t="shared" si="148"/>
        <v>40478.263923611114</v>
      </c>
      <c r="S3152" s="13">
        <f t="shared" si="149"/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f t="shared" si="147"/>
        <v>103.35294117647059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0" t="s">
        <v>8313</v>
      </c>
      <c r="Q3153" t="s">
        <v>8314</v>
      </c>
      <c r="R3153" s="22">
        <f t="shared" si="148"/>
        <v>41862.83997685185</v>
      </c>
      <c r="S3153" s="13">
        <f t="shared" si="149"/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f t="shared" si="147"/>
        <v>34.791044776119406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0" t="s">
        <v>8313</v>
      </c>
      <c r="Q3154" t="s">
        <v>8314</v>
      </c>
      <c r="R3154" s="22">
        <f t="shared" si="148"/>
        <v>41550.867673611108</v>
      </c>
      <c r="S3154" s="13">
        <f t="shared" si="149"/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f t="shared" si="147"/>
        <v>41.773858921161825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0" t="s">
        <v>8313</v>
      </c>
      <c r="Q3155" t="s">
        <v>8314</v>
      </c>
      <c r="R3155" s="22">
        <f t="shared" si="148"/>
        <v>40633.154363425929</v>
      </c>
      <c r="S3155" s="13">
        <f t="shared" si="149"/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f t="shared" si="147"/>
        <v>64.268292682926827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0" t="s">
        <v>8313</v>
      </c>
      <c r="Q3156" t="s">
        <v>8314</v>
      </c>
      <c r="R3156" s="22">
        <f t="shared" si="148"/>
        <v>40970.875671296293</v>
      </c>
      <c r="S3156" s="13">
        <f t="shared" si="149"/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f t="shared" si="147"/>
        <v>31.209370860927152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0" t="s">
        <v>8313</v>
      </c>
      <c r="Q3157" t="s">
        <v>8314</v>
      </c>
      <c r="R3157" s="22">
        <f t="shared" si="148"/>
        <v>41233.499131944445</v>
      </c>
      <c r="S3157" s="13">
        <f t="shared" si="149"/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f t="shared" si="147"/>
        <v>62.921348314606739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0" t="s">
        <v>8313</v>
      </c>
      <c r="Q3158" t="s">
        <v>8314</v>
      </c>
      <c r="R3158" s="22">
        <f t="shared" si="148"/>
        <v>41026.953055555554</v>
      </c>
      <c r="S3158" s="13">
        <f t="shared" si="149"/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f t="shared" si="147"/>
        <v>98.536585365853654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0" t="s">
        <v>8313</v>
      </c>
      <c r="Q3159" t="s">
        <v>8314</v>
      </c>
      <c r="R3159" s="22">
        <f t="shared" si="148"/>
        <v>41829.788252314815</v>
      </c>
      <c r="S3159" s="13">
        <f t="shared" si="149"/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f t="shared" si="147"/>
        <v>82.608695652173907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0" t="s">
        <v>8313</v>
      </c>
      <c r="Q3160" t="s">
        <v>8314</v>
      </c>
      <c r="R3160" s="22">
        <f t="shared" si="148"/>
        <v>41447.839722222219</v>
      </c>
      <c r="S3160" s="13">
        <f t="shared" si="149"/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f t="shared" si="147"/>
        <v>38.504230769230773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0" t="s">
        <v>8313</v>
      </c>
      <c r="Q3161" t="s">
        <v>8314</v>
      </c>
      <c r="R3161" s="22">
        <f t="shared" si="148"/>
        <v>40884.066678240742</v>
      </c>
      <c r="S3161" s="13">
        <f t="shared" si="149"/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f t="shared" si="147"/>
        <v>80.15789473684211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0" t="s">
        <v>8313</v>
      </c>
      <c r="Q3162" t="s">
        <v>8314</v>
      </c>
      <c r="R3162" s="22">
        <f t="shared" si="148"/>
        <v>41841.26489583333</v>
      </c>
      <c r="S3162" s="13">
        <f t="shared" si="149"/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f t="shared" si="147"/>
        <v>28.405405405405407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0" t="s">
        <v>8313</v>
      </c>
      <c r="Q3163" t="s">
        <v>8314</v>
      </c>
      <c r="R3163" s="22">
        <f t="shared" si="148"/>
        <v>41897.536134259259</v>
      </c>
      <c r="S3163" s="13">
        <f t="shared" si="149"/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f t="shared" si="147"/>
        <v>80.730158730158735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0" t="s">
        <v>8313</v>
      </c>
      <c r="Q3164" t="s">
        <v>8314</v>
      </c>
      <c r="R3164" s="22">
        <f t="shared" si="148"/>
        <v>41799.685902777775</v>
      </c>
      <c r="S3164" s="13">
        <f t="shared" si="149"/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f t="shared" si="147"/>
        <v>200.69444444444446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0" t="s">
        <v>8313</v>
      </c>
      <c r="Q3165" t="s">
        <v>8314</v>
      </c>
      <c r="R3165" s="22">
        <f t="shared" si="148"/>
        <v>41775.753761574073</v>
      </c>
      <c r="S3165" s="13">
        <f t="shared" si="149"/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f t="shared" si="147"/>
        <v>37.591549295774648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0" t="s">
        <v>8313</v>
      </c>
      <c r="Q3166" t="s">
        <v>8314</v>
      </c>
      <c r="R3166" s="22">
        <f t="shared" si="148"/>
        <v>41766.80572916667</v>
      </c>
      <c r="S3166" s="13">
        <f t="shared" si="149"/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f t="shared" si="147"/>
        <v>58.095238095238095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0" t="s">
        <v>8313</v>
      </c>
      <c r="Q3167" t="s">
        <v>8314</v>
      </c>
      <c r="R3167" s="22">
        <f t="shared" si="148"/>
        <v>40644.159259259257</v>
      </c>
      <c r="S3167" s="13">
        <f t="shared" si="149"/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f t="shared" si="147"/>
        <v>60.300892473118282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0" t="s">
        <v>8313</v>
      </c>
      <c r="Q3168" t="s">
        <v>8314</v>
      </c>
      <c r="R3168" s="22">
        <f t="shared" si="148"/>
        <v>41940.69158564815</v>
      </c>
      <c r="S3168" s="13">
        <f t="shared" si="149"/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f t="shared" si="147"/>
        <v>63.363636363636367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0" t="s">
        <v>8313</v>
      </c>
      <c r="Q3169" t="s">
        <v>8314</v>
      </c>
      <c r="R3169" s="22">
        <f t="shared" si="148"/>
        <v>41839.175706018519</v>
      </c>
      <c r="S3169" s="13">
        <f t="shared" si="149"/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f t="shared" si="147"/>
        <v>50.901639344262293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0" t="s">
        <v>8313</v>
      </c>
      <c r="Q3170" t="s">
        <v>8314</v>
      </c>
      <c r="R3170" s="22">
        <f t="shared" si="148"/>
        <v>41772.105937500004</v>
      </c>
      <c r="S3170" s="13">
        <f t="shared" si="149"/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f t="shared" si="147"/>
        <v>100.5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0" t="s">
        <v>8313</v>
      </c>
      <c r="Q3171" t="s">
        <v>8314</v>
      </c>
      <c r="R3171" s="22">
        <f t="shared" si="148"/>
        <v>41591.737974537034</v>
      </c>
      <c r="S3171" s="13">
        <f t="shared" si="149"/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f t="shared" si="147"/>
        <v>31.619718309859156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0" t="s">
        <v>8313</v>
      </c>
      <c r="Q3172" t="s">
        <v>8314</v>
      </c>
      <c r="R3172" s="22">
        <f t="shared" si="148"/>
        <v>41789.080370370371</v>
      </c>
      <c r="S3172" s="13">
        <f t="shared" si="149"/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f t="shared" si="147"/>
        <v>65.102564102564102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0" t="s">
        <v>8313</v>
      </c>
      <c r="Q3173" t="s">
        <v>8314</v>
      </c>
      <c r="R3173" s="22">
        <f t="shared" si="148"/>
        <v>42466.608310185184</v>
      </c>
      <c r="S3173" s="13">
        <f t="shared" si="149"/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f t="shared" si="147"/>
        <v>79.310344827586206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0" t="s">
        <v>8313</v>
      </c>
      <c r="Q3174" t="s">
        <v>8314</v>
      </c>
      <c r="R3174" s="22">
        <f t="shared" si="148"/>
        <v>40923.729953703703</v>
      </c>
      <c r="S3174" s="13">
        <f t="shared" si="149"/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f t="shared" si="147"/>
        <v>139.18918918918919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0" t="s">
        <v>8313</v>
      </c>
      <c r="Q3175" t="s">
        <v>8314</v>
      </c>
      <c r="R3175" s="22">
        <f t="shared" si="148"/>
        <v>41878.878379629627</v>
      </c>
      <c r="S3175" s="13">
        <f t="shared" si="149"/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f t="shared" si="147"/>
        <v>131.91304347826087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0" t="s">
        <v>8313</v>
      </c>
      <c r="Q3176" t="s">
        <v>8314</v>
      </c>
      <c r="R3176" s="22">
        <f t="shared" si="148"/>
        <v>41862.864675925928</v>
      </c>
      <c r="S3176" s="13">
        <f t="shared" si="149"/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f t="shared" si="147"/>
        <v>91.3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0" t="s">
        <v>8313</v>
      </c>
      <c r="Q3177" t="s">
        <v>8314</v>
      </c>
      <c r="R3177" s="22">
        <f t="shared" si="148"/>
        <v>40531.886886574073</v>
      </c>
      <c r="S3177" s="13">
        <f t="shared" si="149"/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f t="shared" si="147"/>
        <v>39.672727272727272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0" t="s">
        <v>8313</v>
      </c>
      <c r="Q3178" t="s">
        <v>8314</v>
      </c>
      <c r="R3178" s="22">
        <f t="shared" si="148"/>
        <v>41477.930914351848</v>
      </c>
      <c r="S3178" s="13">
        <f t="shared" si="149"/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f t="shared" si="147"/>
        <v>57.549019607843135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0" t="s">
        <v>8313</v>
      </c>
      <c r="Q3179" t="s">
        <v>8314</v>
      </c>
      <c r="R3179" s="22">
        <f t="shared" si="148"/>
        <v>41781.666770833333</v>
      </c>
      <c r="S3179" s="13">
        <f t="shared" si="149"/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f t="shared" si="147"/>
        <v>33.025641025641029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0" t="s">
        <v>8313</v>
      </c>
      <c r="Q3180" t="s">
        <v>8314</v>
      </c>
      <c r="R3180" s="22">
        <f t="shared" si="148"/>
        <v>41806.605034722219</v>
      </c>
      <c r="S3180" s="13">
        <f t="shared" si="149"/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f t="shared" si="147"/>
        <v>77.335806451612896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0" t="s">
        <v>8313</v>
      </c>
      <c r="Q3181" t="s">
        <v>8314</v>
      </c>
      <c r="R3181" s="22">
        <f t="shared" si="148"/>
        <v>41375.702210648145</v>
      </c>
      <c r="S3181" s="13">
        <f t="shared" si="149"/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f t="shared" si="147"/>
        <v>31.933333333333334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0" t="s">
        <v>8313</v>
      </c>
      <c r="Q3182" t="s">
        <v>8314</v>
      </c>
      <c r="R3182" s="22">
        <f t="shared" si="148"/>
        <v>41780.412604166668</v>
      </c>
      <c r="S3182" s="13">
        <f t="shared" si="149"/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f t="shared" si="147"/>
        <v>36.333333333333336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0" t="s">
        <v>8313</v>
      </c>
      <c r="Q3183" t="s">
        <v>8314</v>
      </c>
      <c r="R3183" s="22">
        <f t="shared" si="148"/>
        <v>41779.310034722221</v>
      </c>
      <c r="S3183" s="13">
        <f t="shared" si="149"/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f t="shared" si="147"/>
        <v>46.768211920529801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0" t="s">
        <v>8313</v>
      </c>
      <c r="Q3184" t="s">
        <v>8314</v>
      </c>
      <c r="R3184" s="22">
        <f t="shared" si="148"/>
        <v>40883.949317129627</v>
      </c>
      <c r="S3184" s="13">
        <f t="shared" si="149"/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f t="shared" si="147"/>
        <v>40.073529411764703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0" t="s">
        <v>8313</v>
      </c>
      <c r="Q3185" t="s">
        <v>8314</v>
      </c>
      <c r="R3185" s="22">
        <f t="shared" si="148"/>
        <v>41491.79478009259</v>
      </c>
      <c r="S3185" s="13">
        <f t="shared" si="149"/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f t="shared" si="147"/>
        <v>100.21739130434783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0" t="s">
        <v>8313</v>
      </c>
      <c r="Q3186" t="s">
        <v>8314</v>
      </c>
      <c r="R3186" s="22">
        <f t="shared" si="148"/>
        <v>41791.993414351848</v>
      </c>
      <c r="S3186" s="13">
        <f t="shared" si="149"/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f t="shared" si="147"/>
        <v>41.666666666666664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0" t="s">
        <v>8313</v>
      </c>
      <c r="Q3187" t="s">
        <v>8314</v>
      </c>
      <c r="R3187" s="22">
        <f t="shared" si="148"/>
        <v>41829.977326388893</v>
      </c>
      <c r="S3187" s="13">
        <f t="shared" si="149"/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f t="shared" si="147"/>
        <v>46.714285714285715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0" t="s">
        <v>8313</v>
      </c>
      <c r="Q3188" t="s">
        <v>8314</v>
      </c>
      <c r="R3188" s="22">
        <f t="shared" si="148"/>
        <v>41868.924050925925</v>
      </c>
      <c r="S3188" s="13">
        <f t="shared" si="149"/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f t="shared" si="147"/>
        <v>71.491803278688522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0" t="s">
        <v>8313</v>
      </c>
      <c r="Q3189" t="s">
        <v>8314</v>
      </c>
      <c r="R3189" s="22">
        <f t="shared" si="148"/>
        <v>41835.666354166664</v>
      </c>
      <c r="S3189" s="13">
        <f t="shared" si="149"/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f t="shared" si="147"/>
        <v>14.444444444444445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0" t="s">
        <v>8313</v>
      </c>
      <c r="Q3190" t="s">
        <v>8355</v>
      </c>
      <c r="R3190" s="22">
        <f t="shared" si="148"/>
        <v>42144.415532407409</v>
      </c>
      <c r="S3190" s="13">
        <f t="shared" si="149"/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f t="shared" si="147"/>
        <v>356.84210526315792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0" t="s">
        <v>8313</v>
      </c>
      <c r="Q3191" t="s">
        <v>8355</v>
      </c>
      <c r="R3191" s="22">
        <f t="shared" si="148"/>
        <v>42118.346435185187</v>
      </c>
      <c r="S3191" s="13">
        <f t="shared" si="149"/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t="e">
        <f t="shared" si="147"/>
        <v>#DIV/0!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0" t="s">
        <v>8313</v>
      </c>
      <c r="Q3192" t="s">
        <v>8355</v>
      </c>
      <c r="R3192" s="22">
        <f t="shared" si="148"/>
        <v>42683.151331018518</v>
      </c>
      <c r="S3192" s="13">
        <f t="shared" si="149"/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f t="shared" si="147"/>
        <v>37.75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0" t="s">
        <v>8313</v>
      </c>
      <c r="Q3193" t="s">
        <v>8355</v>
      </c>
      <c r="R3193" s="22">
        <f t="shared" si="148"/>
        <v>42538.755428240736</v>
      </c>
      <c r="S3193" s="13">
        <f t="shared" si="149"/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f t="shared" si="147"/>
        <v>12.75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0" t="s">
        <v>8313</v>
      </c>
      <c r="Q3194" t="s">
        <v>8355</v>
      </c>
      <c r="R3194" s="22">
        <f t="shared" si="148"/>
        <v>42018.94049768518</v>
      </c>
      <c r="S3194" s="13">
        <f t="shared" si="149"/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f t="shared" si="147"/>
        <v>24.458333333333332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0" t="s">
        <v>8313</v>
      </c>
      <c r="Q3195" t="s">
        <v>8355</v>
      </c>
      <c r="R3195" s="22">
        <f t="shared" si="148"/>
        <v>42010.968240740738</v>
      </c>
      <c r="S3195" s="13">
        <f t="shared" si="149"/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t="e">
        <f t="shared" si="147"/>
        <v>#DIV/0!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0" t="s">
        <v>8313</v>
      </c>
      <c r="Q3196" t="s">
        <v>8355</v>
      </c>
      <c r="R3196" s="22">
        <f t="shared" si="148"/>
        <v>42182.062476851846</v>
      </c>
      <c r="S3196" s="13">
        <f t="shared" si="149"/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f t="shared" si="147"/>
        <v>53.07692307692308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0" t="s">
        <v>8313</v>
      </c>
      <c r="Q3197" t="s">
        <v>8355</v>
      </c>
      <c r="R3197" s="22">
        <f t="shared" si="148"/>
        <v>42017.594236111108</v>
      </c>
      <c r="S3197" s="13">
        <f t="shared" si="149"/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f t="shared" si="147"/>
        <v>300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0" t="s">
        <v>8313</v>
      </c>
      <c r="Q3198" t="s">
        <v>8355</v>
      </c>
      <c r="R3198" s="22">
        <f t="shared" si="148"/>
        <v>42157.598090277781</v>
      </c>
      <c r="S3198" s="13">
        <f t="shared" si="149"/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f t="shared" si="147"/>
        <v>286.25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0" t="s">
        <v>8313</v>
      </c>
      <c r="Q3199" t="s">
        <v>8355</v>
      </c>
      <c r="R3199" s="22">
        <f t="shared" si="148"/>
        <v>42009.493263888886</v>
      </c>
      <c r="S3199" s="13">
        <f t="shared" si="149"/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f t="shared" si="147"/>
        <v>36.666666666666664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0" t="s">
        <v>8313</v>
      </c>
      <c r="Q3200" t="s">
        <v>8355</v>
      </c>
      <c r="R3200" s="22">
        <f t="shared" si="148"/>
        <v>42013.424502314811</v>
      </c>
      <c r="S3200" s="13">
        <f t="shared" si="149"/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f t="shared" si="147"/>
        <v>49.20754716981132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0" t="s">
        <v>8313</v>
      </c>
      <c r="Q3201" t="s">
        <v>8355</v>
      </c>
      <c r="R3201" s="22">
        <f t="shared" si="148"/>
        <v>41858.761782407404</v>
      </c>
      <c r="S3201" s="13">
        <f t="shared" si="149"/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f t="shared" si="147"/>
        <v>1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0" t="s">
        <v>8313</v>
      </c>
      <c r="Q3202" t="s">
        <v>8355</v>
      </c>
      <c r="R3202" s="22">
        <f t="shared" si="148"/>
        <v>42460.320613425924</v>
      </c>
      <c r="S3202" s="13">
        <f t="shared" si="149"/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f t="shared" ref="I3203:I3266" si="150">E3203/M3203</f>
        <v>12.5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0" t="s">
        <v>8313</v>
      </c>
      <c r="Q3203" t="s">
        <v>8355</v>
      </c>
      <c r="R3203" s="22">
        <f t="shared" ref="R3203:R3266" si="151">(((K3203/60)/60)/24)+DATE(1970,1,1)</f>
        <v>41861.767094907409</v>
      </c>
      <c r="S3203" s="13">
        <f t="shared" ref="S3203:S3266" si="152">YEAR(R3203)</f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f t="shared" si="150"/>
        <v>109.04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0" t="s">
        <v>8313</v>
      </c>
      <c r="Q3204" t="s">
        <v>8355</v>
      </c>
      <c r="R3204" s="22">
        <f t="shared" si="151"/>
        <v>42293.853541666671</v>
      </c>
      <c r="S3204" s="13">
        <f t="shared" si="152"/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f t="shared" si="150"/>
        <v>41.666666666666664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0" t="s">
        <v>8313</v>
      </c>
      <c r="Q3205" t="s">
        <v>8355</v>
      </c>
      <c r="R3205" s="22">
        <f t="shared" si="151"/>
        <v>42242.988680555558</v>
      </c>
      <c r="S3205" s="13">
        <f t="shared" si="152"/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t="e">
        <f t="shared" si="150"/>
        <v>#DIV/0!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0" t="s">
        <v>8313</v>
      </c>
      <c r="Q3206" t="s">
        <v>8355</v>
      </c>
      <c r="R3206" s="22">
        <f t="shared" si="151"/>
        <v>42172.686099537037</v>
      </c>
      <c r="S3206" s="13">
        <f t="shared" si="152"/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f t="shared" si="150"/>
        <v>22.75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0" t="s">
        <v>8313</v>
      </c>
      <c r="Q3207" t="s">
        <v>8355</v>
      </c>
      <c r="R3207" s="22">
        <f t="shared" si="151"/>
        <v>42095.374675925923</v>
      </c>
      <c r="S3207" s="13">
        <f t="shared" si="152"/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t="e">
        <f t="shared" si="150"/>
        <v>#DIV/0!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0" t="s">
        <v>8313</v>
      </c>
      <c r="Q3208" t="s">
        <v>8355</v>
      </c>
      <c r="R3208" s="22">
        <f t="shared" si="151"/>
        <v>42236.276053240741</v>
      </c>
      <c r="S3208" s="13">
        <f t="shared" si="152"/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f t="shared" si="150"/>
        <v>70.833333333333329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0" t="s">
        <v>8313</v>
      </c>
      <c r="Q3209" t="s">
        <v>8355</v>
      </c>
      <c r="R3209" s="22">
        <f t="shared" si="151"/>
        <v>42057.277858796297</v>
      </c>
      <c r="S3209" s="13">
        <f t="shared" si="152"/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f t="shared" si="150"/>
        <v>63.109756097560975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0" t="s">
        <v>8313</v>
      </c>
      <c r="Q3210" t="s">
        <v>8314</v>
      </c>
      <c r="R3210" s="22">
        <f t="shared" si="151"/>
        <v>41827.605057870373</v>
      </c>
      <c r="S3210" s="13">
        <f t="shared" si="152"/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f t="shared" si="150"/>
        <v>50.157964601769912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0" t="s">
        <v>8313</v>
      </c>
      <c r="Q3211" t="s">
        <v>8314</v>
      </c>
      <c r="R3211" s="22">
        <f t="shared" si="151"/>
        <v>41778.637245370373</v>
      </c>
      <c r="S3211" s="13">
        <f t="shared" si="152"/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f t="shared" si="150"/>
        <v>62.883333333333333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0" t="s">
        <v>8313</v>
      </c>
      <c r="Q3212" t="s">
        <v>8314</v>
      </c>
      <c r="R3212" s="22">
        <f t="shared" si="151"/>
        <v>41013.936562499999</v>
      </c>
      <c r="S3212" s="13">
        <f t="shared" si="152"/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f t="shared" si="150"/>
        <v>85.531055900621112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0" t="s">
        <v>8313</v>
      </c>
      <c r="Q3213" t="s">
        <v>8314</v>
      </c>
      <c r="R3213" s="22">
        <f t="shared" si="151"/>
        <v>41834.586574074077</v>
      </c>
      <c r="S3213" s="13">
        <f t="shared" si="152"/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f t="shared" si="150"/>
        <v>53.723404255319146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0" t="s">
        <v>8313</v>
      </c>
      <c r="Q3214" t="s">
        <v>8314</v>
      </c>
      <c r="R3214" s="22">
        <f t="shared" si="151"/>
        <v>41829.795729166668</v>
      </c>
      <c r="S3214" s="13">
        <f t="shared" si="152"/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f t="shared" si="150"/>
        <v>127.80851063829788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0" t="s">
        <v>8313</v>
      </c>
      <c r="Q3215" t="s">
        <v>8314</v>
      </c>
      <c r="R3215" s="22">
        <f t="shared" si="151"/>
        <v>42171.763414351852</v>
      </c>
      <c r="S3215" s="13">
        <f t="shared" si="152"/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f t="shared" si="150"/>
        <v>106.57391304347826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0" t="s">
        <v>8313</v>
      </c>
      <c r="Q3216" t="s">
        <v>8314</v>
      </c>
      <c r="R3216" s="22">
        <f t="shared" si="151"/>
        <v>42337.792511574073</v>
      </c>
      <c r="S3216" s="13">
        <f t="shared" si="152"/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f t="shared" si="150"/>
        <v>262.11194029850748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0" t="s">
        <v>8313</v>
      </c>
      <c r="Q3217" t="s">
        <v>8314</v>
      </c>
      <c r="R3217" s="22">
        <f t="shared" si="151"/>
        <v>42219.665173611109</v>
      </c>
      <c r="S3217" s="13">
        <f t="shared" si="152"/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f t="shared" si="150"/>
        <v>57.171428571428571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0" t="s">
        <v>8313</v>
      </c>
      <c r="Q3218" t="s">
        <v>8314</v>
      </c>
      <c r="R3218" s="22">
        <f t="shared" si="151"/>
        <v>42165.462627314817</v>
      </c>
      <c r="S3218" s="13">
        <f t="shared" si="152"/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f t="shared" si="150"/>
        <v>50.20192307692308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0" t="s">
        <v>8313</v>
      </c>
      <c r="Q3219" t="s">
        <v>8314</v>
      </c>
      <c r="R3219" s="22">
        <f t="shared" si="151"/>
        <v>42648.546111111107</v>
      </c>
      <c r="S3219" s="13">
        <f t="shared" si="152"/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f t="shared" si="150"/>
        <v>66.586956521739125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0" t="s">
        <v>8313</v>
      </c>
      <c r="Q3220" t="s">
        <v>8314</v>
      </c>
      <c r="R3220" s="22">
        <f t="shared" si="151"/>
        <v>41971.002152777779</v>
      </c>
      <c r="S3220" s="13">
        <f t="shared" si="152"/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f t="shared" si="150"/>
        <v>168.25210084033614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0" t="s">
        <v>8313</v>
      </c>
      <c r="Q3221" t="s">
        <v>8314</v>
      </c>
      <c r="R3221" s="22">
        <f t="shared" si="151"/>
        <v>42050.983182870375</v>
      </c>
      <c r="S3221" s="13">
        <f t="shared" si="152"/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f t="shared" si="150"/>
        <v>256.37288135593218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0" t="s">
        <v>8313</v>
      </c>
      <c r="Q3222" t="s">
        <v>8314</v>
      </c>
      <c r="R3222" s="22">
        <f t="shared" si="151"/>
        <v>42772.833379629628</v>
      </c>
      <c r="S3222" s="13">
        <f t="shared" si="152"/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f t="shared" si="150"/>
        <v>36.610619469026545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0" t="s">
        <v>8313</v>
      </c>
      <c r="Q3223" t="s">
        <v>8314</v>
      </c>
      <c r="R3223" s="22">
        <f t="shared" si="151"/>
        <v>42155.696793981479</v>
      </c>
      <c r="S3223" s="13">
        <f t="shared" si="152"/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f t="shared" si="150"/>
        <v>37.142857142857146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0" t="s">
        <v>8313</v>
      </c>
      <c r="Q3224" t="s">
        <v>8314</v>
      </c>
      <c r="R3224" s="22">
        <f t="shared" si="151"/>
        <v>42270.582141203704</v>
      </c>
      <c r="S3224" s="13">
        <f t="shared" si="152"/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f t="shared" si="150"/>
        <v>45.878378378378379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0" t="s">
        <v>8313</v>
      </c>
      <c r="Q3225" t="s">
        <v>8314</v>
      </c>
      <c r="R3225" s="22">
        <f t="shared" si="151"/>
        <v>42206.835370370376</v>
      </c>
      <c r="S3225" s="13">
        <f t="shared" si="152"/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f t="shared" si="150"/>
        <v>141.71296296296296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0" t="s">
        <v>8313</v>
      </c>
      <c r="Q3226" t="s">
        <v>8314</v>
      </c>
      <c r="R3226" s="22">
        <f t="shared" si="151"/>
        <v>42697.850844907407</v>
      </c>
      <c r="S3226" s="13">
        <f t="shared" si="152"/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f t="shared" si="150"/>
        <v>52.487179487179489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0" t="s">
        <v>8313</v>
      </c>
      <c r="Q3227" t="s">
        <v>8314</v>
      </c>
      <c r="R3227" s="22">
        <f t="shared" si="151"/>
        <v>42503.559467592597</v>
      </c>
      <c r="S3227" s="13">
        <f t="shared" si="152"/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f t="shared" si="150"/>
        <v>59.523809523809526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0" t="s">
        <v>8313</v>
      </c>
      <c r="Q3228" t="s">
        <v>8314</v>
      </c>
      <c r="R3228" s="22">
        <f t="shared" si="151"/>
        <v>42277.583472222221</v>
      </c>
      <c r="S3228" s="13">
        <f t="shared" si="152"/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f t="shared" si="150"/>
        <v>50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0" t="s">
        <v>8313</v>
      </c>
      <c r="Q3229" t="s">
        <v>8314</v>
      </c>
      <c r="R3229" s="22">
        <f t="shared" si="151"/>
        <v>42722.882361111115</v>
      </c>
      <c r="S3229" s="13">
        <f t="shared" si="152"/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f t="shared" si="150"/>
        <v>193.62162162162161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0" t="s">
        <v>8313</v>
      </c>
      <c r="Q3230" t="s">
        <v>8314</v>
      </c>
      <c r="R3230" s="22">
        <f t="shared" si="151"/>
        <v>42323.70930555556</v>
      </c>
      <c r="S3230" s="13">
        <f t="shared" si="152"/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f t="shared" si="150"/>
        <v>106.79702970297029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0" t="s">
        <v>8313</v>
      </c>
      <c r="Q3231" t="s">
        <v>8314</v>
      </c>
      <c r="R3231" s="22">
        <f t="shared" si="151"/>
        <v>41933.291643518518</v>
      </c>
      <c r="S3231" s="13">
        <f t="shared" si="152"/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f t="shared" si="150"/>
        <v>77.21621621621621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0" t="s">
        <v>8313</v>
      </c>
      <c r="Q3232" t="s">
        <v>8314</v>
      </c>
      <c r="R3232" s="22">
        <f t="shared" si="151"/>
        <v>41898.168125000004</v>
      </c>
      <c r="S3232" s="13">
        <f t="shared" si="152"/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f t="shared" si="150"/>
        <v>57.5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0" t="s">
        <v>8313</v>
      </c>
      <c r="Q3233" t="s">
        <v>8314</v>
      </c>
      <c r="R3233" s="22">
        <f t="shared" si="151"/>
        <v>42446.943831018521</v>
      </c>
      <c r="S3233" s="13">
        <f t="shared" si="152"/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f t="shared" si="150"/>
        <v>50.46153846153846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0" t="s">
        <v>8313</v>
      </c>
      <c r="Q3234" t="s">
        <v>8314</v>
      </c>
      <c r="R3234" s="22">
        <f t="shared" si="151"/>
        <v>42463.81385416667</v>
      </c>
      <c r="S3234" s="13">
        <f t="shared" si="152"/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f t="shared" si="150"/>
        <v>97.377049180327873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0" t="s">
        <v>8313</v>
      </c>
      <c r="Q3235" t="s">
        <v>8314</v>
      </c>
      <c r="R3235" s="22">
        <f t="shared" si="151"/>
        <v>42766.805034722223</v>
      </c>
      <c r="S3235" s="13">
        <f t="shared" si="152"/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f t="shared" si="150"/>
        <v>34.91921739130435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0" t="s">
        <v>8313</v>
      </c>
      <c r="Q3236" t="s">
        <v>8314</v>
      </c>
      <c r="R3236" s="22">
        <f t="shared" si="151"/>
        <v>42734.789444444439</v>
      </c>
      <c r="S3236" s="13">
        <f t="shared" si="152"/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f t="shared" si="150"/>
        <v>85.530386740331494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0" t="s">
        <v>8313</v>
      </c>
      <c r="Q3237" t="s">
        <v>8314</v>
      </c>
      <c r="R3237" s="22">
        <f t="shared" si="151"/>
        <v>42522.347812499997</v>
      </c>
      <c r="S3237" s="13">
        <f t="shared" si="152"/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f t="shared" si="150"/>
        <v>182.90909090909091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0" t="s">
        <v>8313</v>
      </c>
      <c r="Q3238" t="s">
        <v>8314</v>
      </c>
      <c r="R3238" s="22">
        <f t="shared" si="151"/>
        <v>42702.917048611111</v>
      </c>
      <c r="S3238" s="13">
        <f t="shared" si="152"/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f t="shared" si="150"/>
        <v>131.13620817843866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0" t="s">
        <v>8313</v>
      </c>
      <c r="Q3239" t="s">
        <v>8314</v>
      </c>
      <c r="R3239" s="22">
        <f t="shared" si="151"/>
        <v>42252.474351851852</v>
      </c>
      <c r="S3239" s="13">
        <f t="shared" si="152"/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f t="shared" si="150"/>
        <v>39.810126582278478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0" t="s">
        <v>8313</v>
      </c>
      <c r="Q3240" t="s">
        <v>8314</v>
      </c>
      <c r="R3240" s="22">
        <f t="shared" si="151"/>
        <v>42156.510393518518</v>
      </c>
      <c r="S3240" s="13">
        <f t="shared" si="152"/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f t="shared" si="150"/>
        <v>59.701730769230764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0" t="s">
        <v>8313</v>
      </c>
      <c r="Q3241" t="s">
        <v>8314</v>
      </c>
      <c r="R3241" s="22">
        <f t="shared" si="151"/>
        <v>42278.089039351849</v>
      </c>
      <c r="S3241" s="13">
        <f t="shared" si="152"/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f t="shared" si="150"/>
        <v>88.735294117647058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0" t="s">
        <v>8313</v>
      </c>
      <c r="Q3242" t="s">
        <v>8314</v>
      </c>
      <c r="R3242" s="22">
        <f t="shared" si="151"/>
        <v>42754.693842592591</v>
      </c>
      <c r="S3242" s="13">
        <f t="shared" si="152"/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f t="shared" si="150"/>
        <v>58.688622754491021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0" t="s">
        <v>8313</v>
      </c>
      <c r="Q3243" t="s">
        <v>8314</v>
      </c>
      <c r="R3243" s="22">
        <f t="shared" si="151"/>
        <v>41893.324884259258</v>
      </c>
      <c r="S3243" s="13">
        <f t="shared" si="152"/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f t="shared" si="150"/>
        <v>69.56513661202186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0" t="s">
        <v>8313</v>
      </c>
      <c r="Q3244" t="s">
        <v>8314</v>
      </c>
      <c r="R3244" s="22">
        <f t="shared" si="151"/>
        <v>41871.755694444444</v>
      </c>
      <c r="S3244" s="13">
        <f t="shared" si="152"/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f t="shared" si="150"/>
        <v>115.87323943661971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0" t="s">
        <v>8313</v>
      </c>
      <c r="Q3245" t="s">
        <v>8314</v>
      </c>
      <c r="R3245" s="22">
        <f t="shared" si="151"/>
        <v>42262.096782407403</v>
      </c>
      <c r="S3245" s="13">
        <f t="shared" si="152"/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f t="shared" si="150"/>
        <v>23.869565217391305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0" t="s">
        <v>8313</v>
      </c>
      <c r="Q3246" t="s">
        <v>8314</v>
      </c>
      <c r="R3246" s="22">
        <f t="shared" si="151"/>
        <v>42675.694236111114</v>
      </c>
      <c r="S3246" s="13">
        <f t="shared" si="152"/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f t="shared" si="150"/>
        <v>81.125925925925927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0" t="s">
        <v>8313</v>
      </c>
      <c r="Q3247" t="s">
        <v>8314</v>
      </c>
      <c r="R3247" s="22">
        <f t="shared" si="151"/>
        <v>42135.60020833333</v>
      </c>
      <c r="S3247" s="13">
        <f t="shared" si="152"/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f t="shared" si="150"/>
        <v>57.626943005181346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0" t="s">
        <v>8313</v>
      </c>
      <c r="Q3248" t="s">
        <v>8314</v>
      </c>
      <c r="R3248" s="22">
        <f t="shared" si="151"/>
        <v>42230.472222222219</v>
      </c>
      <c r="S3248" s="13">
        <f t="shared" si="152"/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f t="shared" si="150"/>
        <v>46.429824561403507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0" t="s">
        <v>8313</v>
      </c>
      <c r="Q3249" t="s">
        <v>8314</v>
      </c>
      <c r="R3249" s="22">
        <f t="shared" si="151"/>
        <v>42167.434166666666</v>
      </c>
      <c r="S3249" s="13">
        <f t="shared" si="152"/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f t="shared" si="150"/>
        <v>60.475000000000001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0" t="s">
        <v>8313</v>
      </c>
      <c r="Q3250" t="s">
        <v>8314</v>
      </c>
      <c r="R3250" s="22">
        <f t="shared" si="151"/>
        <v>42068.888391203705</v>
      </c>
      <c r="S3250" s="13">
        <f t="shared" si="152"/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f t="shared" si="150"/>
        <v>65.579545454545453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0" t="s">
        <v>8313</v>
      </c>
      <c r="Q3251" t="s">
        <v>8314</v>
      </c>
      <c r="R3251" s="22">
        <f t="shared" si="151"/>
        <v>42145.746689814812</v>
      </c>
      <c r="S3251" s="13">
        <f t="shared" si="152"/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f t="shared" si="150"/>
        <v>119.1924882629108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0" t="s">
        <v>8313</v>
      </c>
      <c r="Q3252" t="s">
        <v>8314</v>
      </c>
      <c r="R3252" s="22">
        <f t="shared" si="151"/>
        <v>41918.742175925923</v>
      </c>
      <c r="S3252" s="13">
        <f t="shared" si="152"/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f t="shared" si="150"/>
        <v>83.05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0" t="s">
        <v>8313</v>
      </c>
      <c r="Q3253" t="s">
        <v>8314</v>
      </c>
      <c r="R3253" s="22">
        <f t="shared" si="151"/>
        <v>42146.731087962966</v>
      </c>
      <c r="S3253" s="13">
        <f t="shared" si="152"/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f t="shared" si="150"/>
        <v>57.52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0" t="s">
        <v>8313</v>
      </c>
      <c r="Q3254" t="s">
        <v>8314</v>
      </c>
      <c r="R3254" s="22">
        <f t="shared" si="151"/>
        <v>42590.472685185188</v>
      </c>
      <c r="S3254" s="13">
        <f t="shared" si="152"/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f t="shared" si="150"/>
        <v>177.08695652173913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0" t="s">
        <v>8313</v>
      </c>
      <c r="Q3255" t="s">
        <v>8314</v>
      </c>
      <c r="R3255" s="22">
        <f t="shared" si="151"/>
        <v>42602.576712962968</v>
      </c>
      <c r="S3255" s="13">
        <f t="shared" si="152"/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f t="shared" si="150"/>
        <v>70.771505376344081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0" t="s">
        <v>8313</v>
      </c>
      <c r="Q3256" t="s">
        <v>8314</v>
      </c>
      <c r="R3256" s="22">
        <f t="shared" si="151"/>
        <v>42059.085752314815</v>
      </c>
      <c r="S3256" s="13">
        <f t="shared" si="152"/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f t="shared" si="150"/>
        <v>29.166666666666668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0" t="s">
        <v>8313</v>
      </c>
      <c r="Q3257" t="s">
        <v>8314</v>
      </c>
      <c r="R3257" s="22">
        <f t="shared" si="151"/>
        <v>41889.768229166664</v>
      </c>
      <c r="S3257" s="13">
        <f t="shared" si="152"/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f t="shared" si="150"/>
        <v>72.76136363636364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0" t="s">
        <v>8313</v>
      </c>
      <c r="Q3258" t="s">
        <v>8314</v>
      </c>
      <c r="R3258" s="22">
        <f t="shared" si="151"/>
        <v>42144.573807870373</v>
      </c>
      <c r="S3258" s="13">
        <f t="shared" si="152"/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f t="shared" si="150"/>
        <v>51.853414634146333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0" t="s">
        <v>8313</v>
      </c>
      <c r="Q3259" t="s">
        <v>8314</v>
      </c>
      <c r="R3259" s="22">
        <f t="shared" si="151"/>
        <v>42758.559629629628</v>
      </c>
      <c r="S3259" s="13">
        <f t="shared" si="152"/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f t="shared" si="150"/>
        <v>98.2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0" t="s">
        <v>8313</v>
      </c>
      <c r="Q3260" t="s">
        <v>8314</v>
      </c>
      <c r="R3260" s="22">
        <f t="shared" si="151"/>
        <v>41982.887280092589</v>
      </c>
      <c r="S3260" s="13">
        <f t="shared" si="152"/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f t="shared" si="150"/>
        <v>251.7381443298969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0" t="s">
        <v>8313</v>
      </c>
      <c r="Q3261" t="s">
        <v>8314</v>
      </c>
      <c r="R3261" s="22">
        <f t="shared" si="151"/>
        <v>42614.760937500003</v>
      </c>
      <c r="S3261" s="13">
        <f t="shared" si="152"/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f t="shared" si="150"/>
        <v>74.821917808219183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0" t="s">
        <v>8313</v>
      </c>
      <c r="Q3262" t="s">
        <v>8314</v>
      </c>
      <c r="R3262" s="22">
        <f t="shared" si="151"/>
        <v>42303.672662037032</v>
      </c>
      <c r="S3262" s="13">
        <f t="shared" si="152"/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f t="shared" si="150"/>
        <v>67.65306122448979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0" t="s">
        <v>8313</v>
      </c>
      <c r="Q3263" t="s">
        <v>8314</v>
      </c>
      <c r="R3263" s="22">
        <f t="shared" si="151"/>
        <v>42171.725416666668</v>
      </c>
      <c r="S3263" s="13">
        <f t="shared" si="152"/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f t="shared" si="150"/>
        <v>93.81343283582089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0" t="s">
        <v>8313</v>
      </c>
      <c r="Q3264" t="s">
        <v>8314</v>
      </c>
      <c r="R3264" s="22">
        <f t="shared" si="151"/>
        <v>41964.315532407403</v>
      </c>
      <c r="S3264" s="13">
        <f t="shared" si="152"/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f t="shared" si="150"/>
        <v>41.237647058823526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0" t="s">
        <v>8313</v>
      </c>
      <c r="Q3265" t="s">
        <v>8314</v>
      </c>
      <c r="R3265" s="22">
        <f t="shared" si="151"/>
        <v>42284.516064814816</v>
      </c>
      <c r="S3265" s="13">
        <f t="shared" si="152"/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f t="shared" si="150"/>
        <v>52.551020408163268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0" t="s">
        <v>8313</v>
      </c>
      <c r="Q3266" t="s">
        <v>8314</v>
      </c>
      <c r="R3266" s="22">
        <f t="shared" si="151"/>
        <v>42016.800208333334</v>
      </c>
      <c r="S3266" s="13">
        <f t="shared" si="152"/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f t="shared" ref="I3267:I3330" si="153">E3267/M3267</f>
        <v>70.285714285714292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0" t="s">
        <v>8313</v>
      </c>
      <c r="Q3267" t="s">
        <v>8314</v>
      </c>
      <c r="R3267" s="22">
        <f t="shared" ref="R3267:R3330" si="154">(((K3267/60)/60)/24)+DATE(1970,1,1)</f>
        <v>42311.711979166663</v>
      </c>
      <c r="S3267" s="13">
        <f t="shared" ref="S3267:S3330" si="155">YEAR(R3267)</f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f t="shared" si="153"/>
        <v>48.325153374233132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0" t="s">
        <v>8313</v>
      </c>
      <c r="Q3268" t="s">
        <v>8314</v>
      </c>
      <c r="R3268" s="22">
        <f t="shared" si="154"/>
        <v>42136.536134259266</v>
      </c>
      <c r="S3268" s="13">
        <f t="shared" si="155"/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f t="shared" si="153"/>
        <v>53.177083333333336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0" t="s">
        <v>8313</v>
      </c>
      <c r="Q3269" t="s">
        <v>8314</v>
      </c>
      <c r="R3269" s="22">
        <f t="shared" si="154"/>
        <v>42172.757638888885</v>
      </c>
      <c r="S3269" s="13">
        <f t="shared" si="155"/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f t="shared" si="153"/>
        <v>60.952380952380949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0" t="s">
        <v>8313</v>
      </c>
      <c r="Q3270" t="s">
        <v>8314</v>
      </c>
      <c r="R3270" s="22">
        <f t="shared" si="154"/>
        <v>42590.90425925926</v>
      </c>
      <c r="S3270" s="13">
        <f t="shared" si="155"/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f t="shared" si="153"/>
        <v>116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0" t="s">
        <v>8313</v>
      </c>
      <c r="Q3271" t="s">
        <v>8314</v>
      </c>
      <c r="R3271" s="22">
        <f t="shared" si="154"/>
        <v>42137.395798611105</v>
      </c>
      <c r="S3271" s="13">
        <f t="shared" si="155"/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f t="shared" si="153"/>
        <v>61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0" t="s">
        <v>8313</v>
      </c>
      <c r="Q3272" t="s">
        <v>8314</v>
      </c>
      <c r="R3272" s="22">
        <f t="shared" si="154"/>
        <v>42167.533159722225</v>
      </c>
      <c r="S3272" s="13">
        <f t="shared" si="155"/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f t="shared" si="153"/>
        <v>38.235294117647058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0" t="s">
        <v>8313</v>
      </c>
      <c r="Q3273" t="s">
        <v>8314</v>
      </c>
      <c r="R3273" s="22">
        <f t="shared" si="154"/>
        <v>41915.437210648146</v>
      </c>
      <c r="S3273" s="13">
        <f t="shared" si="155"/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f t="shared" si="153"/>
        <v>106.50344827586207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0" t="s">
        <v>8313</v>
      </c>
      <c r="Q3274" t="s">
        <v>8314</v>
      </c>
      <c r="R3274" s="22">
        <f t="shared" si="154"/>
        <v>42284.500104166669</v>
      </c>
      <c r="S3274" s="13">
        <f t="shared" si="155"/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f t="shared" si="153"/>
        <v>204.57142857142858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0" t="s">
        <v>8313</v>
      </c>
      <c r="Q3275" t="s">
        <v>8314</v>
      </c>
      <c r="R3275" s="22">
        <f t="shared" si="154"/>
        <v>42611.801412037035</v>
      </c>
      <c r="S3275" s="13">
        <f t="shared" si="155"/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f t="shared" si="153"/>
        <v>54.912587412587413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0" t="s">
        <v>8313</v>
      </c>
      <c r="Q3276" t="s">
        <v>8314</v>
      </c>
      <c r="R3276" s="22">
        <f t="shared" si="154"/>
        <v>42400.704537037032</v>
      </c>
      <c r="S3276" s="13">
        <f t="shared" si="155"/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f t="shared" si="153"/>
        <v>150.41666666666666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0" t="s">
        <v>8313</v>
      </c>
      <c r="Q3277" t="s">
        <v>8314</v>
      </c>
      <c r="R3277" s="22">
        <f t="shared" si="154"/>
        <v>42017.88045138889</v>
      </c>
      <c r="S3277" s="13">
        <f t="shared" si="155"/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f t="shared" si="153"/>
        <v>52.58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0" t="s">
        <v>8313</v>
      </c>
      <c r="Q3278" t="s">
        <v>8314</v>
      </c>
      <c r="R3278" s="22">
        <f t="shared" si="154"/>
        <v>42426.949988425928</v>
      </c>
      <c r="S3278" s="13">
        <f t="shared" si="155"/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f t="shared" si="153"/>
        <v>54.3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0" t="s">
        <v>8313</v>
      </c>
      <c r="Q3279" t="s">
        <v>8314</v>
      </c>
      <c r="R3279" s="22">
        <f t="shared" si="154"/>
        <v>41931.682939814818</v>
      </c>
      <c r="S3279" s="13">
        <f t="shared" si="155"/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f t="shared" si="153"/>
        <v>76.029411764705884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0" t="s">
        <v>8313</v>
      </c>
      <c r="Q3280" t="s">
        <v>8314</v>
      </c>
      <c r="R3280" s="22">
        <f t="shared" si="154"/>
        <v>42124.848414351851</v>
      </c>
      <c r="S3280" s="13">
        <f t="shared" si="155"/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f t="shared" si="153"/>
        <v>105.2063492063492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0" t="s">
        <v>8313</v>
      </c>
      <c r="Q3281" t="s">
        <v>8314</v>
      </c>
      <c r="R3281" s="22">
        <f t="shared" si="154"/>
        <v>42431.102534722217</v>
      </c>
      <c r="S3281" s="13">
        <f t="shared" si="155"/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f t="shared" si="153"/>
        <v>68.666666666666671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0" t="s">
        <v>8313</v>
      </c>
      <c r="Q3282" t="s">
        <v>8314</v>
      </c>
      <c r="R3282" s="22">
        <f t="shared" si="154"/>
        <v>42121.756921296299</v>
      </c>
      <c r="S3282" s="13">
        <f t="shared" si="155"/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f t="shared" si="153"/>
        <v>129.36170212765958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0" t="s">
        <v>8313</v>
      </c>
      <c r="Q3283" t="s">
        <v>8314</v>
      </c>
      <c r="R3283" s="22">
        <f t="shared" si="154"/>
        <v>42219.019733796296</v>
      </c>
      <c r="S3283" s="13">
        <f t="shared" si="155"/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f t="shared" si="153"/>
        <v>134.26371308016877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0" t="s">
        <v>8313</v>
      </c>
      <c r="Q3284" t="s">
        <v>8314</v>
      </c>
      <c r="R3284" s="22">
        <f t="shared" si="154"/>
        <v>42445.19430555556</v>
      </c>
      <c r="S3284" s="13">
        <f t="shared" si="155"/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f t="shared" si="153"/>
        <v>17.829787234042552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0" t="s">
        <v>8313</v>
      </c>
      <c r="Q3285" t="s">
        <v>8314</v>
      </c>
      <c r="R3285" s="22">
        <f t="shared" si="154"/>
        <v>42379.74418981481</v>
      </c>
      <c r="S3285" s="13">
        <f t="shared" si="155"/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f t="shared" si="153"/>
        <v>203.2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0" t="s">
        <v>8313</v>
      </c>
      <c r="Q3286" t="s">
        <v>8314</v>
      </c>
      <c r="R3286" s="22">
        <f t="shared" si="154"/>
        <v>42380.884872685187</v>
      </c>
      <c r="S3286" s="13">
        <f t="shared" si="155"/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f t="shared" si="153"/>
        <v>69.18518518518519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0" t="s">
        <v>8313</v>
      </c>
      <c r="Q3287" t="s">
        <v>8314</v>
      </c>
      <c r="R3287" s="22">
        <f t="shared" si="154"/>
        <v>42762.942430555559</v>
      </c>
      <c r="S3287" s="13">
        <f t="shared" si="155"/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f t="shared" si="153"/>
        <v>125.12295081967213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0" t="s">
        <v>8313</v>
      </c>
      <c r="Q3288" t="s">
        <v>8314</v>
      </c>
      <c r="R3288" s="22">
        <f t="shared" si="154"/>
        <v>42567.840069444443</v>
      </c>
      <c r="S3288" s="13">
        <f t="shared" si="155"/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f t="shared" si="153"/>
        <v>73.529411764705884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0" t="s">
        <v>8313</v>
      </c>
      <c r="Q3289" t="s">
        <v>8314</v>
      </c>
      <c r="R3289" s="22">
        <f t="shared" si="154"/>
        <v>42311.750324074077</v>
      </c>
      <c r="S3289" s="13">
        <f t="shared" si="155"/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f t="shared" si="153"/>
        <v>48.437149758454105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0" t="s">
        <v>8313</v>
      </c>
      <c r="Q3290" t="s">
        <v>8314</v>
      </c>
      <c r="R3290" s="22">
        <f t="shared" si="154"/>
        <v>42505.774479166663</v>
      </c>
      <c r="S3290" s="13">
        <f t="shared" si="155"/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f t="shared" si="153"/>
        <v>26.608400000000003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0" t="s">
        <v>8313</v>
      </c>
      <c r="Q3291" t="s">
        <v>8314</v>
      </c>
      <c r="R3291" s="22">
        <f t="shared" si="154"/>
        <v>42758.368078703701</v>
      </c>
      <c r="S3291" s="13">
        <f t="shared" si="155"/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f t="shared" si="153"/>
        <v>33.666666666666664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0" t="s">
        <v>8313</v>
      </c>
      <c r="Q3292" t="s">
        <v>8314</v>
      </c>
      <c r="R3292" s="22">
        <f t="shared" si="154"/>
        <v>42775.51494212963</v>
      </c>
      <c r="S3292" s="13">
        <f t="shared" si="155"/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f t="shared" si="153"/>
        <v>40.714285714285715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0" t="s">
        <v>8313</v>
      </c>
      <c r="Q3293" t="s">
        <v>8314</v>
      </c>
      <c r="R3293" s="22">
        <f t="shared" si="154"/>
        <v>42232.702546296292</v>
      </c>
      <c r="S3293" s="13">
        <f t="shared" si="155"/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f t="shared" si="153"/>
        <v>19.266666666666666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0" t="s">
        <v>8313</v>
      </c>
      <c r="Q3294" t="s">
        <v>8314</v>
      </c>
      <c r="R3294" s="22">
        <f t="shared" si="154"/>
        <v>42282.770231481481</v>
      </c>
      <c r="S3294" s="13">
        <f t="shared" si="155"/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f t="shared" si="153"/>
        <v>84.285714285714292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0" t="s">
        <v>8313</v>
      </c>
      <c r="Q3295" t="s">
        <v>8314</v>
      </c>
      <c r="R3295" s="22">
        <f t="shared" si="154"/>
        <v>42768.425370370373</v>
      </c>
      <c r="S3295" s="13">
        <f t="shared" si="155"/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f t="shared" si="153"/>
        <v>29.583333333333332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0" t="s">
        <v>8313</v>
      </c>
      <c r="Q3296" t="s">
        <v>8314</v>
      </c>
      <c r="R3296" s="22">
        <f t="shared" si="154"/>
        <v>42141.541134259256</v>
      </c>
      <c r="S3296" s="13">
        <f t="shared" si="155"/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f t="shared" si="153"/>
        <v>26.667037037037037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0" t="s">
        <v>8313</v>
      </c>
      <c r="Q3297" t="s">
        <v>8314</v>
      </c>
      <c r="R3297" s="22">
        <f t="shared" si="154"/>
        <v>42609.442465277782</v>
      </c>
      <c r="S3297" s="13">
        <f t="shared" si="155"/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f t="shared" si="153"/>
        <v>45.978723404255319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0" t="s">
        <v>8313</v>
      </c>
      <c r="Q3298" t="s">
        <v>8314</v>
      </c>
      <c r="R3298" s="22">
        <f t="shared" si="154"/>
        <v>42309.756620370375</v>
      </c>
      <c r="S3298" s="13">
        <f t="shared" si="155"/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f t="shared" si="153"/>
        <v>125.09090909090909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0" t="s">
        <v>8313</v>
      </c>
      <c r="Q3299" t="s">
        <v>8314</v>
      </c>
      <c r="R3299" s="22">
        <f t="shared" si="154"/>
        <v>42193.771481481483</v>
      </c>
      <c r="S3299" s="13">
        <f t="shared" si="155"/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f t="shared" si="153"/>
        <v>141.29166666666666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0" t="s">
        <v>8313</v>
      </c>
      <c r="Q3300" t="s">
        <v>8314</v>
      </c>
      <c r="R3300" s="22">
        <f t="shared" si="154"/>
        <v>42239.957962962959</v>
      </c>
      <c r="S3300" s="13">
        <f t="shared" si="155"/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f t="shared" si="153"/>
        <v>55.333333333333336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0" t="s">
        <v>8313</v>
      </c>
      <c r="Q3301" t="s">
        <v>8314</v>
      </c>
      <c r="R3301" s="22">
        <f t="shared" si="154"/>
        <v>42261.917395833334</v>
      </c>
      <c r="S3301" s="13">
        <f t="shared" si="155"/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f t="shared" si="153"/>
        <v>46.420454545454547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0" t="s">
        <v>8313</v>
      </c>
      <c r="Q3302" t="s">
        <v>8314</v>
      </c>
      <c r="R3302" s="22">
        <f t="shared" si="154"/>
        <v>42102.743773148148</v>
      </c>
      <c r="S3302" s="13">
        <f t="shared" si="155"/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f t="shared" si="153"/>
        <v>57.2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0" t="s">
        <v>8313</v>
      </c>
      <c r="Q3303" t="s">
        <v>8314</v>
      </c>
      <c r="R3303" s="22">
        <f t="shared" si="154"/>
        <v>42538.73583333334</v>
      </c>
      <c r="S3303" s="13">
        <f t="shared" si="155"/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f t="shared" si="153"/>
        <v>173.7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0" t="s">
        <v>8313</v>
      </c>
      <c r="Q3304" t="s">
        <v>8314</v>
      </c>
      <c r="R3304" s="22">
        <f t="shared" si="154"/>
        <v>42681.35157407407</v>
      </c>
      <c r="S3304" s="13">
        <f t="shared" si="155"/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f t="shared" si="153"/>
        <v>59.6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0" t="s">
        <v>8313</v>
      </c>
      <c r="Q3305" t="s">
        <v>8314</v>
      </c>
      <c r="R3305" s="22">
        <f t="shared" si="154"/>
        <v>42056.65143518518</v>
      </c>
      <c r="S3305" s="13">
        <f t="shared" si="155"/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f t="shared" si="153"/>
        <v>89.585714285714289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0" t="s">
        <v>8313</v>
      </c>
      <c r="Q3306" t="s">
        <v>8314</v>
      </c>
      <c r="R3306" s="22">
        <f t="shared" si="154"/>
        <v>42696.624444444446</v>
      </c>
      <c r="S3306" s="13">
        <f t="shared" si="155"/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f t="shared" si="153"/>
        <v>204.05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0" t="s">
        <v>8313</v>
      </c>
      <c r="Q3307" t="s">
        <v>8314</v>
      </c>
      <c r="R3307" s="22">
        <f t="shared" si="154"/>
        <v>42186.855879629627</v>
      </c>
      <c r="S3307" s="13">
        <f t="shared" si="155"/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f t="shared" si="153"/>
        <v>48.703703703703702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0" t="s">
        <v>8313</v>
      </c>
      <c r="Q3308" t="s">
        <v>8314</v>
      </c>
      <c r="R3308" s="22">
        <f t="shared" si="154"/>
        <v>42493.219236111108</v>
      </c>
      <c r="S3308" s="13">
        <f t="shared" si="155"/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f t="shared" si="153"/>
        <v>53.339999999999996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0" t="s">
        <v>8313</v>
      </c>
      <c r="Q3309" t="s">
        <v>8314</v>
      </c>
      <c r="R3309" s="22">
        <f t="shared" si="154"/>
        <v>42475.057164351849</v>
      </c>
      <c r="S3309" s="13">
        <f t="shared" si="155"/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f t="shared" si="153"/>
        <v>75.087719298245617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0" t="s">
        <v>8313</v>
      </c>
      <c r="Q3310" t="s">
        <v>8314</v>
      </c>
      <c r="R3310" s="22">
        <f t="shared" si="154"/>
        <v>42452.876909722225</v>
      </c>
      <c r="S3310" s="13">
        <f t="shared" si="155"/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f t="shared" si="153"/>
        <v>18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0" t="s">
        <v>8313</v>
      </c>
      <c r="Q3311" t="s">
        <v>8314</v>
      </c>
      <c r="R3311" s="22">
        <f t="shared" si="154"/>
        <v>42628.650208333333</v>
      </c>
      <c r="S3311" s="13">
        <f t="shared" si="155"/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f t="shared" si="153"/>
        <v>209.83870967741936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0" t="s">
        <v>8313</v>
      </c>
      <c r="Q3312" t="s">
        <v>8314</v>
      </c>
      <c r="R3312" s="22">
        <f t="shared" si="154"/>
        <v>42253.928530092591</v>
      </c>
      <c r="S3312" s="13">
        <f t="shared" si="155"/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f t="shared" si="153"/>
        <v>61.022222222222226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0" t="s">
        <v>8313</v>
      </c>
      <c r="Q3313" t="s">
        <v>8314</v>
      </c>
      <c r="R3313" s="22">
        <f t="shared" si="154"/>
        <v>42264.29178240741</v>
      </c>
      <c r="S3313" s="13">
        <f t="shared" si="155"/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f t="shared" si="153"/>
        <v>61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0" t="s">
        <v>8313</v>
      </c>
      <c r="Q3314" t="s">
        <v>8314</v>
      </c>
      <c r="R3314" s="22">
        <f t="shared" si="154"/>
        <v>42664.809560185182</v>
      </c>
      <c r="S3314" s="13">
        <f t="shared" si="155"/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f t="shared" si="153"/>
        <v>80.034482758620683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0" t="s">
        <v>8313</v>
      </c>
      <c r="Q3315" t="s">
        <v>8314</v>
      </c>
      <c r="R3315" s="22">
        <f t="shared" si="154"/>
        <v>42382.244409722218</v>
      </c>
      <c r="S3315" s="13">
        <f t="shared" si="155"/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f t="shared" si="153"/>
        <v>29.068965517241381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0" t="s">
        <v>8313</v>
      </c>
      <c r="Q3316" t="s">
        <v>8314</v>
      </c>
      <c r="R3316" s="22">
        <f t="shared" si="154"/>
        <v>42105.267488425925</v>
      </c>
      <c r="S3316" s="13">
        <f t="shared" si="155"/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f t="shared" si="153"/>
        <v>49.438202247191015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0" t="s">
        <v>8313</v>
      </c>
      <c r="Q3317" t="s">
        <v>8314</v>
      </c>
      <c r="R3317" s="22">
        <f t="shared" si="154"/>
        <v>42466.303715277783</v>
      </c>
      <c r="S3317" s="13">
        <f t="shared" si="155"/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f t="shared" si="153"/>
        <v>93.977440000000001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0" t="s">
        <v>8313</v>
      </c>
      <c r="Q3318" t="s">
        <v>8314</v>
      </c>
      <c r="R3318" s="22">
        <f t="shared" si="154"/>
        <v>41826.871238425927</v>
      </c>
      <c r="S3318" s="13">
        <f t="shared" si="155"/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f t="shared" si="153"/>
        <v>61.944444444444443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0" t="s">
        <v>8313</v>
      </c>
      <c r="Q3319" t="s">
        <v>8314</v>
      </c>
      <c r="R3319" s="22">
        <f t="shared" si="154"/>
        <v>42499.039629629624</v>
      </c>
      <c r="S3319" s="13">
        <f t="shared" si="155"/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f t="shared" si="153"/>
        <v>78.5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0" t="s">
        <v>8313</v>
      </c>
      <c r="Q3320" t="s">
        <v>8314</v>
      </c>
      <c r="R3320" s="22">
        <f t="shared" si="154"/>
        <v>42431.302002314813</v>
      </c>
      <c r="S3320" s="13">
        <f t="shared" si="155"/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f t="shared" si="153"/>
        <v>33.75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0" t="s">
        <v>8313</v>
      </c>
      <c r="Q3321" t="s">
        <v>8314</v>
      </c>
      <c r="R3321" s="22">
        <f t="shared" si="154"/>
        <v>41990.585486111115</v>
      </c>
      <c r="S3321" s="13">
        <f t="shared" si="155"/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f t="shared" si="153"/>
        <v>66.44736842105263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0" t="s">
        <v>8313</v>
      </c>
      <c r="Q3322" t="s">
        <v>8314</v>
      </c>
      <c r="R3322" s="22">
        <f t="shared" si="154"/>
        <v>42513.045798611114</v>
      </c>
      <c r="S3322" s="13">
        <f t="shared" si="155"/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f t="shared" si="153"/>
        <v>35.799999999999997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0" t="s">
        <v>8313</v>
      </c>
      <c r="Q3323" t="s">
        <v>8314</v>
      </c>
      <c r="R3323" s="22">
        <f t="shared" si="154"/>
        <v>41914.100289351853</v>
      </c>
      <c r="S3323" s="13">
        <f t="shared" si="155"/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f t="shared" si="153"/>
        <v>145.65217391304347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0" t="s">
        <v>8313</v>
      </c>
      <c r="Q3324" t="s">
        <v>8314</v>
      </c>
      <c r="R3324" s="22">
        <f t="shared" si="154"/>
        <v>42521.010370370372</v>
      </c>
      <c r="S3324" s="13">
        <f t="shared" si="155"/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f t="shared" si="153"/>
        <v>25.693877551020407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0" t="s">
        <v>8313</v>
      </c>
      <c r="Q3325" t="s">
        <v>8314</v>
      </c>
      <c r="R3325" s="22">
        <f t="shared" si="154"/>
        <v>42608.36583333333</v>
      </c>
      <c r="S3325" s="13">
        <f t="shared" si="155"/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f t="shared" si="153"/>
        <v>152.5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0" t="s">
        <v>8313</v>
      </c>
      <c r="Q3326" t="s">
        <v>8314</v>
      </c>
      <c r="R3326" s="22">
        <f t="shared" si="154"/>
        <v>42512.58321759259</v>
      </c>
      <c r="S3326" s="13">
        <f t="shared" si="155"/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f t="shared" si="153"/>
        <v>30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0" t="s">
        <v>8313</v>
      </c>
      <c r="Q3327" t="s">
        <v>8314</v>
      </c>
      <c r="R3327" s="22">
        <f t="shared" si="154"/>
        <v>42064.785613425927</v>
      </c>
      <c r="S3327" s="13">
        <f t="shared" si="155"/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f t="shared" si="153"/>
        <v>142.28070175438597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0" t="s">
        <v>8313</v>
      </c>
      <c r="Q3328" t="s">
        <v>8314</v>
      </c>
      <c r="R3328" s="22">
        <f t="shared" si="154"/>
        <v>42041.714178240742</v>
      </c>
      <c r="S3328" s="13">
        <f t="shared" si="155"/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f t="shared" si="153"/>
        <v>24.545454545454547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0" t="s">
        <v>8313</v>
      </c>
      <c r="Q3329" t="s">
        <v>8314</v>
      </c>
      <c r="R3329" s="22">
        <f t="shared" si="154"/>
        <v>42468.374606481477</v>
      </c>
      <c r="S3329" s="13">
        <f t="shared" si="155"/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f t="shared" si="153"/>
        <v>292.77777777777777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0" t="s">
        <v>8313</v>
      </c>
      <c r="Q3330" t="s">
        <v>8314</v>
      </c>
      <c r="R3330" s="22">
        <f t="shared" si="154"/>
        <v>41822.57503472222</v>
      </c>
      <c r="S3330" s="13">
        <f t="shared" si="155"/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f t="shared" ref="I3331:I3394" si="156">E3331/M3331</f>
        <v>44.92307692307692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0" t="s">
        <v>8313</v>
      </c>
      <c r="Q3331" t="s">
        <v>8314</v>
      </c>
      <c r="R3331" s="22">
        <f t="shared" ref="R3331:R3394" si="157">(((K3331/60)/60)/24)+DATE(1970,1,1)</f>
        <v>41837.323009259257</v>
      </c>
      <c r="S3331" s="13">
        <f t="shared" ref="S3331:S3394" si="158">YEAR(R3331)</f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f t="shared" si="156"/>
        <v>23.10144927536232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0" t="s">
        <v>8313</v>
      </c>
      <c r="Q3332" t="s">
        <v>8314</v>
      </c>
      <c r="R3332" s="22">
        <f t="shared" si="157"/>
        <v>42065.887361111112</v>
      </c>
      <c r="S3332" s="13">
        <f t="shared" si="158"/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f t="shared" si="156"/>
        <v>80.400000000000006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0" t="s">
        <v>8313</v>
      </c>
      <c r="Q3333" t="s">
        <v>8314</v>
      </c>
      <c r="R3333" s="22">
        <f t="shared" si="157"/>
        <v>42248.697754629626</v>
      </c>
      <c r="S3333" s="13">
        <f t="shared" si="158"/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f t="shared" si="156"/>
        <v>72.289156626506028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0" t="s">
        <v>8313</v>
      </c>
      <c r="Q3334" t="s">
        <v>8314</v>
      </c>
      <c r="R3334" s="22">
        <f t="shared" si="157"/>
        <v>41809.860300925924</v>
      </c>
      <c r="S3334" s="13">
        <f t="shared" si="158"/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f t="shared" si="156"/>
        <v>32.972972972972975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0" t="s">
        <v>8313</v>
      </c>
      <c r="Q3335" t="s">
        <v>8314</v>
      </c>
      <c r="R3335" s="22">
        <f t="shared" si="157"/>
        <v>42148.676851851851</v>
      </c>
      <c r="S3335" s="13">
        <f t="shared" si="158"/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f t="shared" si="156"/>
        <v>116.65217391304348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0" t="s">
        <v>8313</v>
      </c>
      <c r="Q3336" t="s">
        <v>8314</v>
      </c>
      <c r="R3336" s="22">
        <f t="shared" si="157"/>
        <v>42185.521087962959</v>
      </c>
      <c r="S3336" s="13">
        <f t="shared" si="158"/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f t="shared" si="156"/>
        <v>79.61904761904762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0" t="s">
        <v>8313</v>
      </c>
      <c r="Q3337" t="s">
        <v>8314</v>
      </c>
      <c r="R3337" s="22">
        <f t="shared" si="157"/>
        <v>41827.674143518518</v>
      </c>
      <c r="S3337" s="13">
        <f t="shared" si="158"/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f t="shared" si="156"/>
        <v>27.777777777777779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0" t="s">
        <v>8313</v>
      </c>
      <c r="Q3338" t="s">
        <v>8314</v>
      </c>
      <c r="R3338" s="22">
        <f t="shared" si="157"/>
        <v>42437.398680555561</v>
      </c>
      <c r="S3338" s="13">
        <f t="shared" si="158"/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f t="shared" si="156"/>
        <v>81.029411764705884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0" t="s">
        <v>8313</v>
      </c>
      <c r="Q3339" t="s">
        <v>8314</v>
      </c>
      <c r="R3339" s="22">
        <f t="shared" si="157"/>
        <v>41901.282025462962</v>
      </c>
      <c r="S3339" s="13">
        <f t="shared" si="158"/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f t="shared" si="156"/>
        <v>136.84821428571428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0" t="s">
        <v>8313</v>
      </c>
      <c r="Q3340" t="s">
        <v>8314</v>
      </c>
      <c r="R3340" s="22">
        <f t="shared" si="157"/>
        <v>42769.574999999997</v>
      </c>
      <c r="S3340" s="13">
        <f t="shared" si="158"/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f t="shared" si="156"/>
        <v>177.61702127659575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0" t="s">
        <v>8313</v>
      </c>
      <c r="Q3341" t="s">
        <v>8314</v>
      </c>
      <c r="R3341" s="22">
        <f t="shared" si="157"/>
        <v>42549.665717592594</v>
      </c>
      <c r="S3341" s="13">
        <f t="shared" si="158"/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f t="shared" si="156"/>
        <v>109.07894736842105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0" t="s">
        <v>8313</v>
      </c>
      <c r="Q3342" t="s">
        <v>8314</v>
      </c>
      <c r="R3342" s="22">
        <f t="shared" si="157"/>
        <v>42685.974004629628</v>
      </c>
      <c r="S3342" s="13">
        <f t="shared" si="158"/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f t="shared" si="156"/>
        <v>119.64285714285714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0" t="s">
        <v>8313</v>
      </c>
      <c r="Q3343" t="s">
        <v>8314</v>
      </c>
      <c r="R3343" s="22">
        <f t="shared" si="157"/>
        <v>42510.798854166671</v>
      </c>
      <c r="S3343" s="13">
        <f t="shared" si="158"/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f t="shared" si="156"/>
        <v>78.205128205128204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0" t="s">
        <v>8313</v>
      </c>
      <c r="Q3344" t="s">
        <v>8314</v>
      </c>
      <c r="R3344" s="22">
        <f t="shared" si="157"/>
        <v>42062.296412037031</v>
      </c>
      <c r="S3344" s="13">
        <f t="shared" si="158"/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f t="shared" si="156"/>
        <v>52.173913043478258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0" t="s">
        <v>8313</v>
      </c>
      <c r="Q3345" t="s">
        <v>8314</v>
      </c>
      <c r="R3345" s="22">
        <f t="shared" si="157"/>
        <v>42452.916481481487</v>
      </c>
      <c r="S3345" s="13">
        <f t="shared" si="158"/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f t="shared" si="156"/>
        <v>114.125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0" t="s">
        <v>8313</v>
      </c>
      <c r="Q3346" t="s">
        <v>8314</v>
      </c>
      <c r="R3346" s="22">
        <f t="shared" si="157"/>
        <v>41851.200150462959</v>
      </c>
      <c r="S3346" s="13">
        <f t="shared" si="158"/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f t="shared" si="156"/>
        <v>50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0" t="s">
        <v>8313</v>
      </c>
      <c r="Q3347" t="s">
        <v>8314</v>
      </c>
      <c r="R3347" s="22">
        <f t="shared" si="157"/>
        <v>42053.106111111112</v>
      </c>
      <c r="S3347" s="13">
        <f t="shared" si="158"/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f t="shared" si="156"/>
        <v>91.666666666666671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0" t="s">
        <v>8313</v>
      </c>
      <c r="Q3348" t="s">
        <v>8314</v>
      </c>
      <c r="R3348" s="22">
        <f t="shared" si="157"/>
        <v>42054.024421296301</v>
      </c>
      <c r="S3348" s="13">
        <f t="shared" si="158"/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f t="shared" si="156"/>
        <v>108.59090909090909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0" t="s">
        <v>8313</v>
      </c>
      <c r="Q3349" t="s">
        <v>8314</v>
      </c>
      <c r="R3349" s="22">
        <f t="shared" si="157"/>
        <v>42484.551550925928</v>
      </c>
      <c r="S3349" s="13">
        <f t="shared" si="158"/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f t="shared" si="156"/>
        <v>69.822784810126578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0" t="s">
        <v>8313</v>
      </c>
      <c r="Q3350" t="s">
        <v>8314</v>
      </c>
      <c r="R3350" s="22">
        <f t="shared" si="157"/>
        <v>42466.558796296296</v>
      </c>
      <c r="S3350" s="13">
        <f t="shared" si="158"/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f t="shared" si="156"/>
        <v>109.57142857142857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0" t="s">
        <v>8313</v>
      </c>
      <c r="Q3351" t="s">
        <v>8314</v>
      </c>
      <c r="R3351" s="22">
        <f t="shared" si="157"/>
        <v>42513.110787037032</v>
      </c>
      <c r="S3351" s="13">
        <f t="shared" si="158"/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f t="shared" si="156"/>
        <v>71.666666666666671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0" t="s">
        <v>8313</v>
      </c>
      <c r="Q3352" t="s">
        <v>8314</v>
      </c>
      <c r="R3352" s="22">
        <f t="shared" si="157"/>
        <v>42302.701516203699</v>
      </c>
      <c r="S3352" s="13">
        <f t="shared" si="158"/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f t="shared" si="156"/>
        <v>93.611111111111114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0" t="s">
        <v>8313</v>
      </c>
      <c r="Q3353" t="s">
        <v>8314</v>
      </c>
      <c r="R3353" s="22">
        <f t="shared" si="157"/>
        <v>41806.395428240743</v>
      </c>
      <c r="S3353" s="13">
        <f t="shared" si="158"/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f t="shared" si="156"/>
        <v>76.8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0" t="s">
        <v>8313</v>
      </c>
      <c r="Q3354" t="s">
        <v>8314</v>
      </c>
      <c r="R3354" s="22">
        <f t="shared" si="157"/>
        <v>42495.992800925931</v>
      </c>
      <c r="S3354" s="13">
        <f t="shared" si="158"/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f t="shared" si="156"/>
        <v>35.795454545454547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0" t="s">
        <v>8313</v>
      </c>
      <c r="Q3355" t="s">
        <v>8314</v>
      </c>
      <c r="R3355" s="22">
        <f t="shared" si="157"/>
        <v>42479.432291666672</v>
      </c>
      <c r="S3355" s="13">
        <f t="shared" si="158"/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f t="shared" si="156"/>
        <v>55.6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0" t="s">
        <v>8313</v>
      </c>
      <c r="Q3356" t="s">
        <v>8314</v>
      </c>
      <c r="R3356" s="22">
        <f t="shared" si="157"/>
        <v>42270.7269212963</v>
      </c>
      <c r="S3356" s="13">
        <f t="shared" si="158"/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f t="shared" si="156"/>
        <v>147.33333333333334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0" t="s">
        <v>8313</v>
      </c>
      <c r="Q3357" t="s">
        <v>8314</v>
      </c>
      <c r="R3357" s="22">
        <f t="shared" si="157"/>
        <v>42489.619525462964</v>
      </c>
      <c r="S3357" s="13">
        <f t="shared" si="158"/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f t="shared" si="156"/>
        <v>56.333333333333336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0" t="s">
        <v>8313</v>
      </c>
      <c r="Q3358" t="s">
        <v>8314</v>
      </c>
      <c r="R3358" s="22">
        <f t="shared" si="157"/>
        <v>42536.815648148149</v>
      </c>
      <c r="S3358" s="13">
        <f t="shared" si="158"/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f t="shared" si="156"/>
        <v>96.19047619047619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0" t="s">
        <v>8313</v>
      </c>
      <c r="Q3359" t="s">
        <v>8314</v>
      </c>
      <c r="R3359" s="22">
        <f t="shared" si="157"/>
        <v>41822.417939814812</v>
      </c>
      <c r="S3359" s="13">
        <f t="shared" si="158"/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f t="shared" si="156"/>
        <v>63.574074074074076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0" t="s">
        <v>8313</v>
      </c>
      <c r="Q3360" t="s">
        <v>8314</v>
      </c>
      <c r="R3360" s="22">
        <f t="shared" si="157"/>
        <v>41932.311099537037</v>
      </c>
      <c r="S3360" s="13">
        <f t="shared" si="158"/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f t="shared" si="156"/>
        <v>184.78260869565219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0" t="s">
        <v>8313</v>
      </c>
      <c r="Q3361" t="s">
        <v>8314</v>
      </c>
      <c r="R3361" s="22">
        <f t="shared" si="157"/>
        <v>42746.057106481487</v>
      </c>
      <c r="S3361" s="13">
        <f t="shared" si="158"/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f t="shared" si="156"/>
        <v>126.72222222222223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0" t="s">
        <v>8313</v>
      </c>
      <c r="Q3362" t="s">
        <v>8314</v>
      </c>
      <c r="R3362" s="22">
        <f t="shared" si="157"/>
        <v>42697.082673611112</v>
      </c>
      <c r="S3362" s="13">
        <f t="shared" si="158"/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f t="shared" si="156"/>
        <v>83.42647058823529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0" t="s">
        <v>8313</v>
      </c>
      <c r="Q3363" t="s">
        <v>8314</v>
      </c>
      <c r="R3363" s="22">
        <f t="shared" si="157"/>
        <v>41866.025347222225</v>
      </c>
      <c r="S3363" s="13">
        <f t="shared" si="158"/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f t="shared" si="156"/>
        <v>54.5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0" t="s">
        <v>8313</v>
      </c>
      <c r="Q3364" t="s">
        <v>8314</v>
      </c>
      <c r="R3364" s="22">
        <f t="shared" si="157"/>
        <v>42056.091631944444</v>
      </c>
      <c r="S3364" s="13">
        <f t="shared" si="158"/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f t="shared" si="156"/>
        <v>302.30769230769232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0" t="s">
        <v>8313</v>
      </c>
      <c r="Q3365" t="s">
        <v>8314</v>
      </c>
      <c r="R3365" s="22">
        <f t="shared" si="157"/>
        <v>41851.771354166667</v>
      </c>
      <c r="S3365" s="13">
        <f t="shared" si="158"/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f t="shared" si="156"/>
        <v>44.138888888888886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0" t="s">
        <v>8313</v>
      </c>
      <c r="Q3366" t="s">
        <v>8314</v>
      </c>
      <c r="R3366" s="22">
        <f t="shared" si="157"/>
        <v>42422.977418981478</v>
      </c>
      <c r="S3366" s="13">
        <f t="shared" si="158"/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f t="shared" si="156"/>
        <v>866.66666666666663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0" t="s">
        <v>8313</v>
      </c>
      <c r="Q3367" t="s">
        <v>8314</v>
      </c>
      <c r="R3367" s="22">
        <f t="shared" si="157"/>
        <v>42321.101759259262</v>
      </c>
      <c r="S3367" s="13">
        <f t="shared" si="158"/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f t="shared" si="156"/>
        <v>61.388888888888886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0" t="s">
        <v>8313</v>
      </c>
      <c r="Q3368" t="s">
        <v>8314</v>
      </c>
      <c r="R3368" s="22">
        <f t="shared" si="157"/>
        <v>42107.067557870367</v>
      </c>
      <c r="S3368" s="13">
        <f t="shared" si="158"/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f t="shared" si="156"/>
        <v>29.666666666666668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0" t="s">
        <v>8313</v>
      </c>
      <c r="Q3369" t="s">
        <v>8314</v>
      </c>
      <c r="R3369" s="22">
        <f t="shared" si="157"/>
        <v>42192.933958333335</v>
      </c>
      <c r="S3369" s="13">
        <f t="shared" si="158"/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f t="shared" si="156"/>
        <v>45.478260869565219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0" t="s">
        <v>8313</v>
      </c>
      <c r="Q3370" t="s">
        <v>8314</v>
      </c>
      <c r="R3370" s="22">
        <f t="shared" si="157"/>
        <v>41969.199756944443</v>
      </c>
      <c r="S3370" s="13">
        <f t="shared" si="158"/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f t="shared" si="156"/>
        <v>96.203703703703709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0" t="s">
        <v>8313</v>
      </c>
      <c r="Q3371" t="s">
        <v>8314</v>
      </c>
      <c r="R3371" s="22">
        <f t="shared" si="157"/>
        <v>42690.041435185187</v>
      </c>
      <c r="S3371" s="13">
        <f t="shared" si="158"/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f t="shared" si="156"/>
        <v>67.92307692307692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0" t="s">
        <v>8313</v>
      </c>
      <c r="Q3372" t="s">
        <v>8314</v>
      </c>
      <c r="R3372" s="22">
        <f t="shared" si="157"/>
        <v>42690.334317129629</v>
      </c>
      <c r="S3372" s="13">
        <f t="shared" si="158"/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f t="shared" si="156"/>
        <v>30.777777777777779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0" t="s">
        <v>8313</v>
      </c>
      <c r="Q3373" t="s">
        <v>8314</v>
      </c>
      <c r="R3373" s="22">
        <f t="shared" si="157"/>
        <v>42312.874594907407</v>
      </c>
      <c r="S3373" s="13">
        <f t="shared" si="158"/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f t="shared" si="156"/>
        <v>38.333333333333336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0" t="s">
        <v>8313</v>
      </c>
      <c r="Q3374" t="s">
        <v>8314</v>
      </c>
      <c r="R3374" s="22">
        <f t="shared" si="157"/>
        <v>41855.548101851848</v>
      </c>
      <c r="S3374" s="13">
        <f t="shared" si="158"/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f t="shared" si="156"/>
        <v>66.833333333333329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0" t="s">
        <v>8313</v>
      </c>
      <c r="Q3375" t="s">
        <v>8314</v>
      </c>
      <c r="R3375" s="22">
        <f t="shared" si="157"/>
        <v>42179.854629629626</v>
      </c>
      <c r="S3375" s="13">
        <f t="shared" si="158"/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f t="shared" si="156"/>
        <v>71.730769230769226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0" t="s">
        <v>8313</v>
      </c>
      <c r="Q3376" t="s">
        <v>8314</v>
      </c>
      <c r="R3376" s="22">
        <f t="shared" si="157"/>
        <v>42275.731666666667</v>
      </c>
      <c r="S3376" s="13">
        <f t="shared" si="158"/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f t="shared" si="156"/>
        <v>176.47058823529412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0" t="s">
        <v>8313</v>
      </c>
      <c r="Q3377" t="s">
        <v>8314</v>
      </c>
      <c r="R3377" s="22">
        <f t="shared" si="157"/>
        <v>41765.610798611109</v>
      </c>
      <c r="S3377" s="13">
        <f t="shared" si="158"/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f t="shared" si="156"/>
        <v>421.10526315789474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0" t="s">
        <v>8313</v>
      </c>
      <c r="Q3378" t="s">
        <v>8314</v>
      </c>
      <c r="R3378" s="22">
        <f t="shared" si="157"/>
        <v>42059.701319444444</v>
      </c>
      <c r="S3378" s="13">
        <f t="shared" si="158"/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f t="shared" si="156"/>
        <v>104.98701298701299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0" t="s">
        <v>8313</v>
      </c>
      <c r="Q3379" t="s">
        <v>8314</v>
      </c>
      <c r="R3379" s="22">
        <f t="shared" si="157"/>
        <v>42053.732627314821</v>
      </c>
      <c r="S3379" s="13">
        <f t="shared" si="158"/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f t="shared" si="156"/>
        <v>28.19047619047619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0" t="s">
        <v>8313</v>
      </c>
      <c r="Q3380" t="s">
        <v>8314</v>
      </c>
      <c r="R3380" s="22">
        <f t="shared" si="157"/>
        <v>41858.355393518519</v>
      </c>
      <c r="S3380" s="13">
        <f t="shared" si="158"/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f t="shared" si="156"/>
        <v>54.55263157894737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0" t="s">
        <v>8313</v>
      </c>
      <c r="Q3381" t="s">
        <v>8314</v>
      </c>
      <c r="R3381" s="22">
        <f t="shared" si="157"/>
        <v>42225.513888888891</v>
      </c>
      <c r="S3381" s="13">
        <f t="shared" si="158"/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f t="shared" si="156"/>
        <v>111.89285714285714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0" t="s">
        <v>8313</v>
      </c>
      <c r="Q3382" t="s">
        <v>8314</v>
      </c>
      <c r="R3382" s="22">
        <f t="shared" si="157"/>
        <v>41937.95344907407</v>
      </c>
      <c r="S3382" s="13">
        <f t="shared" si="158"/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f t="shared" si="156"/>
        <v>85.208333333333329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0" t="s">
        <v>8313</v>
      </c>
      <c r="Q3383" t="s">
        <v>8314</v>
      </c>
      <c r="R3383" s="22">
        <f t="shared" si="157"/>
        <v>42044.184988425928</v>
      </c>
      <c r="S3383" s="13">
        <f t="shared" si="158"/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f t="shared" si="156"/>
        <v>76.652173913043484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0" t="s">
        <v>8313</v>
      </c>
      <c r="Q3384" t="s">
        <v>8314</v>
      </c>
      <c r="R3384" s="22">
        <f t="shared" si="157"/>
        <v>42559.431203703702</v>
      </c>
      <c r="S3384" s="13">
        <f t="shared" si="158"/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f t="shared" si="156"/>
        <v>65.166666666666671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0" t="s">
        <v>8313</v>
      </c>
      <c r="Q3385" t="s">
        <v>8314</v>
      </c>
      <c r="R3385" s="22">
        <f t="shared" si="157"/>
        <v>42524.782638888893</v>
      </c>
      <c r="S3385" s="13">
        <f t="shared" si="158"/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f t="shared" si="156"/>
        <v>93.760312499999998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0" t="s">
        <v>8313</v>
      </c>
      <c r="Q3386" t="s">
        <v>8314</v>
      </c>
      <c r="R3386" s="22">
        <f t="shared" si="157"/>
        <v>42292.087592592594</v>
      </c>
      <c r="S3386" s="13">
        <f t="shared" si="158"/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f t="shared" si="156"/>
        <v>133.33333333333334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0" t="s">
        <v>8313</v>
      </c>
      <c r="Q3387" t="s">
        <v>8314</v>
      </c>
      <c r="R3387" s="22">
        <f t="shared" si="157"/>
        <v>41953.8675</v>
      </c>
      <c r="S3387" s="13">
        <f t="shared" si="158"/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f t="shared" si="156"/>
        <v>51.219512195121951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0" t="s">
        <v>8313</v>
      </c>
      <c r="Q3388" t="s">
        <v>8314</v>
      </c>
      <c r="R3388" s="22">
        <f t="shared" si="157"/>
        <v>41946.644745370373</v>
      </c>
      <c r="S3388" s="13">
        <f t="shared" si="158"/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f t="shared" si="156"/>
        <v>100.17142857142858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0" t="s">
        <v>8313</v>
      </c>
      <c r="Q3389" t="s">
        <v>8314</v>
      </c>
      <c r="R3389" s="22">
        <f t="shared" si="157"/>
        <v>41947.762592592589</v>
      </c>
      <c r="S3389" s="13">
        <f t="shared" si="158"/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f t="shared" si="156"/>
        <v>34.6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0" t="s">
        <v>8313</v>
      </c>
      <c r="Q3390" t="s">
        <v>8314</v>
      </c>
      <c r="R3390" s="22">
        <f t="shared" si="157"/>
        <v>42143.461122685185</v>
      </c>
      <c r="S3390" s="13">
        <f t="shared" si="158"/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f t="shared" si="156"/>
        <v>184.67741935483872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0" t="s">
        <v>8313</v>
      </c>
      <c r="Q3391" t="s">
        <v>8314</v>
      </c>
      <c r="R3391" s="22">
        <f t="shared" si="157"/>
        <v>42494.563449074078</v>
      </c>
      <c r="S3391" s="13">
        <f t="shared" si="158"/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f t="shared" si="156"/>
        <v>69.818181818181813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0" t="s">
        <v>8313</v>
      </c>
      <c r="Q3392" t="s">
        <v>8314</v>
      </c>
      <c r="R3392" s="22">
        <f t="shared" si="157"/>
        <v>41815.774826388886</v>
      </c>
      <c r="S3392" s="13">
        <f t="shared" si="158"/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f t="shared" si="156"/>
        <v>61.944444444444443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0" t="s">
        <v>8313</v>
      </c>
      <c r="Q3393" t="s">
        <v>8314</v>
      </c>
      <c r="R3393" s="22">
        <f t="shared" si="157"/>
        <v>41830.545694444445</v>
      </c>
      <c r="S3393" s="13">
        <f t="shared" si="158"/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f t="shared" si="156"/>
        <v>41.666666666666664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0" t="s">
        <v>8313</v>
      </c>
      <c r="Q3394" t="s">
        <v>8314</v>
      </c>
      <c r="R3394" s="22">
        <f t="shared" si="157"/>
        <v>42446.845543981486</v>
      </c>
      <c r="S3394" s="13">
        <f t="shared" si="158"/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f t="shared" ref="I3395:I3458" si="159">E3395/M3395</f>
        <v>36.06818181818182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0" t="s">
        <v>8313</v>
      </c>
      <c r="Q3395" t="s">
        <v>8314</v>
      </c>
      <c r="R3395" s="22">
        <f t="shared" ref="R3395:R3458" si="160">(((K3395/60)/60)/24)+DATE(1970,1,1)</f>
        <v>41923.921643518523</v>
      </c>
      <c r="S3395" s="13">
        <f t="shared" ref="S3395:S3458" si="161">YEAR(R3395)</f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f t="shared" si="159"/>
        <v>29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0" t="s">
        <v>8313</v>
      </c>
      <c r="Q3396" t="s">
        <v>8314</v>
      </c>
      <c r="R3396" s="22">
        <f t="shared" si="160"/>
        <v>41817.59542824074</v>
      </c>
      <c r="S3396" s="13">
        <f t="shared" si="161"/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f t="shared" si="159"/>
        <v>24.210526315789473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0" t="s">
        <v>8313</v>
      </c>
      <c r="Q3397" t="s">
        <v>8314</v>
      </c>
      <c r="R3397" s="22">
        <f t="shared" si="160"/>
        <v>42140.712314814817</v>
      </c>
      <c r="S3397" s="13">
        <f t="shared" si="161"/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f t="shared" si="159"/>
        <v>55.892857142857146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0" t="s">
        <v>8313</v>
      </c>
      <c r="Q3398" t="s">
        <v>8314</v>
      </c>
      <c r="R3398" s="22">
        <f t="shared" si="160"/>
        <v>41764.44663194444</v>
      </c>
      <c r="S3398" s="13">
        <f t="shared" si="161"/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f t="shared" si="159"/>
        <v>11.666666666666666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0" t="s">
        <v>8313</v>
      </c>
      <c r="Q3399" t="s">
        <v>8314</v>
      </c>
      <c r="R3399" s="22">
        <f t="shared" si="160"/>
        <v>42378.478344907402</v>
      </c>
      <c r="S3399" s="13">
        <f t="shared" si="161"/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f t="shared" si="159"/>
        <v>68.353846153846149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0" t="s">
        <v>8313</v>
      </c>
      <c r="Q3400" t="s">
        <v>8314</v>
      </c>
      <c r="R3400" s="22">
        <f t="shared" si="160"/>
        <v>41941.75203703704</v>
      </c>
      <c r="S3400" s="13">
        <f t="shared" si="161"/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f t="shared" si="159"/>
        <v>27.065217391304348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0" t="s">
        <v>8313</v>
      </c>
      <c r="Q3401" t="s">
        <v>8314</v>
      </c>
      <c r="R3401" s="22">
        <f t="shared" si="160"/>
        <v>42026.920428240745</v>
      </c>
      <c r="S3401" s="13">
        <f t="shared" si="161"/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f t="shared" si="159"/>
        <v>118.12941176470588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0" t="s">
        <v>8313</v>
      </c>
      <c r="Q3402" t="s">
        <v>8314</v>
      </c>
      <c r="R3402" s="22">
        <f t="shared" si="160"/>
        <v>41834.953865740739</v>
      </c>
      <c r="S3402" s="13">
        <f t="shared" si="161"/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f t="shared" si="159"/>
        <v>44.757575757575758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0" t="s">
        <v>8313</v>
      </c>
      <c r="Q3403" t="s">
        <v>8314</v>
      </c>
      <c r="R3403" s="22">
        <f t="shared" si="160"/>
        <v>42193.723912037036</v>
      </c>
      <c r="S3403" s="13">
        <f t="shared" si="161"/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f t="shared" si="159"/>
        <v>99.787878787878782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0" t="s">
        <v>8313</v>
      </c>
      <c r="Q3404" t="s">
        <v>8314</v>
      </c>
      <c r="R3404" s="22">
        <f t="shared" si="160"/>
        <v>42290.61855324074</v>
      </c>
      <c r="S3404" s="13">
        <f t="shared" si="161"/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f t="shared" si="159"/>
        <v>117.64705882352941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0" t="s">
        <v>8313</v>
      </c>
      <c r="Q3405" t="s">
        <v>8314</v>
      </c>
      <c r="R3405" s="22">
        <f t="shared" si="160"/>
        <v>42150.462083333332</v>
      </c>
      <c r="S3405" s="13">
        <f t="shared" si="161"/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f t="shared" si="159"/>
        <v>203.33333333333334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0" t="s">
        <v>8313</v>
      </c>
      <c r="Q3406" t="s">
        <v>8314</v>
      </c>
      <c r="R3406" s="22">
        <f t="shared" si="160"/>
        <v>42152.503495370373</v>
      </c>
      <c r="S3406" s="13">
        <f t="shared" si="161"/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f t="shared" si="159"/>
        <v>28.323529411764707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0" t="s">
        <v>8313</v>
      </c>
      <c r="Q3407" t="s">
        <v>8314</v>
      </c>
      <c r="R3407" s="22">
        <f t="shared" si="160"/>
        <v>42410.017199074078</v>
      </c>
      <c r="S3407" s="13">
        <f t="shared" si="161"/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f t="shared" si="159"/>
        <v>110.23076923076923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0" t="s">
        <v>8313</v>
      </c>
      <c r="Q3408" t="s">
        <v>8314</v>
      </c>
      <c r="R3408" s="22">
        <f t="shared" si="160"/>
        <v>41791.492777777778</v>
      </c>
      <c r="S3408" s="13">
        <f t="shared" si="161"/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f t="shared" si="159"/>
        <v>31.970149253731343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0" t="s">
        <v>8313</v>
      </c>
      <c r="Q3409" t="s">
        <v>8314</v>
      </c>
      <c r="R3409" s="22">
        <f t="shared" si="160"/>
        <v>41796.422326388885</v>
      </c>
      <c r="S3409" s="13">
        <f t="shared" si="161"/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f t="shared" si="159"/>
        <v>58.611111111111114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0" t="s">
        <v>8313</v>
      </c>
      <c r="Q3410" t="s">
        <v>8314</v>
      </c>
      <c r="R3410" s="22">
        <f t="shared" si="160"/>
        <v>41808.991944444446</v>
      </c>
      <c r="S3410" s="13">
        <f t="shared" si="161"/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f t="shared" si="159"/>
        <v>29.428571428571427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0" t="s">
        <v>8313</v>
      </c>
      <c r="Q3411" t="s">
        <v>8314</v>
      </c>
      <c r="R3411" s="22">
        <f t="shared" si="160"/>
        <v>42544.814328703709</v>
      </c>
      <c r="S3411" s="13">
        <f t="shared" si="161"/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f t="shared" si="159"/>
        <v>81.375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0" t="s">
        <v>8313</v>
      </c>
      <c r="Q3412" t="s">
        <v>8314</v>
      </c>
      <c r="R3412" s="22">
        <f t="shared" si="160"/>
        <v>42500.041550925926</v>
      </c>
      <c r="S3412" s="13">
        <f t="shared" si="161"/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f t="shared" si="159"/>
        <v>199.16666666666666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0" t="s">
        <v>8313</v>
      </c>
      <c r="Q3413" t="s">
        <v>8314</v>
      </c>
      <c r="R3413" s="22">
        <f t="shared" si="160"/>
        <v>42265.022824074069</v>
      </c>
      <c r="S3413" s="13">
        <f t="shared" si="161"/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f t="shared" si="159"/>
        <v>115.38461538461539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0" t="s">
        <v>8313</v>
      </c>
      <c r="Q3414" t="s">
        <v>8314</v>
      </c>
      <c r="R3414" s="22">
        <f t="shared" si="160"/>
        <v>41879.959050925929</v>
      </c>
      <c r="S3414" s="13">
        <f t="shared" si="161"/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f t="shared" si="159"/>
        <v>46.428571428571431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0" t="s">
        <v>8313</v>
      </c>
      <c r="Q3415" t="s">
        <v>8314</v>
      </c>
      <c r="R3415" s="22">
        <f t="shared" si="160"/>
        <v>42053.733078703706</v>
      </c>
      <c r="S3415" s="13">
        <f t="shared" si="161"/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f t="shared" si="159"/>
        <v>70.568181818181813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0" t="s">
        <v>8313</v>
      </c>
      <c r="Q3416" t="s">
        <v>8314</v>
      </c>
      <c r="R3416" s="22">
        <f t="shared" si="160"/>
        <v>42675.832465277781</v>
      </c>
      <c r="S3416" s="13">
        <f t="shared" si="161"/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f t="shared" si="159"/>
        <v>22.222222222222221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0" t="s">
        <v>8313</v>
      </c>
      <c r="Q3417" t="s">
        <v>8314</v>
      </c>
      <c r="R3417" s="22">
        <f t="shared" si="160"/>
        <v>42467.144166666665</v>
      </c>
      <c r="S3417" s="13">
        <f t="shared" si="161"/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f t="shared" si="159"/>
        <v>159.46666666666667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0" t="s">
        <v>8313</v>
      </c>
      <c r="Q3418" t="s">
        <v>8314</v>
      </c>
      <c r="R3418" s="22">
        <f t="shared" si="160"/>
        <v>42089.412557870368</v>
      </c>
      <c r="S3418" s="13">
        <f t="shared" si="161"/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f t="shared" si="159"/>
        <v>37.777999999999999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0" t="s">
        <v>8313</v>
      </c>
      <c r="Q3419" t="s">
        <v>8314</v>
      </c>
      <c r="R3419" s="22">
        <f t="shared" si="160"/>
        <v>41894.91375</v>
      </c>
      <c r="S3419" s="13">
        <f t="shared" si="161"/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f t="shared" si="159"/>
        <v>72.053571428571431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0" t="s">
        <v>8313</v>
      </c>
      <c r="Q3420" t="s">
        <v>8314</v>
      </c>
      <c r="R3420" s="22">
        <f t="shared" si="160"/>
        <v>41752.83457175926</v>
      </c>
      <c r="S3420" s="13">
        <f t="shared" si="161"/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f t="shared" si="159"/>
        <v>63.695652173913047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0" t="s">
        <v>8313</v>
      </c>
      <c r="Q3421" t="s">
        <v>8314</v>
      </c>
      <c r="R3421" s="22">
        <f t="shared" si="160"/>
        <v>42448.821585648147</v>
      </c>
      <c r="S3421" s="13">
        <f t="shared" si="161"/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f t="shared" si="159"/>
        <v>28.411764705882351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0" t="s">
        <v>8313</v>
      </c>
      <c r="Q3422" t="s">
        <v>8314</v>
      </c>
      <c r="R3422" s="22">
        <f t="shared" si="160"/>
        <v>42405.090300925927</v>
      </c>
      <c r="S3422" s="13">
        <f t="shared" si="161"/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f t="shared" si="159"/>
        <v>103.21428571428571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0" t="s">
        <v>8313</v>
      </c>
      <c r="Q3423" t="s">
        <v>8314</v>
      </c>
      <c r="R3423" s="22">
        <f t="shared" si="160"/>
        <v>42037.791238425925</v>
      </c>
      <c r="S3423" s="13">
        <f t="shared" si="161"/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f t="shared" si="159"/>
        <v>71.152173913043484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0" t="s">
        <v>8313</v>
      </c>
      <c r="Q3424" t="s">
        <v>8314</v>
      </c>
      <c r="R3424" s="22">
        <f t="shared" si="160"/>
        <v>42323.562222222223</v>
      </c>
      <c r="S3424" s="13">
        <f t="shared" si="161"/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f t="shared" si="159"/>
        <v>35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0" t="s">
        <v>8313</v>
      </c>
      <c r="Q3425" t="s">
        <v>8314</v>
      </c>
      <c r="R3425" s="22">
        <f t="shared" si="160"/>
        <v>42088.911354166667</v>
      </c>
      <c r="S3425" s="13">
        <f t="shared" si="161"/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f t="shared" si="159"/>
        <v>81.776315789473685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0" t="s">
        <v>8313</v>
      </c>
      <c r="Q3426" t="s">
        <v>8314</v>
      </c>
      <c r="R3426" s="22">
        <f t="shared" si="160"/>
        <v>42018.676898148144</v>
      </c>
      <c r="S3426" s="13">
        <f t="shared" si="161"/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f t="shared" si="159"/>
        <v>297.02980769230766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0" t="s">
        <v>8313</v>
      </c>
      <c r="Q3427" t="s">
        <v>8314</v>
      </c>
      <c r="R3427" s="22">
        <f t="shared" si="160"/>
        <v>41884.617314814815</v>
      </c>
      <c r="S3427" s="13">
        <f t="shared" si="161"/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f t="shared" si="159"/>
        <v>46.609195402298852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0" t="s">
        <v>8313</v>
      </c>
      <c r="Q3428" t="s">
        <v>8314</v>
      </c>
      <c r="R3428" s="22">
        <f t="shared" si="160"/>
        <v>41884.056747685187</v>
      </c>
      <c r="S3428" s="13">
        <f t="shared" si="161"/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f t="shared" si="159"/>
        <v>51.724137931034484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0" t="s">
        <v>8313</v>
      </c>
      <c r="Q3429" t="s">
        <v>8314</v>
      </c>
      <c r="R3429" s="22">
        <f t="shared" si="160"/>
        <v>41792.645277777774</v>
      </c>
      <c r="S3429" s="13">
        <f t="shared" si="161"/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f t="shared" si="159"/>
        <v>40.294117647058826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0" t="s">
        <v>8313</v>
      </c>
      <c r="Q3430" t="s">
        <v>8314</v>
      </c>
      <c r="R3430" s="22">
        <f t="shared" si="160"/>
        <v>42038.720451388886</v>
      </c>
      <c r="S3430" s="13">
        <f t="shared" si="161"/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f t="shared" si="159"/>
        <v>16.25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0" t="s">
        <v>8313</v>
      </c>
      <c r="Q3431" t="s">
        <v>8314</v>
      </c>
      <c r="R3431" s="22">
        <f t="shared" si="160"/>
        <v>42662.021539351852</v>
      </c>
      <c r="S3431" s="13">
        <f t="shared" si="161"/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f t="shared" si="159"/>
        <v>30.152638888888887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0" t="s">
        <v>8313</v>
      </c>
      <c r="Q3432" t="s">
        <v>8314</v>
      </c>
      <c r="R3432" s="22">
        <f t="shared" si="160"/>
        <v>41820.945613425924</v>
      </c>
      <c r="S3432" s="13">
        <f t="shared" si="161"/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f t="shared" si="159"/>
        <v>95.238095238095241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0" t="s">
        <v>8313</v>
      </c>
      <c r="Q3433" t="s">
        <v>8314</v>
      </c>
      <c r="R3433" s="22">
        <f t="shared" si="160"/>
        <v>41839.730937500004</v>
      </c>
      <c r="S3433" s="13">
        <f t="shared" si="161"/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f t="shared" si="159"/>
        <v>52.214285714285715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0" t="s">
        <v>8313</v>
      </c>
      <c r="Q3434" t="s">
        <v>8314</v>
      </c>
      <c r="R3434" s="22">
        <f t="shared" si="160"/>
        <v>42380.581180555557</v>
      </c>
      <c r="S3434" s="13">
        <f t="shared" si="161"/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f t="shared" si="159"/>
        <v>134.1549295774648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0" t="s">
        <v>8313</v>
      </c>
      <c r="Q3435" t="s">
        <v>8314</v>
      </c>
      <c r="R3435" s="22">
        <f t="shared" si="160"/>
        <v>41776.063136574077</v>
      </c>
      <c r="S3435" s="13">
        <f t="shared" si="161"/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f t="shared" si="159"/>
        <v>62.827380952380949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0" t="s">
        <v>8313</v>
      </c>
      <c r="Q3436" t="s">
        <v>8314</v>
      </c>
      <c r="R3436" s="22">
        <f t="shared" si="160"/>
        <v>41800.380428240744</v>
      </c>
      <c r="S3436" s="13">
        <f t="shared" si="161"/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f t="shared" si="159"/>
        <v>58.94736842105263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0" t="s">
        <v>8313</v>
      </c>
      <c r="Q3437" t="s">
        <v>8314</v>
      </c>
      <c r="R3437" s="22">
        <f t="shared" si="160"/>
        <v>42572.61681712963</v>
      </c>
      <c r="S3437" s="13">
        <f t="shared" si="161"/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f t="shared" si="159"/>
        <v>143.1081081081081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0" t="s">
        <v>8313</v>
      </c>
      <c r="Q3438" t="s">
        <v>8314</v>
      </c>
      <c r="R3438" s="22">
        <f t="shared" si="160"/>
        <v>41851.541585648149</v>
      </c>
      <c r="S3438" s="13">
        <f t="shared" si="161"/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f t="shared" si="159"/>
        <v>84.166666666666671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0" t="s">
        <v>8313</v>
      </c>
      <c r="Q3439" t="s">
        <v>8314</v>
      </c>
      <c r="R3439" s="22">
        <f t="shared" si="160"/>
        <v>42205.710879629631</v>
      </c>
      <c r="S3439" s="13">
        <f t="shared" si="161"/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f t="shared" si="159"/>
        <v>186.07142857142858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0" t="s">
        <v>8313</v>
      </c>
      <c r="Q3440" t="s">
        <v>8314</v>
      </c>
      <c r="R3440" s="22">
        <f t="shared" si="160"/>
        <v>42100.927858796291</v>
      </c>
      <c r="S3440" s="13">
        <f t="shared" si="161"/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f t="shared" si="159"/>
        <v>89.785555555555561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0" t="s">
        <v>8313</v>
      </c>
      <c r="Q3441" t="s">
        <v>8314</v>
      </c>
      <c r="R3441" s="22">
        <f t="shared" si="160"/>
        <v>42374.911226851851</v>
      </c>
      <c r="S3441" s="13">
        <f t="shared" si="161"/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f t="shared" si="159"/>
        <v>64.157560975609755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0" t="s">
        <v>8313</v>
      </c>
      <c r="Q3442" t="s">
        <v>8314</v>
      </c>
      <c r="R3442" s="22">
        <f t="shared" si="160"/>
        <v>41809.12300925926</v>
      </c>
      <c r="S3442" s="13">
        <f t="shared" si="161"/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f t="shared" si="159"/>
        <v>59.651162790697676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0" t="s">
        <v>8313</v>
      </c>
      <c r="Q3443" t="s">
        <v>8314</v>
      </c>
      <c r="R3443" s="22">
        <f t="shared" si="160"/>
        <v>42294.429641203707</v>
      </c>
      <c r="S3443" s="13">
        <f t="shared" si="161"/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f t="shared" si="159"/>
        <v>31.25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0" t="s">
        <v>8313</v>
      </c>
      <c r="Q3444" t="s">
        <v>8314</v>
      </c>
      <c r="R3444" s="22">
        <f t="shared" si="160"/>
        <v>42124.841111111105</v>
      </c>
      <c r="S3444" s="13">
        <f t="shared" si="161"/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f t="shared" si="159"/>
        <v>41.222222222222221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0" t="s">
        <v>8313</v>
      </c>
      <c r="Q3445" t="s">
        <v>8314</v>
      </c>
      <c r="R3445" s="22">
        <f t="shared" si="160"/>
        <v>41861.524837962963</v>
      </c>
      <c r="S3445" s="13">
        <f t="shared" si="161"/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f t="shared" si="159"/>
        <v>43.35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0" t="s">
        <v>8313</v>
      </c>
      <c r="Q3446" t="s">
        <v>8314</v>
      </c>
      <c r="R3446" s="22">
        <f t="shared" si="160"/>
        <v>42521.291504629626</v>
      </c>
      <c r="S3446" s="13">
        <f t="shared" si="161"/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f t="shared" si="159"/>
        <v>64.516129032258064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0" t="s">
        <v>8313</v>
      </c>
      <c r="Q3447" t="s">
        <v>8314</v>
      </c>
      <c r="R3447" s="22">
        <f t="shared" si="160"/>
        <v>42272.530509259261</v>
      </c>
      <c r="S3447" s="13">
        <f t="shared" si="161"/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f t="shared" si="159"/>
        <v>43.28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0" t="s">
        <v>8313</v>
      </c>
      <c r="Q3448" t="s">
        <v>8314</v>
      </c>
      <c r="R3448" s="22">
        <f t="shared" si="160"/>
        <v>42016.832465277781</v>
      </c>
      <c r="S3448" s="13">
        <f t="shared" si="161"/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f t="shared" si="159"/>
        <v>77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0" t="s">
        <v>8313</v>
      </c>
      <c r="Q3449" t="s">
        <v>8314</v>
      </c>
      <c r="R3449" s="22">
        <f t="shared" si="160"/>
        <v>42402.889027777783</v>
      </c>
      <c r="S3449" s="13">
        <f t="shared" si="161"/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f t="shared" si="159"/>
        <v>51.222222222222221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0" t="s">
        <v>8313</v>
      </c>
      <c r="Q3450" t="s">
        <v>8314</v>
      </c>
      <c r="R3450" s="22">
        <f t="shared" si="160"/>
        <v>41960.119085648148</v>
      </c>
      <c r="S3450" s="13">
        <f t="shared" si="161"/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f t="shared" si="159"/>
        <v>68.25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0" t="s">
        <v>8313</v>
      </c>
      <c r="Q3451" t="s">
        <v>8314</v>
      </c>
      <c r="R3451" s="22">
        <f t="shared" si="160"/>
        <v>42532.052523148144</v>
      </c>
      <c r="S3451" s="13">
        <f t="shared" si="161"/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f t="shared" si="159"/>
        <v>19.487179487179485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0" t="s">
        <v>8313</v>
      </c>
      <c r="Q3452" t="s">
        <v>8314</v>
      </c>
      <c r="R3452" s="22">
        <f t="shared" si="160"/>
        <v>42036.704525462963</v>
      </c>
      <c r="S3452" s="13">
        <f t="shared" si="161"/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f t="shared" si="159"/>
        <v>41.125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0" t="s">
        <v>8313</v>
      </c>
      <c r="Q3453" t="s">
        <v>8314</v>
      </c>
      <c r="R3453" s="22">
        <f t="shared" si="160"/>
        <v>42088.723692129628</v>
      </c>
      <c r="S3453" s="13">
        <f t="shared" si="161"/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f t="shared" si="159"/>
        <v>41.405405405405403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0" t="s">
        <v>8313</v>
      </c>
      <c r="Q3454" t="s">
        <v>8314</v>
      </c>
      <c r="R3454" s="22">
        <f t="shared" si="160"/>
        <v>41820.639189814814</v>
      </c>
      <c r="S3454" s="13">
        <f t="shared" si="161"/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f t="shared" si="159"/>
        <v>27.5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0" t="s">
        <v>8313</v>
      </c>
      <c r="Q3455" t="s">
        <v>8314</v>
      </c>
      <c r="R3455" s="22">
        <f t="shared" si="160"/>
        <v>42535.97865740741</v>
      </c>
      <c r="S3455" s="13">
        <f t="shared" si="161"/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f t="shared" si="159"/>
        <v>33.571428571428569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0" t="s">
        <v>8313</v>
      </c>
      <c r="Q3456" t="s">
        <v>8314</v>
      </c>
      <c r="R3456" s="22">
        <f t="shared" si="160"/>
        <v>41821.698599537034</v>
      </c>
      <c r="S3456" s="13">
        <f t="shared" si="161"/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f t="shared" si="159"/>
        <v>145.86956521739131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0" t="s">
        <v>8313</v>
      </c>
      <c r="Q3457" t="s">
        <v>8314</v>
      </c>
      <c r="R3457" s="22">
        <f t="shared" si="160"/>
        <v>42626.7503125</v>
      </c>
      <c r="S3457" s="13">
        <f t="shared" si="161"/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f t="shared" si="159"/>
        <v>358.6875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0" t="s">
        <v>8313</v>
      </c>
      <c r="Q3458" t="s">
        <v>8314</v>
      </c>
      <c r="R3458" s="22">
        <f t="shared" si="160"/>
        <v>41821.205636574072</v>
      </c>
      <c r="S3458" s="13">
        <f t="shared" si="161"/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f t="shared" ref="I3459:I3522" si="162">E3459/M3459</f>
        <v>50.981818181818184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0" t="s">
        <v>8313</v>
      </c>
      <c r="Q3459" t="s">
        <v>8314</v>
      </c>
      <c r="R3459" s="22">
        <f t="shared" ref="R3459:R3522" si="163">(((K3459/60)/60)/24)+DATE(1970,1,1)</f>
        <v>42016.706678240742</v>
      </c>
      <c r="S3459" s="13">
        <f t="shared" ref="S3459:S3522" si="164">YEAR(R3459)</f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f t="shared" si="162"/>
        <v>45.037037037037038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0" t="s">
        <v>8313</v>
      </c>
      <c r="Q3460" t="s">
        <v>8314</v>
      </c>
      <c r="R3460" s="22">
        <f t="shared" si="163"/>
        <v>42011.202581018515</v>
      </c>
      <c r="S3460" s="13">
        <f t="shared" si="164"/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f t="shared" si="162"/>
        <v>17.527777777777779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0" t="s">
        <v>8313</v>
      </c>
      <c r="Q3461" t="s">
        <v>8314</v>
      </c>
      <c r="R3461" s="22">
        <f t="shared" si="163"/>
        <v>42480.479861111111</v>
      </c>
      <c r="S3461" s="13">
        <f t="shared" si="164"/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f t="shared" si="162"/>
        <v>50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0" t="s">
        <v>8313</v>
      </c>
      <c r="Q3462" t="s">
        <v>8314</v>
      </c>
      <c r="R3462" s="22">
        <f t="shared" si="163"/>
        <v>41852.527222222219</v>
      </c>
      <c r="S3462" s="13">
        <f t="shared" si="164"/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f t="shared" si="162"/>
        <v>57.916666666666664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0" t="s">
        <v>8313</v>
      </c>
      <c r="Q3463" t="s">
        <v>8314</v>
      </c>
      <c r="R3463" s="22">
        <f t="shared" si="163"/>
        <v>42643.632858796293</v>
      </c>
      <c r="S3463" s="13">
        <f t="shared" si="164"/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f t="shared" si="162"/>
        <v>29.705882352941178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0" t="s">
        <v>8313</v>
      </c>
      <c r="Q3464" t="s">
        <v>8314</v>
      </c>
      <c r="R3464" s="22">
        <f t="shared" si="163"/>
        <v>42179.898472222223</v>
      </c>
      <c r="S3464" s="13">
        <f t="shared" si="164"/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f t="shared" si="162"/>
        <v>90.684210526315795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0" t="s">
        <v>8313</v>
      </c>
      <c r="Q3465" t="s">
        <v>8314</v>
      </c>
      <c r="R3465" s="22">
        <f t="shared" si="163"/>
        <v>42612.918807870374</v>
      </c>
      <c r="S3465" s="13">
        <f t="shared" si="164"/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f t="shared" si="162"/>
        <v>55.012688172043013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0" t="s">
        <v>8313</v>
      </c>
      <c r="Q3466" t="s">
        <v>8314</v>
      </c>
      <c r="R3466" s="22">
        <f t="shared" si="163"/>
        <v>42575.130057870367</v>
      </c>
      <c r="S3466" s="13">
        <f t="shared" si="164"/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f t="shared" si="162"/>
        <v>57.222222222222221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0" t="s">
        <v>8313</v>
      </c>
      <c r="Q3467" t="s">
        <v>8314</v>
      </c>
      <c r="R3467" s="22">
        <f t="shared" si="163"/>
        <v>42200.625833333332</v>
      </c>
      <c r="S3467" s="13">
        <f t="shared" si="164"/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f t="shared" si="162"/>
        <v>72.950819672131146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0" t="s">
        <v>8313</v>
      </c>
      <c r="Q3468" t="s">
        <v>8314</v>
      </c>
      <c r="R3468" s="22">
        <f t="shared" si="163"/>
        <v>42420.019097222219</v>
      </c>
      <c r="S3468" s="13">
        <f t="shared" si="164"/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f t="shared" si="162"/>
        <v>64.468085106382972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0" t="s">
        <v>8313</v>
      </c>
      <c r="Q3469" t="s">
        <v>8314</v>
      </c>
      <c r="R3469" s="22">
        <f t="shared" si="163"/>
        <v>42053.671666666662</v>
      </c>
      <c r="S3469" s="13">
        <f t="shared" si="164"/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f t="shared" si="162"/>
        <v>716.35294117647061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0" t="s">
        <v>8313</v>
      </c>
      <c r="Q3470" t="s">
        <v>8314</v>
      </c>
      <c r="R3470" s="22">
        <f t="shared" si="163"/>
        <v>42605.765381944439</v>
      </c>
      <c r="S3470" s="13">
        <f t="shared" si="164"/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f t="shared" si="162"/>
        <v>50.396825396825399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0" t="s">
        <v>8313</v>
      </c>
      <c r="Q3471" t="s">
        <v>8314</v>
      </c>
      <c r="R3471" s="22">
        <f t="shared" si="163"/>
        <v>42458.641724537039</v>
      </c>
      <c r="S3471" s="13">
        <f t="shared" si="164"/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f t="shared" si="162"/>
        <v>41.666666666666664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0" t="s">
        <v>8313</v>
      </c>
      <c r="Q3472" t="s">
        <v>8314</v>
      </c>
      <c r="R3472" s="22">
        <f t="shared" si="163"/>
        <v>42529.022013888884</v>
      </c>
      <c r="S3472" s="13">
        <f t="shared" si="164"/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f t="shared" si="162"/>
        <v>35.766666666666666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0" t="s">
        <v>8313</v>
      </c>
      <c r="Q3473" t="s">
        <v>8314</v>
      </c>
      <c r="R3473" s="22">
        <f t="shared" si="163"/>
        <v>41841.820486111108</v>
      </c>
      <c r="S3473" s="13">
        <f t="shared" si="164"/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f t="shared" si="162"/>
        <v>88.739130434782609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0" t="s">
        <v>8313</v>
      </c>
      <c r="Q3474" t="s">
        <v>8314</v>
      </c>
      <c r="R3474" s="22">
        <f t="shared" si="163"/>
        <v>41928.170497685183</v>
      </c>
      <c r="S3474" s="13">
        <f t="shared" si="164"/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f t="shared" si="162"/>
        <v>148.4848484848485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0" t="s">
        <v>8313</v>
      </c>
      <c r="Q3475" t="s">
        <v>8314</v>
      </c>
      <c r="R3475" s="22">
        <f t="shared" si="163"/>
        <v>42062.834444444445</v>
      </c>
      <c r="S3475" s="13">
        <f t="shared" si="164"/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f t="shared" si="162"/>
        <v>51.794871794871796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0" t="s">
        <v>8313</v>
      </c>
      <c r="Q3476" t="s">
        <v>8314</v>
      </c>
      <c r="R3476" s="22">
        <f t="shared" si="163"/>
        <v>42541.501516203702</v>
      </c>
      <c r="S3476" s="13">
        <f t="shared" si="164"/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f t="shared" si="162"/>
        <v>20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0" t="s">
        <v>8313</v>
      </c>
      <c r="Q3477" t="s">
        <v>8314</v>
      </c>
      <c r="R3477" s="22">
        <f t="shared" si="163"/>
        <v>41918.880833333329</v>
      </c>
      <c r="S3477" s="13">
        <f t="shared" si="164"/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f t="shared" si="162"/>
        <v>52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0" t="s">
        <v>8313</v>
      </c>
      <c r="Q3478" t="s">
        <v>8314</v>
      </c>
      <c r="R3478" s="22">
        <f t="shared" si="163"/>
        <v>41921.279976851853</v>
      </c>
      <c r="S3478" s="13">
        <f t="shared" si="164"/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f t="shared" si="162"/>
        <v>53.230769230769234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0" t="s">
        <v>8313</v>
      </c>
      <c r="Q3479" t="s">
        <v>8314</v>
      </c>
      <c r="R3479" s="22">
        <f t="shared" si="163"/>
        <v>42128.736608796295</v>
      </c>
      <c r="S3479" s="13">
        <f t="shared" si="164"/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f t="shared" si="162"/>
        <v>39.596491228070178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0" t="s">
        <v>8313</v>
      </c>
      <c r="Q3480" t="s">
        <v>8314</v>
      </c>
      <c r="R3480" s="22">
        <f t="shared" si="163"/>
        <v>42053.916921296302</v>
      </c>
      <c r="S3480" s="13">
        <f t="shared" si="164"/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f t="shared" si="162"/>
        <v>34.25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0" t="s">
        <v>8313</v>
      </c>
      <c r="Q3481" t="s">
        <v>8314</v>
      </c>
      <c r="R3481" s="22">
        <f t="shared" si="163"/>
        <v>41781.855092592588</v>
      </c>
      <c r="S3481" s="13">
        <f t="shared" si="164"/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f t="shared" si="162"/>
        <v>164.61538461538461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0" t="s">
        <v>8313</v>
      </c>
      <c r="Q3482" t="s">
        <v>8314</v>
      </c>
      <c r="R3482" s="22">
        <f t="shared" si="163"/>
        <v>42171.317442129628</v>
      </c>
      <c r="S3482" s="13">
        <f t="shared" si="164"/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f t="shared" si="162"/>
        <v>125.05263157894737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0" t="s">
        <v>8313</v>
      </c>
      <c r="Q3483" t="s">
        <v>8314</v>
      </c>
      <c r="R3483" s="22">
        <f t="shared" si="163"/>
        <v>41989.24754629629</v>
      </c>
      <c r="S3483" s="13">
        <f t="shared" si="164"/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f t="shared" si="162"/>
        <v>51.875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0" t="s">
        <v>8313</v>
      </c>
      <c r="Q3484" t="s">
        <v>8314</v>
      </c>
      <c r="R3484" s="22">
        <f t="shared" si="163"/>
        <v>41796.771597222221</v>
      </c>
      <c r="S3484" s="13">
        <f t="shared" si="164"/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f t="shared" si="162"/>
        <v>40.285714285714285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0" t="s">
        <v>8313</v>
      </c>
      <c r="Q3485" t="s">
        <v>8314</v>
      </c>
      <c r="R3485" s="22">
        <f t="shared" si="163"/>
        <v>41793.668761574074</v>
      </c>
      <c r="S3485" s="13">
        <f t="shared" si="164"/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f t="shared" si="162"/>
        <v>64.909090909090907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0" t="s">
        <v>8313</v>
      </c>
      <c r="Q3486" t="s">
        <v>8314</v>
      </c>
      <c r="R3486" s="22">
        <f t="shared" si="163"/>
        <v>42506.760405092587</v>
      </c>
      <c r="S3486" s="13">
        <f t="shared" si="164"/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f t="shared" si="162"/>
        <v>55.333333333333336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0" t="s">
        <v>8313</v>
      </c>
      <c r="Q3487" t="s">
        <v>8314</v>
      </c>
      <c r="R3487" s="22">
        <f t="shared" si="163"/>
        <v>42372.693055555559</v>
      </c>
      <c r="S3487" s="13">
        <f t="shared" si="164"/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f t="shared" si="162"/>
        <v>83.142857142857139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0" t="s">
        <v>8313</v>
      </c>
      <c r="Q3488" t="s">
        <v>8314</v>
      </c>
      <c r="R3488" s="22">
        <f t="shared" si="163"/>
        <v>42126.87501157407</v>
      </c>
      <c r="S3488" s="13">
        <f t="shared" si="164"/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f t="shared" si="162"/>
        <v>38.712121212121211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0" t="s">
        <v>8313</v>
      </c>
      <c r="Q3489" t="s">
        <v>8314</v>
      </c>
      <c r="R3489" s="22">
        <f t="shared" si="163"/>
        <v>42149.940416666665</v>
      </c>
      <c r="S3489" s="13">
        <f t="shared" si="164"/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f t="shared" si="162"/>
        <v>125.37931034482759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0" t="s">
        <v>8313</v>
      </c>
      <c r="Q3490" t="s">
        <v>8314</v>
      </c>
      <c r="R3490" s="22">
        <f t="shared" si="163"/>
        <v>42087.768055555556</v>
      </c>
      <c r="S3490" s="13">
        <f t="shared" si="164"/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f t="shared" si="162"/>
        <v>78.263888888888886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0" t="s">
        <v>8313</v>
      </c>
      <c r="Q3491" t="s">
        <v>8314</v>
      </c>
      <c r="R3491" s="22">
        <f t="shared" si="163"/>
        <v>41753.635775462964</v>
      </c>
      <c r="S3491" s="13">
        <f t="shared" si="164"/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f t="shared" si="162"/>
        <v>47.222222222222221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0" t="s">
        <v>8313</v>
      </c>
      <c r="Q3492" t="s">
        <v>8314</v>
      </c>
      <c r="R3492" s="22">
        <f t="shared" si="163"/>
        <v>42443.802361111113</v>
      </c>
      <c r="S3492" s="13">
        <f t="shared" si="164"/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f t="shared" si="162"/>
        <v>79.099999999999994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0" t="s">
        <v>8313</v>
      </c>
      <c r="Q3493" t="s">
        <v>8314</v>
      </c>
      <c r="R3493" s="22">
        <f t="shared" si="163"/>
        <v>42121.249814814815</v>
      </c>
      <c r="S3493" s="13">
        <f t="shared" si="164"/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f t="shared" si="162"/>
        <v>114.29199999999999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0" t="s">
        <v>8313</v>
      </c>
      <c r="Q3494" t="s">
        <v>8314</v>
      </c>
      <c r="R3494" s="22">
        <f t="shared" si="163"/>
        <v>42268.009224537032</v>
      </c>
      <c r="S3494" s="13">
        <f t="shared" si="164"/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f t="shared" si="162"/>
        <v>51.724137931034484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0" t="s">
        <v>8313</v>
      </c>
      <c r="Q3495" t="s">
        <v>8314</v>
      </c>
      <c r="R3495" s="22">
        <f t="shared" si="163"/>
        <v>41848.866157407407</v>
      </c>
      <c r="S3495" s="13">
        <f t="shared" si="164"/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f t="shared" si="162"/>
        <v>30.76923076923077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0" t="s">
        <v>8313</v>
      </c>
      <c r="Q3496" t="s">
        <v>8314</v>
      </c>
      <c r="R3496" s="22">
        <f t="shared" si="163"/>
        <v>42689.214988425927</v>
      </c>
      <c r="S3496" s="13">
        <f t="shared" si="164"/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f t="shared" si="162"/>
        <v>74.208333333333329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0" t="s">
        <v>8313</v>
      </c>
      <c r="Q3497" t="s">
        <v>8314</v>
      </c>
      <c r="R3497" s="22">
        <f t="shared" si="163"/>
        <v>41915.762835648151</v>
      </c>
      <c r="S3497" s="13">
        <f t="shared" si="164"/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f t="shared" si="162"/>
        <v>47.846153846153847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0" t="s">
        <v>8313</v>
      </c>
      <c r="Q3498" t="s">
        <v>8314</v>
      </c>
      <c r="R3498" s="22">
        <f t="shared" si="163"/>
        <v>42584.846828703703</v>
      </c>
      <c r="S3498" s="13">
        <f t="shared" si="164"/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f t="shared" si="162"/>
        <v>34.408163265306122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0" t="s">
        <v>8313</v>
      </c>
      <c r="Q3499" t="s">
        <v>8314</v>
      </c>
      <c r="R3499" s="22">
        <f t="shared" si="163"/>
        <v>42511.741944444439</v>
      </c>
      <c r="S3499" s="13">
        <f t="shared" si="164"/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f t="shared" si="162"/>
        <v>40.238095238095241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0" t="s">
        <v>8313</v>
      </c>
      <c r="Q3500" t="s">
        <v>8314</v>
      </c>
      <c r="R3500" s="22">
        <f t="shared" si="163"/>
        <v>42459.15861111111</v>
      </c>
      <c r="S3500" s="13">
        <f t="shared" si="164"/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f t="shared" si="162"/>
        <v>60.285714285714285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0" t="s">
        <v>8313</v>
      </c>
      <c r="Q3501" t="s">
        <v>8314</v>
      </c>
      <c r="R3501" s="22">
        <f t="shared" si="163"/>
        <v>42132.036168981482</v>
      </c>
      <c r="S3501" s="13">
        <f t="shared" si="164"/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f t="shared" si="162"/>
        <v>25.30952380952381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0" t="s">
        <v>8313</v>
      </c>
      <c r="Q3502" t="s">
        <v>8314</v>
      </c>
      <c r="R3502" s="22">
        <f t="shared" si="163"/>
        <v>42419.91942129629</v>
      </c>
      <c r="S3502" s="13">
        <f t="shared" si="164"/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f t="shared" si="162"/>
        <v>35.952380952380949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0" t="s">
        <v>8313</v>
      </c>
      <c r="Q3503" t="s">
        <v>8314</v>
      </c>
      <c r="R3503" s="22">
        <f t="shared" si="163"/>
        <v>42233.763831018514</v>
      </c>
      <c r="S3503" s="13">
        <f t="shared" si="164"/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f t="shared" si="162"/>
        <v>136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0" t="s">
        <v>8313</v>
      </c>
      <c r="Q3504" t="s">
        <v>8314</v>
      </c>
      <c r="R3504" s="22">
        <f t="shared" si="163"/>
        <v>42430.839398148149</v>
      </c>
      <c r="S3504" s="13">
        <f t="shared" si="164"/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f t="shared" si="162"/>
        <v>70.763157894736835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0" t="s">
        <v>8313</v>
      </c>
      <c r="Q3505" t="s">
        <v>8314</v>
      </c>
      <c r="R3505" s="22">
        <f t="shared" si="163"/>
        <v>42545.478333333333</v>
      </c>
      <c r="S3505" s="13">
        <f t="shared" si="164"/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f t="shared" si="162"/>
        <v>125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0" t="s">
        <v>8313</v>
      </c>
      <c r="Q3506" t="s">
        <v>8314</v>
      </c>
      <c r="R3506" s="22">
        <f t="shared" si="163"/>
        <v>42297.748738425929</v>
      </c>
      <c r="S3506" s="13">
        <f t="shared" si="164"/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f t="shared" si="162"/>
        <v>66.512820512820511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0" t="s">
        <v>8313</v>
      </c>
      <c r="Q3507" t="s">
        <v>8314</v>
      </c>
      <c r="R3507" s="22">
        <f t="shared" si="163"/>
        <v>41760.935706018521</v>
      </c>
      <c r="S3507" s="13">
        <f t="shared" si="164"/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f t="shared" si="162"/>
        <v>105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0" t="s">
        <v>8313</v>
      </c>
      <c r="Q3508" t="s">
        <v>8314</v>
      </c>
      <c r="R3508" s="22">
        <f t="shared" si="163"/>
        <v>41829.734259259261</v>
      </c>
      <c r="S3508" s="13">
        <f t="shared" si="164"/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f t="shared" si="162"/>
        <v>145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0" t="s">
        <v>8313</v>
      </c>
      <c r="Q3509" t="s">
        <v>8314</v>
      </c>
      <c r="R3509" s="22">
        <f t="shared" si="163"/>
        <v>42491.92288194444</v>
      </c>
      <c r="S3509" s="13">
        <f t="shared" si="164"/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f t="shared" si="162"/>
        <v>12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0" t="s">
        <v>8313</v>
      </c>
      <c r="Q3510" t="s">
        <v>8314</v>
      </c>
      <c r="R3510" s="22">
        <f t="shared" si="163"/>
        <v>42477.729780092588</v>
      </c>
      <c r="S3510" s="13">
        <f t="shared" si="164"/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f t="shared" si="162"/>
        <v>96.666666666666671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0" t="s">
        <v>8313</v>
      </c>
      <c r="Q3511" t="s">
        <v>8314</v>
      </c>
      <c r="R3511" s="22">
        <f t="shared" si="163"/>
        <v>41950.859560185185</v>
      </c>
      <c r="S3511" s="13">
        <f t="shared" si="164"/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f t="shared" si="162"/>
        <v>60.333333333333336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0" t="s">
        <v>8313</v>
      </c>
      <c r="Q3512" t="s">
        <v>8314</v>
      </c>
      <c r="R3512" s="22">
        <f t="shared" si="163"/>
        <v>41802.62090277778</v>
      </c>
      <c r="S3512" s="13">
        <f t="shared" si="164"/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f t="shared" si="162"/>
        <v>79.89473684210526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0" t="s">
        <v>8313</v>
      </c>
      <c r="Q3513" t="s">
        <v>8314</v>
      </c>
      <c r="R3513" s="22">
        <f t="shared" si="163"/>
        <v>41927.873784722222</v>
      </c>
      <c r="S3513" s="13">
        <f t="shared" si="164"/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f t="shared" si="162"/>
        <v>58.823529411764703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0" t="s">
        <v>8313</v>
      </c>
      <c r="Q3514" t="s">
        <v>8314</v>
      </c>
      <c r="R3514" s="22">
        <f t="shared" si="163"/>
        <v>42057.536944444444</v>
      </c>
      <c r="S3514" s="13">
        <f t="shared" si="164"/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f t="shared" si="162"/>
        <v>75.340909090909093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0" t="s">
        <v>8313</v>
      </c>
      <c r="Q3515" t="s">
        <v>8314</v>
      </c>
      <c r="R3515" s="22">
        <f t="shared" si="163"/>
        <v>41781.096203703702</v>
      </c>
      <c r="S3515" s="13">
        <f t="shared" si="164"/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f t="shared" si="162"/>
        <v>55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0" t="s">
        <v>8313</v>
      </c>
      <c r="Q3516" t="s">
        <v>8314</v>
      </c>
      <c r="R3516" s="22">
        <f t="shared" si="163"/>
        <v>42020.846666666665</v>
      </c>
      <c r="S3516" s="13">
        <f t="shared" si="164"/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f t="shared" si="162"/>
        <v>66.956521739130437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0" t="s">
        <v>8313</v>
      </c>
      <c r="Q3517" t="s">
        <v>8314</v>
      </c>
      <c r="R3517" s="22">
        <f t="shared" si="163"/>
        <v>42125.772812499999</v>
      </c>
      <c r="S3517" s="13">
        <f t="shared" si="164"/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f t="shared" si="162"/>
        <v>227.27272727272728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0" t="s">
        <v>8313</v>
      </c>
      <c r="Q3518" t="s">
        <v>8314</v>
      </c>
      <c r="R3518" s="22">
        <f t="shared" si="163"/>
        <v>41856.010069444441</v>
      </c>
      <c r="S3518" s="13">
        <f t="shared" si="164"/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f t="shared" si="162"/>
        <v>307.69230769230768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0" t="s">
        <v>8313</v>
      </c>
      <c r="Q3519" t="s">
        <v>8314</v>
      </c>
      <c r="R3519" s="22">
        <f t="shared" si="163"/>
        <v>41794.817523148151</v>
      </c>
      <c r="S3519" s="13">
        <f t="shared" si="164"/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f t="shared" si="162"/>
        <v>50.020909090909093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0" t="s">
        <v>8313</v>
      </c>
      <c r="Q3520" t="s">
        <v>8314</v>
      </c>
      <c r="R3520" s="22">
        <f t="shared" si="163"/>
        <v>41893.783553240741</v>
      </c>
      <c r="S3520" s="13">
        <f t="shared" si="164"/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f t="shared" si="162"/>
        <v>72.392857142857139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0" t="s">
        <v>8313</v>
      </c>
      <c r="Q3521" t="s">
        <v>8314</v>
      </c>
      <c r="R3521" s="22">
        <f t="shared" si="163"/>
        <v>42037.598958333328</v>
      </c>
      <c r="S3521" s="13">
        <f t="shared" si="164"/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f t="shared" si="162"/>
        <v>95.952380952380949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0" t="s">
        <v>8313</v>
      </c>
      <c r="Q3522" t="s">
        <v>8314</v>
      </c>
      <c r="R3522" s="22">
        <f t="shared" si="163"/>
        <v>42227.824212962965</v>
      </c>
      <c r="S3522" s="13">
        <f t="shared" si="164"/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f t="shared" ref="I3523:I3586" si="165">E3523/M3523</f>
        <v>45.615384615384613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0" t="s">
        <v>8313</v>
      </c>
      <c r="Q3523" t="s">
        <v>8314</v>
      </c>
      <c r="R3523" s="22">
        <f t="shared" ref="R3523:R3586" si="166">(((K3523/60)/60)/24)+DATE(1970,1,1)</f>
        <v>41881.361342592594</v>
      </c>
      <c r="S3523" s="13">
        <f t="shared" ref="S3523:S3586" si="167">YEAR(R3523)</f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f t="shared" si="165"/>
        <v>41.029411764705884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0" t="s">
        <v>8313</v>
      </c>
      <c r="Q3524" t="s">
        <v>8314</v>
      </c>
      <c r="R3524" s="22">
        <f t="shared" si="166"/>
        <v>42234.789884259255</v>
      </c>
      <c r="S3524" s="13">
        <f t="shared" si="167"/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f t="shared" si="165"/>
        <v>56.825000000000003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0" t="s">
        <v>8313</v>
      </c>
      <c r="Q3525" t="s">
        <v>8314</v>
      </c>
      <c r="R3525" s="22">
        <f t="shared" si="166"/>
        <v>42581.397546296299</v>
      </c>
      <c r="S3525" s="13">
        <f t="shared" si="167"/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f t="shared" si="165"/>
        <v>137.24324324324326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0" t="s">
        <v>8313</v>
      </c>
      <c r="Q3526" t="s">
        <v>8314</v>
      </c>
      <c r="R3526" s="22">
        <f t="shared" si="166"/>
        <v>41880.76357638889</v>
      </c>
      <c r="S3526" s="13">
        <f t="shared" si="167"/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f t="shared" si="165"/>
        <v>75.714285714285708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0" t="s">
        <v>8313</v>
      </c>
      <c r="Q3527" t="s">
        <v>8314</v>
      </c>
      <c r="R3527" s="22">
        <f t="shared" si="166"/>
        <v>42214.6956712963</v>
      </c>
      <c r="S3527" s="13">
        <f t="shared" si="167"/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f t="shared" si="165"/>
        <v>99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0" t="s">
        <v>8313</v>
      </c>
      <c r="Q3528" t="s">
        <v>8314</v>
      </c>
      <c r="R3528" s="22">
        <f t="shared" si="166"/>
        <v>42460.335312499999</v>
      </c>
      <c r="S3528" s="13">
        <f t="shared" si="167"/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f t="shared" si="165"/>
        <v>81.569767441860463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0" t="s">
        <v>8313</v>
      </c>
      <c r="Q3529" t="s">
        <v>8314</v>
      </c>
      <c r="R3529" s="22">
        <f t="shared" si="166"/>
        <v>42167.023206018523</v>
      </c>
      <c r="S3529" s="13">
        <f t="shared" si="167"/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f t="shared" si="165"/>
        <v>45.108108108108105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0" t="s">
        <v>8313</v>
      </c>
      <c r="Q3530" t="s">
        <v>8314</v>
      </c>
      <c r="R3530" s="22">
        <f t="shared" si="166"/>
        <v>42733.50136574074</v>
      </c>
      <c r="S3530" s="13">
        <f t="shared" si="167"/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f t="shared" si="165"/>
        <v>36.666666666666664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0" t="s">
        <v>8313</v>
      </c>
      <c r="Q3531" t="s">
        <v>8314</v>
      </c>
      <c r="R3531" s="22">
        <f t="shared" si="166"/>
        <v>42177.761782407411</v>
      </c>
      <c r="S3531" s="13">
        <f t="shared" si="167"/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f t="shared" si="165"/>
        <v>125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0" t="s">
        <v>8313</v>
      </c>
      <c r="Q3532" t="s">
        <v>8314</v>
      </c>
      <c r="R3532" s="22">
        <f t="shared" si="166"/>
        <v>42442.623344907406</v>
      </c>
      <c r="S3532" s="13">
        <f t="shared" si="167"/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f t="shared" si="165"/>
        <v>49.230769230769234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0" t="s">
        <v>8313</v>
      </c>
      <c r="Q3533" t="s">
        <v>8314</v>
      </c>
      <c r="R3533" s="22">
        <f t="shared" si="166"/>
        <v>42521.654328703706</v>
      </c>
      <c r="S3533" s="13">
        <f t="shared" si="167"/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f t="shared" si="165"/>
        <v>42.296296296296298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0" t="s">
        <v>8313</v>
      </c>
      <c r="Q3534" t="s">
        <v>8314</v>
      </c>
      <c r="R3534" s="22">
        <f t="shared" si="166"/>
        <v>41884.599849537037</v>
      </c>
      <c r="S3534" s="13">
        <f t="shared" si="167"/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f t="shared" si="165"/>
        <v>78.875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0" t="s">
        <v>8313</v>
      </c>
      <c r="Q3535" t="s">
        <v>8314</v>
      </c>
      <c r="R3535" s="22">
        <f t="shared" si="166"/>
        <v>42289.761192129634</v>
      </c>
      <c r="S3535" s="13">
        <f t="shared" si="167"/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f t="shared" si="165"/>
        <v>38.284313725490193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0" t="s">
        <v>8313</v>
      </c>
      <c r="Q3536" t="s">
        <v>8314</v>
      </c>
      <c r="R3536" s="22">
        <f t="shared" si="166"/>
        <v>42243.6252662037</v>
      </c>
      <c r="S3536" s="13">
        <f t="shared" si="167"/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f t="shared" si="165"/>
        <v>44.847826086956523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0" t="s">
        <v>8313</v>
      </c>
      <c r="Q3537" t="s">
        <v>8314</v>
      </c>
      <c r="R3537" s="22">
        <f t="shared" si="166"/>
        <v>42248.640162037031</v>
      </c>
      <c r="S3537" s="13">
        <f t="shared" si="167"/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f t="shared" si="165"/>
        <v>13.529411764705882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0" t="s">
        <v>8313</v>
      </c>
      <c r="Q3538" t="s">
        <v>8314</v>
      </c>
      <c r="R3538" s="22">
        <f t="shared" si="166"/>
        <v>42328.727141203708</v>
      </c>
      <c r="S3538" s="13">
        <f t="shared" si="167"/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f t="shared" si="165"/>
        <v>43.5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0" t="s">
        <v>8313</v>
      </c>
      <c r="Q3539" t="s">
        <v>8314</v>
      </c>
      <c r="R3539" s="22">
        <f t="shared" si="166"/>
        <v>41923.354351851849</v>
      </c>
      <c r="S3539" s="13">
        <f t="shared" si="167"/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f t="shared" si="165"/>
        <v>30.951807228915662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0" t="s">
        <v>8313</v>
      </c>
      <c r="Q3540" t="s">
        <v>8314</v>
      </c>
      <c r="R3540" s="22">
        <f t="shared" si="166"/>
        <v>42571.420601851853</v>
      </c>
      <c r="S3540" s="13">
        <f t="shared" si="167"/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f t="shared" si="165"/>
        <v>55.230769230769234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0" t="s">
        <v>8313</v>
      </c>
      <c r="Q3541" t="s">
        <v>8314</v>
      </c>
      <c r="R3541" s="22">
        <f t="shared" si="166"/>
        <v>42600.756041666667</v>
      </c>
      <c r="S3541" s="13">
        <f t="shared" si="167"/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f t="shared" si="165"/>
        <v>46.125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0" t="s">
        <v>8313</v>
      </c>
      <c r="Q3542" t="s">
        <v>8314</v>
      </c>
      <c r="R3542" s="22">
        <f t="shared" si="166"/>
        <v>42517.003368055557</v>
      </c>
      <c r="S3542" s="13">
        <f t="shared" si="167"/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f t="shared" si="165"/>
        <v>39.375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0" t="s">
        <v>8313</v>
      </c>
      <c r="Q3543" t="s">
        <v>8314</v>
      </c>
      <c r="R3543" s="22">
        <f t="shared" si="166"/>
        <v>42222.730034722219</v>
      </c>
      <c r="S3543" s="13">
        <f t="shared" si="167"/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f t="shared" si="165"/>
        <v>66.152941176470591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0" t="s">
        <v>8313</v>
      </c>
      <c r="Q3544" t="s">
        <v>8314</v>
      </c>
      <c r="R3544" s="22">
        <f t="shared" si="166"/>
        <v>41829.599791666667</v>
      </c>
      <c r="S3544" s="13">
        <f t="shared" si="167"/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f t="shared" si="165"/>
        <v>54.137931034482762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0" t="s">
        <v>8313</v>
      </c>
      <c r="Q3545" t="s">
        <v>8314</v>
      </c>
      <c r="R3545" s="22">
        <f t="shared" si="166"/>
        <v>42150.755312499998</v>
      </c>
      <c r="S3545" s="13">
        <f t="shared" si="167"/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f t="shared" si="165"/>
        <v>104.16666666666667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0" t="s">
        <v>8313</v>
      </c>
      <c r="Q3546" t="s">
        <v>8314</v>
      </c>
      <c r="R3546" s="22">
        <f t="shared" si="166"/>
        <v>42040.831678240742</v>
      </c>
      <c r="S3546" s="13">
        <f t="shared" si="167"/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f t="shared" si="165"/>
        <v>31.375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0" t="s">
        <v>8313</v>
      </c>
      <c r="Q3547" t="s">
        <v>8314</v>
      </c>
      <c r="R3547" s="22">
        <f t="shared" si="166"/>
        <v>42075.807395833333</v>
      </c>
      <c r="S3547" s="13">
        <f t="shared" si="167"/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f t="shared" si="165"/>
        <v>59.210526315789473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0" t="s">
        <v>8313</v>
      </c>
      <c r="Q3548" t="s">
        <v>8314</v>
      </c>
      <c r="R3548" s="22">
        <f t="shared" si="166"/>
        <v>42073.660694444443</v>
      </c>
      <c r="S3548" s="13">
        <f t="shared" si="167"/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f t="shared" si="165"/>
        <v>119.17633928571429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0" t="s">
        <v>8313</v>
      </c>
      <c r="Q3549" t="s">
        <v>8314</v>
      </c>
      <c r="R3549" s="22">
        <f t="shared" si="166"/>
        <v>42480.078715277778</v>
      </c>
      <c r="S3549" s="13">
        <f t="shared" si="167"/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f t="shared" si="165"/>
        <v>164.61538461538461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0" t="s">
        <v>8313</v>
      </c>
      <c r="Q3550" t="s">
        <v>8314</v>
      </c>
      <c r="R3550" s="22">
        <f t="shared" si="166"/>
        <v>42411.942291666666</v>
      </c>
      <c r="S3550" s="13">
        <f t="shared" si="167"/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f t="shared" si="165"/>
        <v>24.285714285714285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0" t="s">
        <v>8313</v>
      </c>
      <c r="Q3551" t="s">
        <v>8314</v>
      </c>
      <c r="R3551" s="22">
        <f t="shared" si="166"/>
        <v>42223.394363425927</v>
      </c>
      <c r="S3551" s="13">
        <f t="shared" si="167"/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f t="shared" si="165"/>
        <v>40.9375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0" t="s">
        <v>8313</v>
      </c>
      <c r="Q3552" t="s">
        <v>8314</v>
      </c>
      <c r="R3552" s="22">
        <f t="shared" si="166"/>
        <v>42462.893495370372</v>
      </c>
      <c r="S3552" s="13">
        <f t="shared" si="167"/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f t="shared" si="165"/>
        <v>61.1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0" t="s">
        <v>8313</v>
      </c>
      <c r="Q3553" t="s">
        <v>8314</v>
      </c>
      <c r="R3553" s="22">
        <f t="shared" si="166"/>
        <v>41753.515856481477</v>
      </c>
      <c r="S3553" s="13">
        <f t="shared" si="167"/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f t="shared" si="165"/>
        <v>38.65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0" t="s">
        <v>8313</v>
      </c>
      <c r="Q3554" t="s">
        <v>8314</v>
      </c>
      <c r="R3554" s="22">
        <f t="shared" si="166"/>
        <v>41788.587083333332</v>
      </c>
      <c r="S3554" s="13">
        <f t="shared" si="167"/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f t="shared" si="165"/>
        <v>56.20192307692308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0" t="s">
        <v>8313</v>
      </c>
      <c r="Q3555" t="s">
        <v>8314</v>
      </c>
      <c r="R3555" s="22">
        <f t="shared" si="166"/>
        <v>42196.028703703705</v>
      </c>
      <c r="S3555" s="13">
        <f t="shared" si="167"/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f t="shared" si="165"/>
        <v>107.00207547169811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0" t="s">
        <v>8313</v>
      </c>
      <c r="Q3556" t="s">
        <v>8314</v>
      </c>
      <c r="R3556" s="22">
        <f t="shared" si="166"/>
        <v>42016.050451388888</v>
      </c>
      <c r="S3556" s="13">
        <f t="shared" si="167"/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f t="shared" si="165"/>
        <v>171.42857142857142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0" t="s">
        <v>8313</v>
      </c>
      <c r="Q3557" t="s">
        <v>8314</v>
      </c>
      <c r="R3557" s="22">
        <f t="shared" si="166"/>
        <v>42661.442060185189</v>
      </c>
      <c r="S3557" s="13">
        <f t="shared" si="167"/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f t="shared" si="165"/>
        <v>110.5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0" t="s">
        <v>8313</v>
      </c>
      <c r="Q3558" t="s">
        <v>8314</v>
      </c>
      <c r="R3558" s="22">
        <f t="shared" si="166"/>
        <v>41808.649583333332</v>
      </c>
      <c r="S3558" s="13">
        <f t="shared" si="167"/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f t="shared" si="165"/>
        <v>179.27598566308242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0" t="s">
        <v>8313</v>
      </c>
      <c r="Q3559" t="s">
        <v>8314</v>
      </c>
      <c r="R3559" s="22">
        <f t="shared" si="166"/>
        <v>41730.276747685188</v>
      </c>
      <c r="S3559" s="13">
        <f t="shared" si="167"/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f t="shared" si="165"/>
        <v>22.90909090909091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0" t="s">
        <v>8313</v>
      </c>
      <c r="Q3560" t="s">
        <v>8314</v>
      </c>
      <c r="R3560" s="22">
        <f t="shared" si="166"/>
        <v>42139.816840277781</v>
      </c>
      <c r="S3560" s="13">
        <f t="shared" si="167"/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f t="shared" si="165"/>
        <v>43.125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0" t="s">
        <v>8313</v>
      </c>
      <c r="Q3561" t="s">
        <v>8314</v>
      </c>
      <c r="R3561" s="22">
        <f t="shared" si="166"/>
        <v>42194.096157407403</v>
      </c>
      <c r="S3561" s="13">
        <f t="shared" si="167"/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f t="shared" si="165"/>
        <v>46.891891891891895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0" t="s">
        <v>8313</v>
      </c>
      <c r="Q3562" t="s">
        <v>8314</v>
      </c>
      <c r="R3562" s="22">
        <f t="shared" si="166"/>
        <v>42115.889652777783</v>
      </c>
      <c r="S3562" s="13">
        <f t="shared" si="167"/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f t="shared" si="165"/>
        <v>47.407407407407405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0" t="s">
        <v>8313</v>
      </c>
      <c r="Q3563" t="s">
        <v>8314</v>
      </c>
      <c r="R3563" s="22">
        <f t="shared" si="166"/>
        <v>42203.680300925931</v>
      </c>
      <c r="S3563" s="13">
        <f t="shared" si="167"/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f t="shared" si="165"/>
        <v>15.129032258064516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0" t="s">
        <v>8313</v>
      </c>
      <c r="Q3564" t="s">
        <v>8314</v>
      </c>
      <c r="R3564" s="22">
        <f t="shared" si="166"/>
        <v>42433.761886574073</v>
      </c>
      <c r="S3564" s="13">
        <f t="shared" si="167"/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f t="shared" si="165"/>
        <v>21.098000000000003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0" t="s">
        <v>8313</v>
      </c>
      <c r="Q3565" t="s">
        <v>8314</v>
      </c>
      <c r="R3565" s="22">
        <f t="shared" si="166"/>
        <v>42555.671944444446</v>
      </c>
      <c r="S3565" s="13">
        <f t="shared" si="167"/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f t="shared" si="165"/>
        <v>59.117647058823529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0" t="s">
        <v>8313</v>
      </c>
      <c r="Q3566" t="s">
        <v>8314</v>
      </c>
      <c r="R3566" s="22">
        <f t="shared" si="166"/>
        <v>42236.623252314821</v>
      </c>
      <c r="S3566" s="13">
        <f t="shared" si="167"/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f t="shared" si="165"/>
        <v>97.916666666666671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0" t="s">
        <v>8313</v>
      </c>
      <c r="Q3567" t="s">
        <v>8314</v>
      </c>
      <c r="R3567" s="22">
        <f t="shared" si="166"/>
        <v>41974.743148148147</v>
      </c>
      <c r="S3567" s="13">
        <f t="shared" si="167"/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f t="shared" si="165"/>
        <v>55.131578947368418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0" t="s">
        <v>8313</v>
      </c>
      <c r="Q3568" t="s">
        <v>8314</v>
      </c>
      <c r="R3568" s="22">
        <f t="shared" si="166"/>
        <v>41997.507905092592</v>
      </c>
      <c r="S3568" s="13">
        <f t="shared" si="167"/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f t="shared" si="165"/>
        <v>26.536585365853657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0" t="s">
        <v>8313</v>
      </c>
      <c r="Q3569" t="s">
        <v>8314</v>
      </c>
      <c r="R3569" s="22">
        <f t="shared" si="166"/>
        <v>42135.810694444444</v>
      </c>
      <c r="S3569" s="13">
        <f t="shared" si="167"/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f t="shared" si="165"/>
        <v>58.421052631578945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0" t="s">
        <v>8313</v>
      </c>
      <c r="Q3570" t="s">
        <v>8314</v>
      </c>
      <c r="R3570" s="22">
        <f t="shared" si="166"/>
        <v>41869.740671296298</v>
      </c>
      <c r="S3570" s="13">
        <f t="shared" si="167"/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f t="shared" si="165"/>
        <v>122.53658536585365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0" t="s">
        <v>8313</v>
      </c>
      <c r="Q3571" t="s">
        <v>8314</v>
      </c>
      <c r="R3571" s="22">
        <f t="shared" si="166"/>
        <v>41982.688611111109</v>
      </c>
      <c r="S3571" s="13">
        <f t="shared" si="167"/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f t="shared" si="165"/>
        <v>87.961538461538467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0" t="s">
        <v>8313</v>
      </c>
      <c r="Q3572" t="s">
        <v>8314</v>
      </c>
      <c r="R3572" s="22">
        <f t="shared" si="166"/>
        <v>41976.331979166673</v>
      </c>
      <c r="S3572" s="13">
        <f t="shared" si="167"/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f t="shared" si="165"/>
        <v>73.239999999999995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0" t="s">
        <v>8313</v>
      </c>
      <c r="Q3573" t="s">
        <v>8314</v>
      </c>
      <c r="R3573" s="22">
        <f t="shared" si="166"/>
        <v>41912.858946759261</v>
      </c>
      <c r="S3573" s="13">
        <f t="shared" si="167"/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f t="shared" si="165"/>
        <v>55.555555555555557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0" t="s">
        <v>8313</v>
      </c>
      <c r="Q3574" t="s">
        <v>8314</v>
      </c>
      <c r="R3574" s="22">
        <f t="shared" si="166"/>
        <v>42146.570393518516</v>
      </c>
      <c r="S3574" s="13">
        <f t="shared" si="167"/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f t="shared" si="165"/>
        <v>39.53846153846154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0" t="s">
        <v>8313</v>
      </c>
      <c r="Q3575" t="s">
        <v>8314</v>
      </c>
      <c r="R3575" s="22">
        <f t="shared" si="166"/>
        <v>41921.375532407408</v>
      </c>
      <c r="S3575" s="13">
        <f t="shared" si="167"/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f t="shared" si="165"/>
        <v>136.77777777777777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0" t="s">
        <v>8313</v>
      </c>
      <c r="Q3576" t="s">
        <v>8314</v>
      </c>
      <c r="R3576" s="22">
        <f t="shared" si="166"/>
        <v>41926.942685185182</v>
      </c>
      <c r="S3576" s="13">
        <f t="shared" si="167"/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f t="shared" si="165"/>
        <v>99.343137254901961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0" t="s">
        <v>8313</v>
      </c>
      <c r="Q3577" t="s">
        <v>8314</v>
      </c>
      <c r="R3577" s="22">
        <f t="shared" si="166"/>
        <v>42561.783877314811</v>
      </c>
      <c r="S3577" s="13">
        <f t="shared" si="167"/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f t="shared" si="165"/>
        <v>20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0" t="s">
        <v>8313</v>
      </c>
      <c r="Q3578" t="s">
        <v>8314</v>
      </c>
      <c r="R3578" s="22">
        <f t="shared" si="166"/>
        <v>42649.54923611111</v>
      </c>
      <c r="S3578" s="13">
        <f t="shared" si="167"/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f t="shared" si="165"/>
        <v>28.888888888888889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0" t="s">
        <v>8313</v>
      </c>
      <c r="Q3579" t="s">
        <v>8314</v>
      </c>
      <c r="R3579" s="22">
        <f t="shared" si="166"/>
        <v>42093.786840277782</v>
      </c>
      <c r="S3579" s="13">
        <f t="shared" si="167"/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f t="shared" si="165"/>
        <v>40.545945945945945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0" t="s">
        <v>8313</v>
      </c>
      <c r="Q3580" t="s">
        <v>8314</v>
      </c>
      <c r="R3580" s="22">
        <f t="shared" si="166"/>
        <v>42460.733530092592</v>
      </c>
      <c r="S3580" s="13">
        <f t="shared" si="167"/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f t="shared" si="165"/>
        <v>35.714285714285715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0" t="s">
        <v>8313</v>
      </c>
      <c r="Q3581" t="s">
        <v>8314</v>
      </c>
      <c r="R3581" s="22">
        <f t="shared" si="166"/>
        <v>42430.762222222227</v>
      </c>
      <c r="S3581" s="13">
        <f t="shared" si="167"/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f t="shared" si="165"/>
        <v>37.962962962962962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0" t="s">
        <v>8313</v>
      </c>
      <c r="Q3582" t="s">
        <v>8314</v>
      </c>
      <c r="R3582" s="22">
        <f t="shared" si="166"/>
        <v>42026.176180555558</v>
      </c>
      <c r="S3582" s="13">
        <f t="shared" si="167"/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f t="shared" si="165"/>
        <v>33.333333333333336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0" t="s">
        <v>8313</v>
      </c>
      <c r="Q3583" t="s">
        <v>8314</v>
      </c>
      <c r="R3583" s="22">
        <f t="shared" si="166"/>
        <v>41836.471180555556</v>
      </c>
      <c r="S3583" s="13">
        <f t="shared" si="167"/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f t="shared" si="165"/>
        <v>58.571428571428569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0" t="s">
        <v>8313</v>
      </c>
      <c r="Q3584" t="s">
        <v>8314</v>
      </c>
      <c r="R3584" s="22">
        <f t="shared" si="166"/>
        <v>42451.095856481479</v>
      </c>
      <c r="S3584" s="13">
        <f t="shared" si="167"/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f t="shared" si="165"/>
        <v>135.625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0" t="s">
        <v>8313</v>
      </c>
      <c r="Q3585" t="s">
        <v>8314</v>
      </c>
      <c r="R3585" s="22">
        <f t="shared" si="166"/>
        <v>42418.425983796296</v>
      </c>
      <c r="S3585" s="13">
        <f t="shared" si="167"/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f t="shared" si="165"/>
        <v>30.9375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0" t="s">
        <v>8313</v>
      </c>
      <c r="Q3586" t="s">
        <v>8314</v>
      </c>
      <c r="R3586" s="22">
        <f t="shared" si="166"/>
        <v>42168.316481481481</v>
      </c>
      <c r="S3586" s="13">
        <f t="shared" si="167"/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f t="shared" ref="I3587:I3650" si="168">E3587/M3587</f>
        <v>176.08695652173913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0" t="s">
        <v>8313</v>
      </c>
      <c r="Q3587" t="s">
        <v>8314</v>
      </c>
      <c r="R3587" s="22">
        <f t="shared" ref="R3587:R3650" si="169">(((K3587/60)/60)/24)+DATE(1970,1,1)</f>
        <v>41964.716319444444</v>
      </c>
      <c r="S3587" s="13">
        <f t="shared" ref="S3587:S3650" si="170">YEAR(R3587)</f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f t="shared" si="168"/>
        <v>151.9814814814815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0" t="s">
        <v>8313</v>
      </c>
      <c r="Q3588" t="s">
        <v>8314</v>
      </c>
      <c r="R3588" s="22">
        <f t="shared" si="169"/>
        <v>42576.697569444441</v>
      </c>
      <c r="S3588" s="13">
        <f t="shared" si="170"/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f t="shared" si="168"/>
        <v>22.607142857142858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0" t="s">
        <v>8313</v>
      </c>
      <c r="Q3589" t="s">
        <v>8314</v>
      </c>
      <c r="R3589" s="22">
        <f t="shared" si="169"/>
        <v>42503.539976851855</v>
      </c>
      <c r="S3589" s="13">
        <f t="shared" si="170"/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f t="shared" si="168"/>
        <v>18.272727272727273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0" t="s">
        <v>8313</v>
      </c>
      <c r="Q3590" t="s">
        <v>8314</v>
      </c>
      <c r="R3590" s="22">
        <f t="shared" si="169"/>
        <v>42101.828819444447</v>
      </c>
      <c r="S3590" s="13">
        <f t="shared" si="170"/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f t="shared" si="168"/>
        <v>82.258064516129039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0" t="s">
        <v>8313</v>
      </c>
      <c r="Q3591" t="s">
        <v>8314</v>
      </c>
      <c r="R3591" s="22">
        <f t="shared" si="169"/>
        <v>42125.647534722222</v>
      </c>
      <c r="S3591" s="13">
        <f t="shared" si="170"/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f t="shared" si="168"/>
        <v>68.534246575342465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0" t="s">
        <v>8313</v>
      </c>
      <c r="Q3592" t="s">
        <v>8314</v>
      </c>
      <c r="R3592" s="22">
        <f t="shared" si="169"/>
        <v>41902.333726851852</v>
      </c>
      <c r="S3592" s="13">
        <f t="shared" si="170"/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f t="shared" si="168"/>
        <v>68.055555555555557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0" t="s">
        <v>8313</v>
      </c>
      <c r="Q3593" t="s">
        <v>8314</v>
      </c>
      <c r="R3593" s="22">
        <f t="shared" si="169"/>
        <v>42003.948425925926</v>
      </c>
      <c r="S3593" s="13">
        <f t="shared" si="170"/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f t="shared" si="168"/>
        <v>72.714285714285708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0" t="s">
        <v>8313</v>
      </c>
      <c r="Q3594" t="s">
        <v>8314</v>
      </c>
      <c r="R3594" s="22">
        <f t="shared" si="169"/>
        <v>41988.829942129625</v>
      </c>
      <c r="S3594" s="13">
        <f t="shared" si="170"/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f t="shared" si="168"/>
        <v>77.186046511627907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0" t="s">
        <v>8313</v>
      </c>
      <c r="Q3595" t="s">
        <v>8314</v>
      </c>
      <c r="R3595" s="22">
        <f t="shared" si="169"/>
        <v>41974.898599537039</v>
      </c>
      <c r="S3595" s="13">
        <f t="shared" si="170"/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f t="shared" si="168"/>
        <v>55.972222222222221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0" t="s">
        <v>8313</v>
      </c>
      <c r="Q3596" t="s">
        <v>8314</v>
      </c>
      <c r="R3596" s="22">
        <f t="shared" si="169"/>
        <v>42592.066921296297</v>
      </c>
      <c r="S3596" s="13">
        <f t="shared" si="170"/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f t="shared" si="168"/>
        <v>49.693548387096776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0" t="s">
        <v>8313</v>
      </c>
      <c r="Q3597" t="s">
        <v>8314</v>
      </c>
      <c r="R3597" s="22">
        <f t="shared" si="169"/>
        <v>42050.008368055554</v>
      </c>
      <c r="S3597" s="13">
        <f t="shared" si="170"/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f t="shared" si="168"/>
        <v>79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0" t="s">
        <v>8313</v>
      </c>
      <c r="Q3598" t="s">
        <v>8314</v>
      </c>
      <c r="R3598" s="22">
        <f t="shared" si="169"/>
        <v>41856.715069444443</v>
      </c>
      <c r="S3598" s="13">
        <f t="shared" si="170"/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f t="shared" si="168"/>
        <v>77.727272727272734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0" t="s">
        <v>8313</v>
      </c>
      <c r="Q3599" t="s">
        <v>8314</v>
      </c>
      <c r="R3599" s="22">
        <f t="shared" si="169"/>
        <v>42417.585532407407</v>
      </c>
      <c r="S3599" s="13">
        <f t="shared" si="170"/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f t="shared" si="168"/>
        <v>40.777777777777779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0" t="s">
        <v>8313</v>
      </c>
      <c r="Q3600" t="s">
        <v>8314</v>
      </c>
      <c r="R3600" s="22">
        <f t="shared" si="169"/>
        <v>41866.79886574074</v>
      </c>
      <c r="S3600" s="13">
        <f t="shared" si="170"/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f t="shared" si="168"/>
        <v>59.411764705882355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0" t="s">
        <v>8313</v>
      </c>
      <c r="Q3601" t="s">
        <v>8314</v>
      </c>
      <c r="R3601" s="22">
        <f t="shared" si="169"/>
        <v>42220.79487268519</v>
      </c>
      <c r="S3601" s="13">
        <f t="shared" si="170"/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f t="shared" si="168"/>
        <v>3.25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0" t="s">
        <v>8313</v>
      </c>
      <c r="Q3602" t="s">
        <v>8314</v>
      </c>
      <c r="R3602" s="22">
        <f t="shared" si="169"/>
        <v>42628.849120370374</v>
      </c>
      <c r="S3602" s="13">
        <f t="shared" si="170"/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f t="shared" si="168"/>
        <v>39.377358490566039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0" t="s">
        <v>8313</v>
      </c>
      <c r="Q3603" t="s">
        <v>8314</v>
      </c>
      <c r="R3603" s="22">
        <f t="shared" si="169"/>
        <v>41990.99863425926</v>
      </c>
      <c r="S3603" s="13">
        <f t="shared" si="170"/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f t="shared" si="168"/>
        <v>81.673469387755105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0" t="s">
        <v>8313</v>
      </c>
      <c r="Q3604" t="s">
        <v>8314</v>
      </c>
      <c r="R3604" s="22">
        <f t="shared" si="169"/>
        <v>42447.894432870366</v>
      </c>
      <c r="S3604" s="13">
        <f t="shared" si="170"/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f t="shared" si="168"/>
        <v>44.912280701754383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0" t="s">
        <v>8313</v>
      </c>
      <c r="Q3605" t="s">
        <v>8314</v>
      </c>
      <c r="R3605" s="22">
        <f t="shared" si="169"/>
        <v>42283.864351851851</v>
      </c>
      <c r="S3605" s="13">
        <f t="shared" si="170"/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f t="shared" si="168"/>
        <v>49.05797101449275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0" t="s">
        <v>8313</v>
      </c>
      <c r="Q3606" t="s">
        <v>8314</v>
      </c>
      <c r="R3606" s="22">
        <f t="shared" si="169"/>
        <v>42483.015694444446</v>
      </c>
      <c r="S3606" s="13">
        <f t="shared" si="170"/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f t="shared" si="168"/>
        <v>30.666666666666668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0" t="s">
        <v>8313</v>
      </c>
      <c r="Q3607" t="s">
        <v>8314</v>
      </c>
      <c r="R3607" s="22">
        <f t="shared" si="169"/>
        <v>42383.793124999997</v>
      </c>
      <c r="S3607" s="13">
        <f t="shared" si="170"/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f t="shared" si="168"/>
        <v>61.0625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0" t="s">
        <v>8313</v>
      </c>
      <c r="Q3608" t="s">
        <v>8314</v>
      </c>
      <c r="R3608" s="22">
        <f t="shared" si="169"/>
        <v>42566.604826388888</v>
      </c>
      <c r="S3608" s="13">
        <f t="shared" si="170"/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f t="shared" si="168"/>
        <v>29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0" t="s">
        <v>8313</v>
      </c>
      <c r="Q3609" t="s">
        <v>8314</v>
      </c>
      <c r="R3609" s="22">
        <f t="shared" si="169"/>
        <v>42338.963912037041</v>
      </c>
      <c r="S3609" s="13">
        <f t="shared" si="170"/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f t="shared" si="168"/>
        <v>29.62962962962963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0" t="s">
        <v>8313</v>
      </c>
      <c r="Q3610" t="s">
        <v>8314</v>
      </c>
      <c r="R3610" s="22">
        <f t="shared" si="169"/>
        <v>42506.709375000006</v>
      </c>
      <c r="S3610" s="13">
        <f t="shared" si="170"/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f t="shared" si="168"/>
        <v>143.0952380952381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0" t="s">
        <v>8313</v>
      </c>
      <c r="Q3611" t="s">
        <v>8314</v>
      </c>
      <c r="R3611" s="22">
        <f t="shared" si="169"/>
        <v>42429.991724537031</v>
      </c>
      <c r="S3611" s="13">
        <f t="shared" si="170"/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f t="shared" si="168"/>
        <v>52.354838709677416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0" t="s">
        <v>8313</v>
      </c>
      <c r="Q3612" t="s">
        <v>8314</v>
      </c>
      <c r="R3612" s="22">
        <f t="shared" si="169"/>
        <v>42203.432129629626</v>
      </c>
      <c r="S3612" s="13">
        <f t="shared" si="170"/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f t="shared" si="168"/>
        <v>66.666666666666671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0" t="s">
        <v>8313</v>
      </c>
      <c r="Q3613" t="s">
        <v>8314</v>
      </c>
      <c r="R3613" s="22">
        <f t="shared" si="169"/>
        <v>42072.370381944449</v>
      </c>
      <c r="S3613" s="13">
        <f t="shared" si="170"/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f t="shared" si="168"/>
        <v>126.66666666666667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0" t="s">
        <v>8313</v>
      </c>
      <c r="Q3614" t="s">
        <v>8314</v>
      </c>
      <c r="R3614" s="22">
        <f t="shared" si="169"/>
        <v>41789.726979166669</v>
      </c>
      <c r="S3614" s="13">
        <f t="shared" si="170"/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f t="shared" si="168"/>
        <v>62.5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0" t="s">
        <v>8313</v>
      </c>
      <c r="Q3615" t="s">
        <v>8314</v>
      </c>
      <c r="R3615" s="22">
        <f t="shared" si="169"/>
        <v>41788.58997685185</v>
      </c>
      <c r="S3615" s="13">
        <f t="shared" si="170"/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f t="shared" si="168"/>
        <v>35.492957746478872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0" t="s">
        <v>8313</v>
      </c>
      <c r="Q3616" t="s">
        <v>8314</v>
      </c>
      <c r="R3616" s="22">
        <f t="shared" si="169"/>
        <v>42144.041851851856</v>
      </c>
      <c r="S3616" s="13">
        <f t="shared" si="170"/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f t="shared" si="168"/>
        <v>37.083333333333336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0" t="s">
        <v>8313</v>
      </c>
      <c r="Q3617" t="s">
        <v>8314</v>
      </c>
      <c r="R3617" s="22">
        <f t="shared" si="169"/>
        <v>42318.593703703707</v>
      </c>
      <c r="S3617" s="13">
        <f t="shared" si="170"/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f t="shared" si="168"/>
        <v>69.333333333333329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0" t="s">
        <v>8313</v>
      </c>
      <c r="Q3618" t="s">
        <v>8314</v>
      </c>
      <c r="R3618" s="22">
        <f t="shared" si="169"/>
        <v>42052.949814814812</v>
      </c>
      <c r="S3618" s="13">
        <f t="shared" si="170"/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f t="shared" si="168"/>
        <v>17.254901960784313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0" t="s">
        <v>8313</v>
      </c>
      <c r="Q3619" t="s">
        <v>8314</v>
      </c>
      <c r="R3619" s="22">
        <f t="shared" si="169"/>
        <v>42779.610289351855</v>
      </c>
      <c r="S3619" s="13">
        <f t="shared" si="170"/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f t="shared" si="168"/>
        <v>36.071428571428569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0" t="s">
        <v>8313</v>
      </c>
      <c r="Q3620" t="s">
        <v>8314</v>
      </c>
      <c r="R3620" s="22">
        <f t="shared" si="169"/>
        <v>42128.627893518518</v>
      </c>
      <c r="S3620" s="13">
        <f t="shared" si="170"/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f t="shared" si="168"/>
        <v>66.470588235294116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0" t="s">
        <v>8313</v>
      </c>
      <c r="Q3621" t="s">
        <v>8314</v>
      </c>
      <c r="R3621" s="22">
        <f t="shared" si="169"/>
        <v>42661.132245370376</v>
      </c>
      <c r="S3621" s="13">
        <f t="shared" si="170"/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f t="shared" si="168"/>
        <v>56.065989847715734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0" t="s">
        <v>8313</v>
      </c>
      <c r="Q3622" t="s">
        <v>8314</v>
      </c>
      <c r="R3622" s="22">
        <f t="shared" si="169"/>
        <v>42037.938206018516</v>
      </c>
      <c r="S3622" s="13">
        <f t="shared" si="170"/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f t="shared" si="168"/>
        <v>47.028571428571432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0" t="s">
        <v>8313</v>
      </c>
      <c r="Q3623" t="s">
        <v>8314</v>
      </c>
      <c r="R3623" s="22">
        <f t="shared" si="169"/>
        <v>42619.935694444444</v>
      </c>
      <c r="S3623" s="13">
        <f t="shared" si="170"/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f t="shared" si="168"/>
        <v>47.666190476190479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0" t="s">
        <v>8313</v>
      </c>
      <c r="Q3624" t="s">
        <v>8314</v>
      </c>
      <c r="R3624" s="22">
        <f t="shared" si="169"/>
        <v>41877.221886574072</v>
      </c>
      <c r="S3624" s="13">
        <f t="shared" si="170"/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f t="shared" si="168"/>
        <v>88.235294117647058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0" t="s">
        <v>8313</v>
      </c>
      <c r="Q3625" t="s">
        <v>8314</v>
      </c>
      <c r="R3625" s="22">
        <f t="shared" si="169"/>
        <v>41828.736921296295</v>
      </c>
      <c r="S3625" s="13">
        <f t="shared" si="170"/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f t="shared" si="168"/>
        <v>80.717948717948715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0" t="s">
        <v>8313</v>
      </c>
      <c r="Q3626" t="s">
        <v>8314</v>
      </c>
      <c r="R3626" s="22">
        <f t="shared" si="169"/>
        <v>42545.774189814809</v>
      </c>
      <c r="S3626" s="13">
        <f t="shared" si="170"/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f t="shared" si="168"/>
        <v>39.487179487179489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0" t="s">
        <v>8313</v>
      </c>
      <c r="Q3627" t="s">
        <v>8314</v>
      </c>
      <c r="R3627" s="22">
        <f t="shared" si="169"/>
        <v>42157.652511574073</v>
      </c>
      <c r="S3627" s="13">
        <f t="shared" si="170"/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f t="shared" si="168"/>
        <v>84.854166666666671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0" t="s">
        <v>8313</v>
      </c>
      <c r="Q3628" t="s">
        <v>8314</v>
      </c>
      <c r="R3628" s="22">
        <f t="shared" si="169"/>
        <v>41846.667326388888</v>
      </c>
      <c r="S3628" s="13">
        <f t="shared" si="170"/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f t="shared" si="168"/>
        <v>68.965517241379317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0" t="s">
        <v>8313</v>
      </c>
      <c r="Q3629" t="s">
        <v>8314</v>
      </c>
      <c r="R3629" s="22">
        <f t="shared" si="169"/>
        <v>42460.741747685184</v>
      </c>
      <c r="S3629" s="13">
        <f t="shared" si="170"/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t="e">
        <f t="shared" si="168"/>
        <v>#DIV/0!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0" t="s">
        <v>8313</v>
      </c>
      <c r="Q3630" t="s">
        <v>8355</v>
      </c>
      <c r="R3630" s="22">
        <f t="shared" si="169"/>
        <v>42291.833287037036</v>
      </c>
      <c r="S3630" s="13">
        <f t="shared" si="170"/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f t="shared" si="168"/>
        <v>1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0" t="s">
        <v>8313</v>
      </c>
      <c r="Q3631" t="s">
        <v>8355</v>
      </c>
      <c r="R3631" s="22">
        <f t="shared" si="169"/>
        <v>42437.094490740739</v>
      </c>
      <c r="S3631" s="13">
        <f t="shared" si="170"/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f t="shared" si="168"/>
        <v>1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0" t="s">
        <v>8313</v>
      </c>
      <c r="Q3632" t="s">
        <v>8355</v>
      </c>
      <c r="R3632" s="22">
        <f t="shared" si="169"/>
        <v>41942.84710648148</v>
      </c>
      <c r="S3632" s="13">
        <f t="shared" si="170"/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f t="shared" si="168"/>
        <v>147.88135593220338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0" t="s">
        <v>8313</v>
      </c>
      <c r="Q3633" t="s">
        <v>8355</v>
      </c>
      <c r="R3633" s="22">
        <f t="shared" si="169"/>
        <v>41880.753437499996</v>
      </c>
      <c r="S3633" s="13">
        <f t="shared" si="170"/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f t="shared" si="168"/>
        <v>100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0" t="s">
        <v>8313</v>
      </c>
      <c r="Q3634" t="s">
        <v>8355</v>
      </c>
      <c r="R3634" s="22">
        <f t="shared" si="169"/>
        <v>41946.936909722222</v>
      </c>
      <c r="S3634" s="13">
        <f t="shared" si="170"/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f t="shared" si="168"/>
        <v>56.838709677419352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0" t="s">
        <v>8313</v>
      </c>
      <c r="Q3635" t="s">
        <v>8355</v>
      </c>
      <c r="R3635" s="22">
        <f t="shared" si="169"/>
        <v>42649.623460648145</v>
      </c>
      <c r="S3635" s="13">
        <f t="shared" si="170"/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f t="shared" si="168"/>
        <v>176.94444444444446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0" t="s">
        <v>8313</v>
      </c>
      <c r="Q3636" t="s">
        <v>8355</v>
      </c>
      <c r="R3636" s="22">
        <f t="shared" si="169"/>
        <v>42701.166365740741</v>
      </c>
      <c r="S3636" s="13">
        <f t="shared" si="170"/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f t="shared" si="168"/>
        <v>127.6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0" t="s">
        <v>8313</v>
      </c>
      <c r="Q3637" t="s">
        <v>8355</v>
      </c>
      <c r="R3637" s="22">
        <f t="shared" si="169"/>
        <v>42450.88282407407</v>
      </c>
      <c r="S3637" s="13">
        <f t="shared" si="170"/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t="e">
        <f t="shared" si="168"/>
        <v>#DIV/0!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0" t="s">
        <v>8313</v>
      </c>
      <c r="Q3638" t="s">
        <v>8355</v>
      </c>
      <c r="R3638" s="22">
        <f t="shared" si="169"/>
        <v>42226.694780092599</v>
      </c>
      <c r="S3638" s="13">
        <f t="shared" si="170"/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f t="shared" si="168"/>
        <v>66.142857142857139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0" t="s">
        <v>8313</v>
      </c>
      <c r="Q3639" t="s">
        <v>8355</v>
      </c>
      <c r="R3639" s="22">
        <f t="shared" si="169"/>
        <v>41975.700636574074</v>
      </c>
      <c r="S3639" s="13">
        <f t="shared" si="170"/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f t="shared" si="168"/>
        <v>108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0" t="s">
        <v>8313</v>
      </c>
      <c r="Q3640" t="s">
        <v>8355</v>
      </c>
      <c r="R3640" s="22">
        <f t="shared" si="169"/>
        <v>42053.672824074078</v>
      </c>
      <c r="S3640" s="13">
        <f t="shared" si="170"/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f t="shared" si="168"/>
        <v>1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0" t="s">
        <v>8313</v>
      </c>
      <c r="Q3641" t="s">
        <v>8355</v>
      </c>
      <c r="R3641" s="22">
        <f t="shared" si="169"/>
        <v>42590.677152777775</v>
      </c>
      <c r="S3641" s="13">
        <f t="shared" si="170"/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f t="shared" si="168"/>
        <v>18.333333333333332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0" t="s">
        <v>8313</v>
      </c>
      <c r="Q3642" t="s">
        <v>8355</v>
      </c>
      <c r="R3642" s="22">
        <f t="shared" si="169"/>
        <v>42104.781597222223</v>
      </c>
      <c r="S3642" s="13">
        <f t="shared" si="170"/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t="e">
        <f t="shared" si="168"/>
        <v>#DIV/0!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0" t="s">
        <v>8313</v>
      </c>
      <c r="Q3643" t="s">
        <v>8355</v>
      </c>
      <c r="R3643" s="22">
        <f t="shared" si="169"/>
        <v>41899.627071759263</v>
      </c>
      <c r="S3643" s="13">
        <f t="shared" si="170"/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f t="shared" si="168"/>
        <v>7.5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0" t="s">
        <v>8313</v>
      </c>
      <c r="Q3644" t="s">
        <v>8355</v>
      </c>
      <c r="R3644" s="22">
        <f t="shared" si="169"/>
        <v>42297.816284722227</v>
      </c>
      <c r="S3644" s="13">
        <f t="shared" si="170"/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t="e">
        <f t="shared" si="168"/>
        <v>#DIV/0!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0" t="s">
        <v>8313</v>
      </c>
      <c r="Q3645" t="s">
        <v>8355</v>
      </c>
      <c r="R3645" s="22">
        <f t="shared" si="169"/>
        <v>42285.143969907411</v>
      </c>
      <c r="S3645" s="13">
        <f t="shared" si="170"/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f t="shared" si="168"/>
        <v>68.416666666666671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0" t="s">
        <v>8313</v>
      </c>
      <c r="Q3646" t="s">
        <v>8355</v>
      </c>
      <c r="R3646" s="22">
        <f t="shared" si="169"/>
        <v>42409.241747685184</v>
      </c>
      <c r="S3646" s="13">
        <f t="shared" si="170"/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f t="shared" si="168"/>
        <v>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0" t="s">
        <v>8313</v>
      </c>
      <c r="Q3647" t="s">
        <v>8355</v>
      </c>
      <c r="R3647" s="22">
        <f t="shared" si="169"/>
        <v>42665.970347222217</v>
      </c>
      <c r="S3647" s="13">
        <f t="shared" si="170"/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f t="shared" si="168"/>
        <v>60.125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0" t="s">
        <v>8313</v>
      </c>
      <c r="Q3648" t="s">
        <v>8355</v>
      </c>
      <c r="R3648" s="22">
        <f t="shared" si="169"/>
        <v>42140.421319444446</v>
      </c>
      <c r="S3648" s="13">
        <f t="shared" si="170"/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f t="shared" si="168"/>
        <v>15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0" t="s">
        <v>8313</v>
      </c>
      <c r="Q3649" t="s">
        <v>8355</v>
      </c>
      <c r="R3649" s="22">
        <f t="shared" si="169"/>
        <v>42598.749155092592</v>
      </c>
      <c r="S3649" s="13">
        <f t="shared" si="170"/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f t="shared" si="168"/>
        <v>550.04109589041093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0" t="s">
        <v>8313</v>
      </c>
      <c r="Q3650" t="s">
        <v>8314</v>
      </c>
      <c r="R3650" s="22">
        <f t="shared" si="169"/>
        <v>41887.292187500003</v>
      </c>
      <c r="S3650" s="13">
        <f t="shared" si="170"/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f t="shared" ref="I3651:I3714" si="171">E3651/M3651</f>
        <v>97.5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0" t="s">
        <v>8313</v>
      </c>
      <c r="Q3651" t="s">
        <v>8314</v>
      </c>
      <c r="R3651" s="22">
        <f t="shared" ref="R3651:R3714" si="172">(((K3651/60)/60)/24)+DATE(1970,1,1)</f>
        <v>41780.712893518517</v>
      </c>
      <c r="S3651" s="13">
        <f t="shared" ref="S3651:S3714" si="173">YEAR(R3651)</f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f t="shared" si="171"/>
        <v>29.411764705882351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0" t="s">
        <v>8313</v>
      </c>
      <c r="Q3652" t="s">
        <v>8314</v>
      </c>
      <c r="R3652" s="22">
        <f t="shared" si="172"/>
        <v>42381.478981481487</v>
      </c>
      <c r="S3652" s="13">
        <f t="shared" si="173"/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f t="shared" si="171"/>
        <v>57.777777777777779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0" t="s">
        <v>8313</v>
      </c>
      <c r="Q3653" t="s">
        <v>8314</v>
      </c>
      <c r="R3653" s="22">
        <f t="shared" si="172"/>
        <v>41828.646319444444</v>
      </c>
      <c r="S3653" s="13">
        <f t="shared" si="173"/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f t="shared" si="171"/>
        <v>44.235294117647058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0" t="s">
        <v>8313</v>
      </c>
      <c r="Q3654" t="s">
        <v>8314</v>
      </c>
      <c r="R3654" s="22">
        <f t="shared" si="172"/>
        <v>42596.644699074073</v>
      </c>
      <c r="S3654" s="13">
        <f t="shared" si="173"/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f t="shared" si="171"/>
        <v>60.909090909090907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0" t="s">
        <v>8313</v>
      </c>
      <c r="Q3655" t="s">
        <v>8314</v>
      </c>
      <c r="R3655" s="22">
        <f t="shared" si="172"/>
        <v>42191.363506944443</v>
      </c>
      <c r="S3655" s="13">
        <f t="shared" si="173"/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f t="shared" si="171"/>
        <v>68.84210526315789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0" t="s">
        <v>8313</v>
      </c>
      <c r="Q3656" t="s">
        <v>8314</v>
      </c>
      <c r="R3656" s="22">
        <f t="shared" si="172"/>
        <v>42440.416504629626</v>
      </c>
      <c r="S3656" s="13">
        <f t="shared" si="173"/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f t="shared" si="171"/>
        <v>73.582278481012665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0" t="s">
        <v>8313</v>
      </c>
      <c r="Q3657" t="s">
        <v>8314</v>
      </c>
      <c r="R3657" s="22">
        <f t="shared" si="172"/>
        <v>42173.803217592591</v>
      </c>
      <c r="S3657" s="13">
        <f t="shared" si="173"/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f t="shared" si="171"/>
        <v>115.02173913043478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0" t="s">
        <v>8313</v>
      </c>
      <c r="Q3658" t="s">
        <v>8314</v>
      </c>
      <c r="R3658" s="22">
        <f t="shared" si="172"/>
        <v>42737.910138888896</v>
      </c>
      <c r="S3658" s="13">
        <f t="shared" si="173"/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f t="shared" si="171"/>
        <v>110.75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0" t="s">
        <v>8313</v>
      </c>
      <c r="Q3659" t="s">
        <v>8314</v>
      </c>
      <c r="R3659" s="22">
        <f t="shared" si="172"/>
        <v>42499.629849537043</v>
      </c>
      <c r="S3659" s="13">
        <f t="shared" si="173"/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f t="shared" si="171"/>
        <v>75.5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0" t="s">
        <v>8313</v>
      </c>
      <c r="Q3660" t="s">
        <v>8314</v>
      </c>
      <c r="R3660" s="22">
        <f t="shared" si="172"/>
        <v>41775.858564814815</v>
      </c>
      <c r="S3660" s="13">
        <f t="shared" si="173"/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f t="shared" si="171"/>
        <v>235.46153846153845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0" t="s">
        <v>8313</v>
      </c>
      <c r="Q3661" t="s">
        <v>8314</v>
      </c>
      <c r="R3661" s="22">
        <f t="shared" si="172"/>
        <v>42055.277199074073</v>
      </c>
      <c r="S3661" s="13">
        <f t="shared" si="173"/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f t="shared" si="171"/>
        <v>11.363636363636363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0" t="s">
        <v>8313</v>
      </c>
      <c r="Q3662" t="s">
        <v>8314</v>
      </c>
      <c r="R3662" s="22">
        <f t="shared" si="172"/>
        <v>41971.881076388891</v>
      </c>
      <c r="S3662" s="13">
        <f t="shared" si="173"/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f t="shared" si="171"/>
        <v>92.5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0" t="s">
        <v>8313</v>
      </c>
      <c r="Q3663" t="s">
        <v>8314</v>
      </c>
      <c r="R3663" s="22">
        <f t="shared" si="172"/>
        <v>42447.896666666667</v>
      </c>
      <c r="S3663" s="13">
        <f t="shared" si="173"/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f t="shared" si="171"/>
        <v>202.85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0" t="s">
        <v>8313</v>
      </c>
      <c r="Q3664" t="s">
        <v>8314</v>
      </c>
      <c r="R3664" s="22">
        <f t="shared" si="172"/>
        <v>42064.220069444447</v>
      </c>
      <c r="S3664" s="13">
        <f t="shared" si="173"/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f t="shared" si="171"/>
        <v>26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0" t="s">
        <v>8313</v>
      </c>
      <c r="Q3665" t="s">
        <v>8314</v>
      </c>
      <c r="R3665" s="22">
        <f t="shared" si="172"/>
        <v>42665.451736111107</v>
      </c>
      <c r="S3665" s="13">
        <f t="shared" si="173"/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f t="shared" si="171"/>
        <v>46.05263157894737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0" t="s">
        <v>8313</v>
      </c>
      <c r="Q3666" t="s">
        <v>8314</v>
      </c>
      <c r="R3666" s="22">
        <f t="shared" si="172"/>
        <v>42523.248715277776</v>
      </c>
      <c r="S3666" s="13">
        <f t="shared" si="173"/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f t="shared" si="171"/>
        <v>51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0" t="s">
        <v>8313</v>
      </c>
      <c r="Q3667" t="s">
        <v>8314</v>
      </c>
      <c r="R3667" s="22">
        <f t="shared" si="172"/>
        <v>42294.808124999996</v>
      </c>
      <c r="S3667" s="13">
        <f t="shared" si="173"/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f t="shared" si="171"/>
        <v>31.578947368421051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0" t="s">
        <v>8313</v>
      </c>
      <c r="Q3668" t="s">
        <v>8314</v>
      </c>
      <c r="R3668" s="22">
        <f t="shared" si="172"/>
        <v>41822.90488425926</v>
      </c>
      <c r="S3668" s="13">
        <f t="shared" si="173"/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f t="shared" si="171"/>
        <v>53.363965517241382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0" t="s">
        <v>8313</v>
      </c>
      <c r="Q3669" t="s">
        <v>8314</v>
      </c>
      <c r="R3669" s="22">
        <f t="shared" si="172"/>
        <v>42173.970127314817</v>
      </c>
      <c r="S3669" s="13">
        <f t="shared" si="173"/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f t="shared" si="171"/>
        <v>36.964285714285715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0" t="s">
        <v>8313</v>
      </c>
      <c r="Q3670" t="s">
        <v>8314</v>
      </c>
      <c r="R3670" s="22">
        <f t="shared" si="172"/>
        <v>42185.556157407409</v>
      </c>
      <c r="S3670" s="13">
        <f t="shared" si="173"/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f t="shared" si="171"/>
        <v>81.294117647058826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0" t="s">
        <v>8313</v>
      </c>
      <c r="Q3671" t="s">
        <v>8314</v>
      </c>
      <c r="R3671" s="22">
        <f t="shared" si="172"/>
        <v>42136.675196759257</v>
      </c>
      <c r="S3671" s="13">
        <f t="shared" si="173"/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f t="shared" si="171"/>
        <v>20.083333333333332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0" t="s">
        <v>8313</v>
      </c>
      <c r="Q3672" t="s">
        <v>8314</v>
      </c>
      <c r="R3672" s="22">
        <f t="shared" si="172"/>
        <v>42142.514016203699</v>
      </c>
      <c r="S3672" s="13">
        <f t="shared" si="173"/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f t="shared" si="171"/>
        <v>88.25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0" t="s">
        <v>8313</v>
      </c>
      <c r="Q3673" t="s">
        <v>8314</v>
      </c>
      <c r="R3673" s="22">
        <f t="shared" si="172"/>
        <v>41820.62809027778</v>
      </c>
      <c r="S3673" s="13">
        <f t="shared" si="173"/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f t="shared" si="171"/>
        <v>53.438596491228068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0" t="s">
        <v>8313</v>
      </c>
      <c r="Q3674" t="s">
        <v>8314</v>
      </c>
      <c r="R3674" s="22">
        <f t="shared" si="172"/>
        <v>41878.946574074071</v>
      </c>
      <c r="S3674" s="13">
        <f t="shared" si="173"/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f t="shared" si="171"/>
        <v>39.868421052631582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0" t="s">
        <v>8313</v>
      </c>
      <c r="Q3675" t="s">
        <v>8314</v>
      </c>
      <c r="R3675" s="22">
        <f t="shared" si="172"/>
        <v>41914.295104166667</v>
      </c>
      <c r="S3675" s="13">
        <f t="shared" si="173"/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f t="shared" si="171"/>
        <v>145.16129032258064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0" t="s">
        <v>8313</v>
      </c>
      <c r="Q3676" t="s">
        <v>8314</v>
      </c>
      <c r="R3676" s="22">
        <f t="shared" si="172"/>
        <v>42556.873020833329</v>
      </c>
      <c r="S3676" s="13">
        <f t="shared" si="173"/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f t="shared" si="171"/>
        <v>23.333333333333332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0" t="s">
        <v>8313</v>
      </c>
      <c r="Q3677" t="s">
        <v>8314</v>
      </c>
      <c r="R3677" s="22">
        <f t="shared" si="172"/>
        <v>42493.597013888888</v>
      </c>
      <c r="S3677" s="13">
        <f t="shared" si="173"/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f t="shared" si="171"/>
        <v>64.375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0" t="s">
        <v>8313</v>
      </c>
      <c r="Q3678" t="s">
        <v>8314</v>
      </c>
      <c r="R3678" s="22">
        <f t="shared" si="172"/>
        <v>41876.815787037034</v>
      </c>
      <c r="S3678" s="13">
        <f t="shared" si="173"/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f t="shared" si="171"/>
        <v>62.052763819095475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0" t="s">
        <v>8313</v>
      </c>
      <c r="Q3679" t="s">
        <v>8314</v>
      </c>
      <c r="R3679" s="22">
        <f t="shared" si="172"/>
        <v>41802.574282407404</v>
      </c>
      <c r="S3679" s="13">
        <f t="shared" si="173"/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f t="shared" si="171"/>
        <v>66.129032258064512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0" t="s">
        <v>8313</v>
      </c>
      <c r="Q3680" t="s">
        <v>8314</v>
      </c>
      <c r="R3680" s="22">
        <f t="shared" si="172"/>
        <v>42120.531226851846</v>
      </c>
      <c r="S3680" s="13">
        <f t="shared" si="173"/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f t="shared" si="171"/>
        <v>73.400000000000006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0" t="s">
        <v>8313</v>
      </c>
      <c r="Q3681" t="s">
        <v>8314</v>
      </c>
      <c r="R3681" s="22">
        <f t="shared" si="172"/>
        <v>41786.761354166665</v>
      </c>
      <c r="S3681" s="13">
        <f t="shared" si="173"/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f t="shared" si="171"/>
        <v>99.5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0" t="s">
        <v>8313</v>
      </c>
      <c r="Q3682" t="s">
        <v>8314</v>
      </c>
      <c r="R3682" s="22">
        <f t="shared" si="172"/>
        <v>42627.454097222217</v>
      </c>
      <c r="S3682" s="13">
        <f t="shared" si="173"/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f t="shared" si="171"/>
        <v>62.166666666666664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0" t="s">
        <v>8313</v>
      </c>
      <c r="Q3683" t="s">
        <v>8314</v>
      </c>
      <c r="R3683" s="22">
        <f t="shared" si="172"/>
        <v>42374.651504629626</v>
      </c>
      <c r="S3683" s="13">
        <f t="shared" si="173"/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f t="shared" si="171"/>
        <v>62.328358208955223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0" t="s">
        <v>8313</v>
      </c>
      <c r="Q3684" t="s">
        <v>8314</v>
      </c>
      <c r="R3684" s="22">
        <f t="shared" si="172"/>
        <v>41772.685393518521</v>
      </c>
      <c r="S3684" s="13">
        <f t="shared" si="173"/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f t="shared" si="171"/>
        <v>58.787878787878789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0" t="s">
        <v>8313</v>
      </c>
      <c r="Q3685" t="s">
        <v>8314</v>
      </c>
      <c r="R3685" s="22">
        <f t="shared" si="172"/>
        <v>42633.116851851853</v>
      </c>
      <c r="S3685" s="13">
        <f t="shared" si="173"/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f t="shared" si="171"/>
        <v>45.347826086956523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0" t="s">
        <v>8313</v>
      </c>
      <c r="Q3686" t="s">
        <v>8314</v>
      </c>
      <c r="R3686" s="22">
        <f t="shared" si="172"/>
        <v>42219.180393518516</v>
      </c>
      <c r="S3686" s="13">
        <f t="shared" si="173"/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f t="shared" si="171"/>
        <v>41.944444444444443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0" t="s">
        <v>8313</v>
      </c>
      <c r="Q3687" t="s">
        <v>8314</v>
      </c>
      <c r="R3687" s="22">
        <f t="shared" si="172"/>
        <v>41753.593275462961</v>
      </c>
      <c r="S3687" s="13">
        <f t="shared" si="173"/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f t="shared" si="171"/>
        <v>59.166666666666664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0" t="s">
        <v>8313</v>
      </c>
      <c r="Q3688" t="s">
        <v>8314</v>
      </c>
      <c r="R3688" s="22">
        <f t="shared" si="172"/>
        <v>42230.662731481483</v>
      </c>
      <c r="S3688" s="13">
        <f t="shared" si="173"/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f t="shared" si="171"/>
        <v>200.49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0" t="s">
        <v>8313</v>
      </c>
      <c r="Q3689" t="s">
        <v>8314</v>
      </c>
      <c r="R3689" s="22">
        <f t="shared" si="172"/>
        <v>41787.218229166669</v>
      </c>
      <c r="S3689" s="13">
        <f t="shared" si="173"/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f t="shared" si="171"/>
        <v>83.974358974358978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0" t="s">
        <v>8313</v>
      </c>
      <c r="Q3690" t="s">
        <v>8314</v>
      </c>
      <c r="R3690" s="22">
        <f t="shared" si="172"/>
        <v>41829.787083333329</v>
      </c>
      <c r="S3690" s="13">
        <f t="shared" si="173"/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f t="shared" si="171"/>
        <v>57.258064516129032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0" t="s">
        <v>8313</v>
      </c>
      <c r="Q3691" t="s">
        <v>8314</v>
      </c>
      <c r="R3691" s="22">
        <f t="shared" si="172"/>
        <v>42147.826840277776</v>
      </c>
      <c r="S3691" s="13">
        <f t="shared" si="173"/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f t="shared" si="171"/>
        <v>58.064516129032256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0" t="s">
        <v>8313</v>
      </c>
      <c r="Q3692" t="s">
        <v>8314</v>
      </c>
      <c r="R3692" s="22">
        <f t="shared" si="172"/>
        <v>41940.598182870373</v>
      </c>
      <c r="S3692" s="13">
        <f t="shared" si="173"/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f t="shared" si="171"/>
        <v>186.80291970802921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0" t="s">
        <v>8313</v>
      </c>
      <c r="Q3693" t="s">
        <v>8314</v>
      </c>
      <c r="R3693" s="22">
        <f t="shared" si="172"/>
        <v>42020.700567129628</v>
      </c>
      <c r="S3693" s="13">
        <f t="shared" si="173"/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f t="shared" si="171"/>
        <v>74.117647058823536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0" t="s">
        <v>8313</v>
      </c>
      <c r="Q3694" t="s">
        <v>8314</v>
      </c>
      <c r="R3694" s="22">
        <f t="shared" si="172"/>
        <v>41891.96503472222</v>
      </c>
      <c r="S3694" s="13">
        <f t="shared" si="173"/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f t="shared" si="171"/>
        <v>30.714285714285715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0" t="s">
        <v>8313</v>
      </c>
      <c r="Q3695" t="s">
        <v>8314</v>
      </c>
      <c r="R3695" s="22">
        <f t="shared" si="172"/>
        <v>42309.191307870366</v>
      </c>
      <c r="S3695" s="13">
        <f t="shared" si="173"/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f t="shared" si="171"/>
        <v>62.666666666666664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0" t="s">
        <v>8313</v>
      </c>
      <c r="Q3696" t="s">
        <v>8314</v>
      </c>
      <c r="R3696" s="22">
        <f t="shared" si="172"/>
        <v>42490.133877314816</v>
      </c>
      <c r="S3696" s="13">
        <f t="shared" si="173"/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f t="shared" si="171"/>
        <v>121.36363636363636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0" t="s">
        <v>8313</v>
      </c>
      <c r="Q3697" t="s">
        <v>8314</v>
      </c>
      <c r="R3697" s="22">
        <f t="shared" si="172"/>
        <v>41995.870486111111</v>
      </c>
      <c r="S3697" s="13">
        <f t="shared" si="173"/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f t="shared" si="171"/>
        <v>39.743589743589745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0" t="s">
        <v>8313</v>
      </c>
      <c r="Q3698" t="s">
        <v>8314</v>
      </c>
      <c r="R3698" s="22">
        <f t="shared" si="172"/>
        <v>41988.617083333331</v>
      </c>
      <c r="S3698" s="13">
        <f t="shared" si="173"/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f t="shared" si="171"/>
        <v>72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0" t="s">
        <v>8313</v>
      </c>
      <c r="Q3699" t="s">
        <v>8314</v>
      </c>
      <c r="R3699" s="22">
        <f t="shared" si="172"/>
        <v>42479.465833333335</v>
      </c>
      <c r="S3699" s="13">
        <f t="shared" si="173"/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f t="shared" si="171"/>
        <v>40.632352941176471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0" t="s">
        <v>8313</v>
      </c>
      <c r="Q3700" t="s">
        <v>8314</v>
      </c>
      <c r="R3700" s="22">
        <f t="shared" si="172"/>
        <v>42401.806562500002</v>
      </c>
      <c r="S3700" s="13">
        <f t="shared" si="173"/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f t="shared" si="171"/>
        <v>63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0" t="s">
        <v>8313</v>
      </c>
      <c r="Q3701" t="s">
        <v>8314</v>
      </c>
      <c r="R3701" s="22">
        <f t="shared" si="172"/>
        <v>41897.602037037039</v>
      </c>
      <c r="S3701" s="13">
        <f t="shared" si="173"/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f t="shared" si="171"/>
        <v>33.666666666666664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0" t="s">
        <v>8313</v>
      </c>
      <c r="Q3702" t="s">
        <v>8314</v>
      </c>
      <c r="R3702" s="22">
        <f t="shared" si="172"/>
        <v>41882.585648148146</v>
      </c>
      <c r="S3702" s="13">
        <f t="shared" si="173"/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f t="shared" si="171"/>
        <v>38.589743589743591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0" t="s">
        <v>8313</v>
      </c>
      <c r="Q3703" t="s">
        <v>8314</v>
      </c>
      <c r="R3703" s="22">
        <f t="shared" si="172"/>
        <v>42129.541585648149</v>
      </c>
      <c r="S3703" s="13">
        <f t="shared" si="173"/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f t="shared" si="171"/>
        <v>155.95238095238096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0" t="s">
        <v>8313</v>
      </c>
      <c r="Q3704" t="s">
        <v>8314</v>
      </c>
      <c r="R3704" s="22">
        <f t="shared" si="172"/>
        <v>42524.53800925926</v>
      </c>
      <c r="S3704" s="13">
        <f t="shared" si="173"/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f t="shared" si="171"/>
        <v>43.2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0" t="s">
        <v>8313</v>
      </c>
      <c r="Q3705" t="s">
        <v>8314</v>
      </c>
      <c r="R3705" s="22">
        <f t="shared" si="172"/>
        <v>42556.504490740743</v>
      </c>
      <c r="S3705" s="13">
        <f t="shared" si="173"/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f t="shared" si="171"/>
        <v>15.148518518518518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0" t="s">
        <v>8313</v>
      </c>
      <c r="Q3706" t="s">
        <v>8314</v>
      </c>
      <c r="R3706" s="22">
        <f t="shared" si="172"/>
        <v>42461.689745370371</v>
      </c>
      <c r="S3706" s="13">
        <f t="shared" si="173"/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f t="shared" si="171"/>
        <v>83.571428571428569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0" t="s">
        <v>8313</v>
      </c>
      <c r="Q3707" t="s">
        <v>8314</v>
      </c>
      <c r="R3707" s="22">
        <f t="shared" si="172"/>
        <v>41792.542986111112</v>
      </c>
      <c r="S3707" s="13">
        <f t="shared" si="173"/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f t="shared" si="171"/>
        <v>140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0" t="s">
        <v>8313</v>
      </c>
      <c r="Q3708" t="s">
        <v>8314</v>
      </c>
      <c r="R3708" s="22">
        <f t="shared" si="172"/>
        <v>41879.913761574076</v>
      </c>
      <c r="S3708" s="13">
        <f t="shared" si="173"/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f t="shared" si="171"/>
        <v>80.869565217391298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0" t="s">
        <v>8313</v>
      </c>
      <c r="Q3709" t="s">
        <v>8314</v>
      </c>
      <c r="R3709" s="22">
        <f t="shared" si="172"/>
        <v>42552.048356481479</v>
      </c>
      <c r="S3709" s="13">
        <f t="shared" si="173"/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f t="shared" si="171"/>
        <v>53.846153846153847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0" t="s">
        <v>8313</v>
      </c>
      <c r="Q3710" t="s">
        <v>8314</v>
      </c>
      <c r="R3710" s="22">
        <f t="shared" si="172"/>
        <v>41810.142199074071</v>
      </c>
      <c r="S3710" s="13">
        <f t="shared" si="173"/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f t="shared" si="171"/>
        <v>30.928571428571427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0" t="s">
        <v>8313</v>
      </c>
      <c r="Q3711" t="s">
        <v>8314</v>
      </c>
      <c r="R3711" s="22">
        <f t="shared" si="172"/>
        <v>41785.707708333335</v>
      </c>
      <c r="S3711" s="13">
        <f t="shared" si="173"/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f t="shared" si="171"/>
        <v>67.962962962962962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0" t="s">
        <v>8313</v>
      </c>
      <c r="Q3712" t="s">
        <v>8314</v>
      </c>
      <c r="R3712" s="22">
        <f t="shared" si="172"/>
        <v>42072.576249999998</v>
      </c>
      <c r="S3712" s="13">
        <f t="shared" si="173"/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f t="shared" si="171"/>
        <v>27.142857142857142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0" t="s">
        <v>8313</v>
      </c>
      <c r="Q3713" t="s">
        <v>8314</v>
      </c>
      <c r="R3713" s="22">
        <f t="shared" si="172"/>
        <v>41779.724224537036</v>
      </c>
      <c r="S3713" s="13">
        <f t="shared" si="173"/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f t="shared" si="171"/>
        <v>110.86538461538461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0" t="s">
        <v>8313</v>
      </c>
      <c r="Q3714" t="s">
        <v>8314</v>
      </c>
      <c r="R3714" s="22">
        <f t="shared" si="172"/>
        <v>42134.172071759262</v>
      </c>
      <c r="S3714" s="13">
        <f t="shared" si="173"/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f t="shared" ref="I3715:I3778" si="174">E3715/M3715</f>
        <v>106.84210526315789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0" t="s">
        <v>8313</v>
      </c>
      <c r="Q3715" t="s">
        <v>8314</v>
      </c>
      <c r="R3715" s="22">
        <f t="shared" ref="R3715:R3778" si="175">(((K3715/60)/60)/24)+DATE(1970,1,1)</f>
        <v>42505.738032407404</v>
      </c>
      <c r="S3715" s="13">
        <f t="shared" ref="S3715:S3778" si="176">YEAR(R3715)</f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f t="shared" si="174"/>
        <v>105.51546391752578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0" t="s">
        <v>8313</v>
      </c>
      <c r="Q3716" t="s">
        <v>8314</v>
      </c>
      <c r="R3716" s="22">
        <f t="shared" si="175"/>
        <v>42118.556331018524</v>
      </c>
      <c r="S3716" s="13">
        <f t="shared" si="176"/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f t="shared" si="174"/>
        <v>132.96296296296296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0" t="s">
        <v>8313</v>
      </c>
      <c r="Q3717" t="s">
        <v>8314</v>
      </c>
      <c r="R3717" s="22">
        <f t="shared" si="175"/>
        <v>42036.995590277773</v>
      </c>
      <c r="S3717" s="13">
        <f t="shared" si="176"/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f t="shared" si="174"/>
        <v>51.916666666666664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0" t="s">
        <v>8313</v>
      </c>
      <c r="Q3718" t="s">
        <v>8314</v>
      </c>
      <c r="R3718" s="22">
        <f t="shared" si="175"/>
        <v>42360.887835648144</v>
      </c>
      <c r="S3718" s="13">
        <f t="shared" si="176"/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f t="shared" si="174"/>
        <v>310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0" t="s">
        <v>8313</v>
      </c>
      <c r="Q3719" t="s">
        <v>8314</v>
      </c>
      <c r="R3719" s="22">
        <f t="shared" si="175"/>
        <v>42102.866307870368</v>
      </c>
      <c r="S3719" s="13">
        <f t="shared" si="176"/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f t="shared" si="174"/>
        <v>26.021739130434781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0" t="s">
        <v>8313</v>
      </c>
      <c r="Q3720" t="s">
        <v>8314</v>
      </c>
      <c r="R3720" s="22">
        <f t="shared" si="175"/>
        <v>42032.716145833328</v>
      </c>
      <c r="S3720" s="13">
        <f t="shared" si="176"/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f t="shared" si="174"/>
        <v>105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0" t="s">
        <v>8313</v>
      </c>
      <c r="Q3721" t="s">
        <v>8314</v>
      </c>
      <c r="R3721" s="22">
        <f t="shared" si="175"/>
        <v>42147.729930555557</v>
      </c>
      <c r="S3721" s="13">
        <f t="shared" si="176"/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f t="shared" si="174"/>
        <v>86.224999999999994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0" t="s">
        <v>8313</v>
      </c>
      <c r="Q3722" t="s">
        <v>8314</v>
      </c>
      <c r="R3722" s="22">
        <f t="shared" si="175"/>
        <v>42165.993125000001</v>
      </c>
      <c r="S3722" s="13">
        <f t="shared" si="176"/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f t="shared" si="174"/>
        <v>114.54545454545455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0" t="s">
        <v>8313</v>
      </c>
      <c r="Q3723" t="s">
        <v>8314</v>
      </c>
      <c r="R3723" s="22">
        <f t="shared" si="175"/>
        <v>41927.936157407406</v>
      </c>
      <c r="S3723" s="13">
        <f t="shared" si="176"/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f t="shared" si="174"/>
        <v>47.657142857142858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0" t="s">
        <v>8313</v>
      </c>
      <c r="Q3724" t="s">
        <v>8314</v>
      </c>
      <c r="R3724" s="22">
        <f t="shared" si="175"/>
        <v>42381.671840277777</v>
      </c>
      <c r="S3724" s="13">
        <f t="shared" si="176"/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f t="shared" si="174"/>
        <v>72.888888888888886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0" t="s">
        <v>8313</v>
      </c>
      <c r="Q3725" t="s">
        <v>8314</v>
      </c>
      <c r="R3725" s="22">
        <f t="shared" si="175"/>
        <v>41943.753032407411</v>
      </c>
      <c r="S3725" s="13">
        <f t="shared" si="176"/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f t="shared" si="174"/>
        <v>49.545505617977533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0" t="s">
        <v>8313</v>
      </c>
      <c r="Q3726" t="s">
        <v>8314</v>
      </c>
      <c r="R3726" s="22">
        <f t="shared" si="175"/>
        <v>42465.491435185191</v>
      </c>
      <c r="S3726" s="13">
        <f t="shared" si="176"/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f t="shared" si="174"/>
        <v>25.4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0" t="s">
        <v>8313</v>
      </c>
      <c r="Q3727" t="s">
        <v>8314</v>
      </c>
      <c r="R3727" s="22">
        <f t="shared" si="175"/>
        <v>42401.945219907408</v>
      </c>
      <c r="S3727" s="13">
        <f t="shared" si="176"/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f t="shared" si="174"/>
        <v>62.586956521739133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0" t="s">
        <v>8313</v>
      </c>
      <c r="Q3728" t="s">
        <v>8314</v>
      </c>
      <c r="R3728" s="22">
        <f t="shared" si="175"/>
        <v>42462.140868055561</v>
      </c>
      <c r="S3728" s="13">
        <f t="shared" si="176"/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f t="shared" si="174"/>
        <v>61.060606060606062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0" t="s">
        <v>8313</v>
      </c>
      <c r="Q3729" t="s">
        <v>8314</v>
      </c>
      <c r="R3729" s="22">
        <f t="shared" si="175"/>
        <v>42632.348310185189</v>
      </c>
      <c r="S3729" s="13">
        <f t="shared" si="176"/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f t="shared" si="174"/>
        <v>60.064516129032256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0" t="s">
        <v>8313</v>
      </c>
      <c r="Q3730" t="s">
        <v>8314</v>
      </c>
      <c r="R3730" s="22">
        <f t="shared" si="175"/>
        <v>42205.171018518522</v>
      </c>
      <c r="S3730" s="13">
        <f t="shared" si="176"/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f t="shared" si="174"/>
        <v>72.400000000000006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0" t="s">
        <v>8313</v>
      </c>
      <c r="Q3731" t="s">
        <v>8314</v>
      </c>
      <c r="R3731" s="22">
        <f t="shared" si="175"/>
        <v>42041.205000000002</v>
      </c>
      <c r="S3731" s="13">
        <f t="shared" si="176"/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f t="shared" si="174"/>
        <v>100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0" t="s">
        <v>8313</v>
      </c>
      <c r="Q3732" t="s">
        <v>8314</v>
      </c>
      <c r="R3732" s="22">
        <f t="shared" si="175"/>
        <v>42203.677766203706</v>
      </c>
      <c r="S3732" s="13">
        <f t="shared" si="176"/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f t="shared" si="174"/>
        <v>51.666666666666664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0" t="s">
        <v>8313</v>
      </c>
      <c r="Q3733" t="s">
        <v>8314</v>
      </c>
      <c r="R3733" s="22">
        <f t="shared" si="175"/>
        <v>41983.752847222218</v>
      </c>
      <c r="S3733" s="13">
        <f t="shared" si="176"/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f t="shared" si="174"/>
        <v>32.75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0" t="s">
        <v>8313</v>
      </c>
      <c r="Q3734" t="s">
        <v>8314</v>
      </c>
      <c r="R3734" s="22">
        <f t="shared" si="175"/>
        <v>41968.677465277782</v>
      </c>
      <c r="S3734" s="13">
        <f t="shared" si="176"/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 t="e">
        <f t="shared" si="174"/>
        <v>#DIV/0!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0" t="s">
        <v>8313</v>
      </c>
      <c r="Q3735" t="s">
        <v>8314</v>
      </c>
      <c r="R3735" s="22">
        <f t="shared" si="175"/>
        <v>42103.024398148147</v>
      </c>
      <c r="S3735" s="13">
        <f t="shared" si="176"/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f t="shared" si="174"/>
        <v>61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0" t="s">
        <v>8313</v>
      </c>
      <c r="Q3736" t="s">
        <v>8314</v>
      </c>
      <c r="R3736" s="22">
        <f t="shared" si="175"/>
        <v>42089.901574074072</v>
      </c>
      <c r="S3736" s="13">
        <f t="shared" si="176"/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f t="shared" si="174"/>
        <v>10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0" t="s">
        <v>8313</v>
      </c>
      <c r="Q3737" t="s">
        <v>8314</v>
      </c>
      <c r="R3737" s="22">
        <f t="shared" si="175"/>
        <v>42122.693159722221</v>
      </c>
      <c r="S3737" s="13">
        <f t="shared" si="176"/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f t="shared" si="174"/>
        <v>10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0" t="s">
        <v>8313</v>
      </c>
      <c r="Q3738" t="s">
        <v>8314</v>
      </c>
      <c r="R3738" s="22">
        <f t="shared" si="175"/>
        <v>42048.711724537032</v>
      </c>
      <c r="S3738" s="13">
        <f t="shared" si="176"/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f t="shared" si="174"/>
        <v>37.5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0" t="s">
        <v>8313</v>
      </c>
      <c r="Q3739" t="s">
        <v>8314</v>
      </c>
      <c r="R3739" s="22">
        <f t="shared" si="175"/>
        <v>42297.691006944442</v>
      </c>
      <c r="S3739" s="13">
        <f t="shared" si="176"/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f t="shared" si="174"/>
        <v>45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0" t="s">
        <v>8313</v>
      </c>
      <c r="Q3740" t="s">
        <v>8314</v>
      </c>
      <c r="R3740" s="22">
        <f t="shared" si="175"/>
        <v>41813.938715277778</v>
      </c>
      <c r="S3740" s="13">
        <f t="shared" si="176"/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f t="shared" si="174"/>
        <v>100.625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0" t="s">
        <v>8313</v>
      </c>
      <c r="Q3741" t="s">
        <v>8314</v>
      </c>
      <c r="R3741" s="22">
        <f t="shared" si="175"/>
        <v>42548.449861111112</v>
      </c>
      <c r="S3741" s="13">
        <f t="shared" si="176"/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f t="shared" si="174"/>
        <v>25.571428571428573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0" t="s">
        <v>8313</v>
      </c>
      <c r="Q3742" t="s">
        <v>8314</v>
      </c>
      <c r="R3742" s="22">
        <f t="shared" si="175"/>
        <v>41833.089756944442</v>
      </c>
      <c r="S3742" s="13">
        <f t="shared" si="176"/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t="e">
        <f t="shared" si="174"/>
        <v>#DIV/0!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0" t="s">
        <v>8313</v>
      </c>
      <c r="Q3743" t="s">
        <v>8314</v>
      </c>
      <c r="R3743" s="22">
        <f t="shared" si="175"/>
        <v>42325.920717592591</v>
      </c>
      <c r="S3743" s="13">
        <f t="shared" si="176"/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f t="shared" si="174"/>
        <v>25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0" t="s">
        <v>8313</v>
      </c>
      <c r="Q3744" t="s">
        <v>8314</v>
      </c>
      <c r="R3744" s="22">
        <f t="shared" si="175"/>
        <v>41858.214629629627</v>
      </c>
      <c r="S3744" s="13">
        <f t="shared" si="176"/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t="e">
        <f t="shared" si="174"/>
        <v>#DIV/0!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0" t="s">
        <v>8313</v>
      </c>
      <c r="Q3745" t="s">
        <v>8314</v>
      </c>
      <c r="R3745" s="22">
        <f t="shared" si="175"/>
        <v>41793.710231481484</v>
      </c>
      <c r="S3745" s="13">
        <f t="shared" si="176"/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t="e">
        <f t="shared" si="174"/>
        <v>#DIV/0!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0" t="s">
        <v>8313</v>
      </c>
      <c r="Q3746" t="s">
        <v>8314</v>
      </c>
      <c r="R3746" s="22">
        <f t="shared" si="175"/>
        <v>41793.814259259263</v>
      </c>
      <c r="S3746" s="13">
        <f t="shared" si="176"/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f t="shared" si="174"/>
        <v>10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0" t="s">
        <v>8313</v>
      </c>
      <c r="Q3747" t="s">
        <v>8314</v>
      </c>
      <c r="R3747" s="22">
        <f t="shared" si="175"/>
        <v>41831.697939814818</v>
      </c>
      <c r="S3747" s="13">
        <f t="shared" si="176"/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f t="shared" si="174"/>
        <v>202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0" t="s">
        <v>8313</v>
      </c>
      <c r="Q3748" t="s">
        <v>8314</v>
      </c>
      <c r="R3748" s="22">
        <f t="shared" si="175"/>
        <v>42621.389340277776</v>
      </c>
      <c r="S3748" s="13">
        <f t="shared" si="176"/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f t="shared" si="174"/>
        <v>25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0" t="s">
        <v>8313</v>
      </c>
      <c r="Q3749" t="s">
        <v>8314</v>
      </c>
      <c r="R3749" s="22">
        <f t="shared" si="175"/>
        <v>42164.299722222218</v>
      </c>
      <c r="S3749" s="13">
        <f t="shared" si="176"/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f t="shared" si="174"/>
        <v>99.538461538461533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0" t="s">
        <v>8313</v>
      </c>
      <c r="Q3750" t="s">
        <v>8355</v>
      </c>
      <c r="R3750" s="22">
        <f t="shared" si="175"/>
        <v>42395.706435185188</v>
      </c>
      <c r="S3750" s="13">
        <f t="shared" si="176"/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f t="shared" si="174"/>
        <v>75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0" t="s">
        <v>8313</v>
      </c>
      <c r="Q3751" t="s">
        <v>8355</v>
      </c>
      <c r="R3751" s="22">
        <f t="shared" si="175"/>
        <v>42458.127175925925</v>
      </c>
      <c r="S3751" s="13">
        <f t="shared" si="176"/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f t="shared" si="174"/>
        <v>215.25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0" t="s">
        <v>8313</v>
      </c>
      <c r="Q3752" t="s">
        <v>8355</v>
      </c>
      <c r="R3752" s="22">
        <f t="shared" si="175"/>
        <v>42016.981574074074</v>
      </c>
      <c r="S3752" s="13">
        <f t="shared" si="176"/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f t="shared" si="174"/>
        <v>120.54545454545455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0" t="s">
        <v>8313</v>
      </c>
      <c r="Q3753" t="s">
        <v>8355</v>
      </c>
      <c r="R3753" s="22">
        <f t="shared" si="175"/>
        <v>42403.035567129627</v>
      </c>
      <c r="S3753" s="13">
        <f t="shared" si="176"/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f t="shared" si="174"/>
        <v>37.666666666666664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0" t="s">
        <v>8313</v>
      </c>
      <c r="Q3754" t="s">
        <v>8355</v>
      </c>
      <c r="R3754" s="22">
        <f t="shared" si="175"/>
        <v>42619.802488425921</v>
      </c>
      <c r="S3754" s="13">
        <f t="shared" si="176"/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f t="shared" si="174"/>
        <v>172.23333333333332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0" t="s">
        <v>8313</v>
      </c>
      <c r="Q3755" t="s">
        <v>8355</v>
      </c>
      <c r="R3755" s="22">
        <f t="shared" si="175"/>
        <v>42128.824074074073</v>
      </c>
      <c r="S3755" s="13">
        <f t="shared" si="176"/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f t="shared" si="174"/>
        <v>111.11111111111111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0" t="s">
        <v>8313</v>
      </c>
      <c r="Q3756" t="s">
        <v>8355</v>
      </c>
      <c r="R3756" s="22">
        <f t="shared" si="175"/>
        <v>41808.881215277775</v>
      </c>
      <c r="S3756" s="13">
        <f t="shared" si="176"/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f t="shared" si="174"/>
        <v>25.464285714285715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0" t="s">
        <v>8313</v>
      </c>
      <c r="Q3757" t="s">
        <v>8355</v>
      </c>
      <c r="R3757" s="22">
        <f t="shared" si="175"/>
        <v>42445.866979166662</v>
      </c>
      <c r="S3757" s="13">
        <f t="shared" si="176"/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f t="shared" si="174"/>
        <v>267.64705882352939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0" t="s">
        <v>8313</v>
      </c>
      <c r="Q3758" t="s">
        <v>8355</v>
      </c>
      <c r="R3758" s="22">
        <f t="shared" si="175"/>
        <v>41771.814791666664</v>
      </c>
      <c r="S3758" s="13">
        <f t="shared" si="176"/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f t="shared" si="174"/>
        <v>75.959999999999994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0" t="s">
        <v>8313</v>
      </c>
      <c r="Q3759" t="s">
        <v>8355</v>
      </c>
      <c r="R3759" s="22">
        <f t="shared" si="175"/>
        <v>41954.850868055553</v>
      </c>
      <c r="S3759" s="13">
        <f t="shared" si="176"/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f t="shared" si="174"/>
        <v>59.03846153846154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0" t="s">
        <v>8313</v>
      </c>
      <c r="Q3760" t="s">
        <v>8355</v>
      </c>
      <c r="R3760" s="22">
        <f t="shared" si="175"/>
        <v>41747.471504629626</v>
      </c>
      <c r="S3760" s="13">
        <f t="shared" si="176"/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f t="shared" si="174"/>
        <v>50.111022727272733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0" t="s">
        <v>8313</v>
      </c>
      <c r="Q3761" t="s">
        <v>8355</v>
      </c>
      <c r="R3761" s="22">
        <f t="shared" si="175"/>
        <v>42182.108252314814</v>
      </c>
      <c r="S3761" s="13">
        <f t="shared" si="176"/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f t="shared" si="174"/>
        <v>55.502967032967035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0" t="s">
        <v>8313</v>
      </c>
      <c r="Q3762" t="s">
        <v>8355</v>
      </c>
      <c r="R3762" s="22">
        <f t="shared" si="175"/>
        <v>41739.525300925925</v>
      </c>
      <c r="S3762" s="13">
        <f t="shared" si="176"/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f t="shared" si="174"/>
        <v>166.66666666666666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0" t="s">
        <v>8313</v>
      </c>
      <c r="Q3763" t="s">
        <v>8355</v>
      </c>
      <c r="R3763" s="22">
        <f t="shared" si="175"/>
        <v>42173.466863425929</v>
      </c>
      <c r="S3763" s="13">
        <f t="shared" si="176"/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f t="shared" si="174"/>
        <v>47.428571428571431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0" t="s">
        <v>8313</v>
      </c>
      <c r="Q3764" t="s">
        <v>8355</v>
      </c>
      <c r="R3764" s="22">
        <f t="shared" si="175"/>
        <v>42193.813530092593</v>
      </c>
      <c r="S3764" s="13">
        <f t="shared" si="176"/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f t="shared" si="174"/>
        <v>64.935064935064929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0" t="s">
        <v>8313</v>
      </c>
      <c r="Q3765" t="s">
        <v>8355</v>
      </c>
      <c r="R3765" s="22">
        <f t="shared" si="175"/>
        <v>42065.750300925924</v>
      </c>
      <c r="S3765" s="13">
        <f t="shared" si="176"/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f t="shared" si="174"/>
        <v>55.555555555555557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0" t="s">
        <v>8313</v>
      </c>
      <c r="Q3766" t="s">
        <v>8355</v>
      </c>
      <c r="R3766" s="22">
        <f t="shared" si="175"/>
        <v>42499.842962962968</v>
      </c>
      <c r="S3766" s="13">
        <f t="shared" si="176"/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f t="shared" si="174"/>
        <v>74.224299065420567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0" t="s">
        <v>8313</v>
      </c>
      <c r="Q3767" t="s">
        <v>8355</v>
      </c>
      <c r="R3767" s="22">
        <f t="shared" si="175"/>
        <v>41820.776412037041</v>
      </c>
      <c r="S3767" s="13">
        <f t="shared" si="176"/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f t="shared" si="174"/>
        <v>106.9271875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0" t="s">
        <v>8313</v>
      </c>
      <c r="Q3768" t="s">
        <v>8355</v>
      </c>
      <c r="R3768" s="22">
        <f t="shared" si="175"/>
        <v>41788.167187500003</v>
      </c>
      <c r="S3768" s="13">
        <f t="shared" si="176"/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f t="shared" si="174"/>
        <v>41.696428571428569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0" t="s">
        <v>8313</v>
      </c>
      <c r="Q3769" t="s">
        <v>8355</v>
      </c>
      <c r="R3769" s="22">
        <f t="shared" si="175"/>
        <v>42050.019641203704</v>
      </c>
      <c r="S3769" s="13">
        <f t="shared" si="176"/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f t="shared" si="174"/>
        <v>74.243275862068955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0" t="s">
        <v>8313</v>
      </c>
      <c r="Q3770" t="s">
        <v>8355</v>
      </c>
      <c r="R3770" s="22">
        <f t="shared" si="175"/>
        <v>41772.727893518517</v>
      </c>
      <c r="S3770" s="13">
        <f t="shared" si="176"/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f t="shared" si="174"/>
        <v>73.333333333333329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0" t="s">
        <v>8313</v>
      </c>
      <c r="Q3771" t="s">
        <v>8355</v>
      </c>
      <c r="R3771" s="22">
        <f t="shared" si="175"/>
        <v>42445.598136574074</v>
      </c>
      <c r="S3771" s="13">
        <f t="shared" si="176"/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f t="shared" si="174"/>
        <v>100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0" t="s">
        <v>8313</v>
      </c>
      <c r="Q3772" t="s">
        <v>8355</v>
      </c>
      <c r="R3772" s="22">
        <f t="shared" si="175"/>
        <v>42138.930671296301</v>
      </c>
      <c r="S3772" s="13">
        <f t="shared" si="176"/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f t="shared" si="174"/>
        <v>38.421052631578945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0" t="s">
        <v>8313</v>
      </c>
      <c r="Q3773" t="s">
        <v>8355</v>
      </c>
      <c r="R3773" s="22">
        <f t="shared" si="175"/>
        <v>42493.857083333336</v>
      </c>
      <c r="S3773" s="13">
        <f t="shared" si="176"/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f t="shared" si="174"/>
        <v>166.96969696969697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0" t="s">
        <v>8313</v>
      </c>
      <c r="Q3774" t="s">
        <v>8355</v>
      </c>
      <c r="R3774" s="22">
        <f t="shared" si="175"/>
        <v>42682.616967592592</v>
      </c>
      <c r="S3774" s="13">
        <f t="shared" si="176"/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f t="shared" si="174"/>
        <v>94.912280701754383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0" t="s">
        <v>8313</v>
      </c>
      <c r="Q3775" t="s">
        <v>8355</v>
      </c>
      <c r="R3775" s="22">
        <f t="shared" si="175"/>
        <v>42656.005173611105</v>
      </c>
      <c r="S3775" s="13">
        <f t="shared" si="176"/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f t="shared" si="174"/>
        <v>100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0" t="s">
        <v>8313</v>
      </c>
      <c r="Q3776" t="s">
        <v>8355</v>
      </c>
      <c r="R3776" s="22">
        <f t="shared" si="175"/>
        <v>42087.792303240742</v>
      </c>
      <c r="S3776" s="13">
        <f t="shared" si="176"/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f t="shared" si="174"/>
        <v>143.21428571428572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0" t="s">
        <v>8313</v>
      </c>
      <c r="Q3777" t="s">
        <v>8355</v>
      </c>
      <c r="R3777" s="22">
        <f t="shared" si="175"/>
        <v>42075.942627314813</v>
      </c>
      <c r="S3777" s="13">
        <f t="shared" si="176"/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f t="shared" si="174"/>
        <v>90.819148936170208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0" t="s">
        <v>8313</v>
      </c>
      <c r="Q3778" t="s">
        <v>8355</v>
      </c>
      <c r="R3778" s="22">
        <f t="shared" si="175"/>
        <v>41814.367800925924</v>
      </c>
      <c r="S3778" s="13">
        <f t="shared" si="176"/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f t="shared" ref="I3779:I3842" si="177">E3779/M3779</f>
        <v>48.542372881355931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0" t="s">
        <v>8313</v>
      </c>
      <c r="Q3779" t="s">
        <v>8355</v>
      </c>
      <c r="R3779" s="22">
        <f t="shared" ref="R3779:R3842" si="178">(((K3779/60)/60)/24)+DATE(1970,1,1)</f>
        <v>41887.111354166671</v>
      </c>
      <c r="S3779" s="13">
        <f t="shared" ref="S3779:S3842" si="179">YEAR(R3779)</f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f t="shared" si="177"/>
        <v>70.027777777777771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0" t="s">
        <v>8313</v>
      </c>
      <c r="Q3780" t="s">
        <v>8355</v>
      </c>
      <c r="R3780" s="22">
        <f t="shared" si="178"/>
        <v>41989.819212962961</v>
      </c>
      <c r="S3780" s="13">
        <f t="shared" si="179"/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f t="shared" si="177"/>
        <v>135.62608695652173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0" t="s">
        <v>8313</v>
      </c>
      <c r="Q3781" t="s">
        <v>8355</v>
      </c>
      <c r="R3781" s="22">
        <f t="shared" si="178"/>
        <v>42425.735416666663</v>
      </c>
      <c r="S3781" s="13">
        <f t="shared" si="179"/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f t="shared" si="177"/>
        <v>100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0" t="s">
        <v>8313</v>
      </c>
      <c r="Q3782" t="s">
        <v>8355</v>
      </c>
      <c r="R3782" s="22">
        <f t="shared" si="178"/>
        <v>42166.219733796301</v>
      </c>
      <c r="S3782" s="13">
        <f t="shared" si="179"/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f t="shared" si="177"/>
        <v>94.90384615384616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0" t="s">
        <v>8313</v>
      </c>
      <c r="Q3783" t="s">
        <v>8355</v>
      </c>
      <c r="R3783" s="22">
        <f t="shared" si="178"/>
        <v>41865.882928240739</v>
      </c>
      <c r="S3783" s="13">
        <f t="shared" si="179"/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f t="shared" si="177"/>
        <v>75.370370370370367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0" t="s">
        <v>8313</v>
      </c>
      <c r="Q3784" t="s">
        <v>8355</v>
      </c>
      <c r="R3784" s="22">
        <f t="shared" si="178"/>
        <v>42546.862233796302</v>
      </c>
      <c r="S3784" s="13">
        <f t="shared" si="179"/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f t="shared" si="177"/>
        <v>64.458333333333329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0" t="s">
        <v>8313</v>
      </c>
      <c r="Q3785" t="s">
        <v>8355</v>
      </c>
      <c r="R3785" s="22">
        <f t="shared" si="178"/>
        <v>42420.140277777777</v>
      </c>
      <c r="S3785" s="13">
        <f t="shared" si="179"/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f t="shared" si="177"/>
        <v>115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0" t="s">
        <v>8313</v>
      </c>
      <c r="Q3786" t="s">
        <v>8355</v>
      </c>
      <c r="R3786" s="22">
        <f t="shared" si="178"/>
        <v>42531.980694444443</v>
      </c>
      <c r="S3786" s="13">
        <f t="shared" si="179"/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f t="shared" si="177"/>
        <v>100.5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0" t="s">
        <v>8313</v>
      </c>
      <c r="Q3787" t="s">
        <v>8355</v>
      </c>
      <c r="R3787" s="22">
        <f t="shared" si="178"/>
        <v>42548.63853009259</v>
      </c>
      <c r="S3787" s="13">
        <f t="shared" si="179"/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f t="shared" si="177"/>
        <v>93.774647887323937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0" t="s">
        <v>8313</v>
      </c>
      <c r="Q3788" t="s">
        <v>8355</v>
      </c>
      <c r="R3788" s="22">
        <f t="shared" si="178"/>
        <v>42487.037905092591</v>
      </c>
      <c r="S3788" s="13">
        <f t="shared" si="179"/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f t="shared" si="177"/>
        <v>35.1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0" t="s">
        <v>8313</v>
      </c>
      <c r="Q3789" t="s">
        <v>8355</v>
      </c>
      <c r="R3789" s="22">
        <f t="shared" si="178"/>
        <v>42167.534791666665</v>
      </c>
      <c r="S3789" s="13">
        <f t="shared" si="179"/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f t="shared" si="177"/>
        <v>500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0" t="s">
        <v>8313</v>
      </c>
      <c r="Q3790" t="s">
        <v>8355</v>
      </c>
      <c r="R3790" s="22">
        <f t="shared" si="178"/>
        <v>42333.695821759262</v>
      </c>
      <c r="S3790" s="13">
        <f t="shared" si="179"/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f t="shared" si="177"/>
        <v>29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0" t="s">
        <v>8313</v>
      </c>
      <c r="Q3791" t="s">
        <v>8355</v>
      </c>
      <c r="R3791" s="22">
        <f t="shared" si="178"/>
        <v>42138.798819444448</v>
      </c>
      <c r="S3791" s="13">
        <f t="shared" si="179"/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t="e">
        <f t="shared" si="177"/>
        <v>#DIV/0!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0" t="s">
        <v>8313</v>
      </c>
      <c r="Q3792" t="s">
        <v>8355</v>
      </c>
      <c r="R3792" s="22">
        <f t="shared" si="178"/>
        <v>42666.666932870372</v>
      </c>
      <c r="S3792" s="13">
        <f t="shared" si="179"/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t="e">
        <f t="shared" si="177"/>
        <v>#DIV/0!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0" t="s">
        <v>8313</v>
      </c>
      <c r="Q3793" t="s">
        <v>8355</v>
      </c>
      <c r="R3793" s="22">
        <f t="shared" si="178"/>
        <v>41766.692037037035</v>
      </c>
      <c r="S3793" s="13">
        <f t="shared" si="179"/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f t="shared" si="177"/>
        <v>17.5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0" t="s">
        <v>8313</v>
      </c>
      <c r="Q3794" t="s">
        <v>8355</v>
      </c>
      <c r="R3794" s="22">
        <f t="shared" si="178"/>
        <v>42170.447013888886</v>
      </c>
      <c r="S3794" s="13">
        <f t="shared" si="179"/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f t="shared" si="177"/>
        <v>174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0" t="s">
        <v>8313</v>
      </c>
      <c r="Q3795" t="s">
        <v>8355</v>
      </c>
      <c r="R3795" s="22">
        <f t="shared" si="178"/>
        <v>41968.938993055555</v>
      </c>
      <c r="S3795" s="13">
        <f t="shared" si="179"/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f t="shared" si="177"/>
        <v>50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0" t="s">
        <v>8313</v>
      </c>
      <c r="Q3796" t="s">
        <v>8355</v>
      </c>
      <c r="R3796" s="22">
        <f t="shared" si="178"/>
        <v>42132.58048611111</v>
      </c>
      <c r="S3796" s="13">
        <f t="shared" si="179"/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f t="shared" si="177"/>
        <v>5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0" t="s">
        <v>8313</v>
      </c>
      <c r="Q3797" t="s">
        <v>8355</v>
      </c>
      <c r="R3797" s="22">
        <f t="shared" si="178"/>
        <v>42201.436226851853</v>
      </c>
      <c r="S3797" s="13">
        <f t="shared" si="179"/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f t="shared" si="177"/>
        <v>1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0" t="s">
        <v>8313</v>
      </c>
      <c r="Q3798" t="s">
        <v>8355</v>
      </c>
      <c r="R3798" s="22">
        <f t="shared" si="178"/>
        <v>42689.029583333337</v>
      </c>
      <c r="S3798" s="13">
        <f t="shared" si="179"/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f t="shared" si="177"/>
        <v>145.40540540540542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0" t="s">
        <v>8313</v>
      </c>
      <c r="Q3799" t="s">
        <v>8355</v>
      </c>
      <c r="R3799" s="22">
        <f t="shared" si="178"/>
        <v>42084.881539351853</v>
      </c>
      <c r="S3799" s="13">
        <f t="shared" si="179"/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f t="shared" si="177"/>
        <v>205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0" t="s">
        <v>8313</v>
      </c>
      <c r="Q3800" t="s">
        <v>8355</v>
      </c>
      <c r="R3800" s="22">
        <f t="shared" si="178"/>
        <v>41831.722777777781</v>
      </c>
      <c r="S3800" s="13">
        <f t="shared" si="179"/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f t="shared" si="177"/>
        <v>100.5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0" t="s">
        <v>8313</v>
      </c>
      <c r="Q3801" t="s">
        <v>8355</v>
      </c>
      <c r="R3801" s="22">
        <f t="shared" si="178"/>
        <v>42410.93105324074</v>
      </c>
      <c r="S3801" s="13">
        <f t="shared" si="179"/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f t="shared" si="177"/>
        <v>55.0625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0" t="s">
        <v>8313</v>
      </c>
      <c r="Q3802" t="s">
        <v>8355</v>
      </c>
      <c r="R3802" s="22">
        <f t="shared" si="178"/>
        <v>41982.737071759257</v>
      </c>
      <c r="S3802" s="13">
        <f t="shared" si="179"/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f t="shared" si="177"/>
        <v>47.333333333333336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0" t="s">
        <v>8313</v>
      </c>
      <c r="Q3803" t="s">
        <v>8355</v>
      </c>
      <c r="R3803" s="22">
        <f t="shared" si="178"/>
        <v>41975.676111111112</v>
      </c>
      <c r="S3803" s="13">
        <f t="shared" si="179"/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t="e">
        <f t="shared" si="177"/>
        <v>#DIV/0!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0" t="s">
        <v>8313</v>
      </c>
      <c r="Q3804" t="s">
        <v>8355</v>
      </c>
      <c r="R3804" s="22">
        <f t="shared" si="178"/>
        <v>42269.126226851848</v>
      </c>
      <c r="S3804" s="13">
        <f t="shared" si="179"/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f t="shared" si="177"/>
        <v>58.95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0" t="s">
        <v>8313</v>
      </c>
      <c r="Q3805" t="s">
        <v>8355</v>
      </c>
      <c r="R3805" s="22">
        <f t="shared" si="178"/>
        <v>42403.971851851849</v>
      </c>
      <c r="S3805" s="13">
        <f t="shared" si="179"/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t="e">
        <f t="shared" si="177"/>
        <v>#DIV/0!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0" t="s">
        <v>8313</v>
      </c>
      <c r="Q3806" t="s">
        <v>8355</v>
      </c>
      <c r="R3806" s="22">
        <f t="shared" si="178"/>
        <v>42527.00953703704</v>
      </c>
      <c r="S3806" s="13">
        <f t="shared" si="179"/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f t="shared" si="177"/>
        <v>1.5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0" t="s">
        <v>8313</v>
      </c>
      <c r="Q3807" t="s">
        <v>8355</v>
      </c>
      <c r="R3807" s="22">
        <f t="shared" si="178"/>
        <v>41849.887037037035</v>
      </c>
      <c r="S3807" s="13">
        <f t="shared" si="179"/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f t="shared" si="177"/>
        <v>5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0" t="s">
        <v>8313</v>
      </c>
      <c r="Q3808" t="s">
        <v>8355</v>
      </c>
      <c r="R3808" s="22">
        <f t="shared" si="178"/>
        <v>41799.259039351848</v>
      </c>
      <c r="S3808" s="13">
        <f t="shared" si="179"/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f t="shared" si="177"/>
        <v>50.555555555555557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0" t="s">
        <v>8313</v>
      </c>
      <c r="Q3809" t="s">
        <v>8355</v>
      </c>
      <c r="R3809" s="22">
        <f t="shared" si="178"/>
        <v>42090.909016203703</v>
      </c>
      <c r="S3809" s="13">
        <f t="shared" si="179"/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f t="shared" si="177"/>
        <v>41.666666666666664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0" t="s">
        <v>8313</v>
      </c>
      <c r="Q3810" t="s">
        <v>8314</v>
      </c>
      <c r="R3810" s="22">
        <f t="shared" si="178"/>
        <v>42059.453923611116</v>
      </c>
      <c r="S3810" s="13">
        <f t="shared" si="179"/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f t="shared" si="177"/>
        <v>53.289473684210527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0" t="s">
        <v>8313</v>
      </c>
      <c r="Q3811" t="s">
        <v>8314</v>
      </c>
      <c r="R3811" s="22">
        <f t="shared" si="178"/>
        <v>41800.526701388888</v>
      </c>
      <c r="S3811" s="13">
        <f t="shared" si="179"/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f t="shared" si="177"/>
        <v>70.230769230769226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0" t="s">
        <v>8313</v>
      </c>
      <c r="Q3812" t="s">
        <v>8314</v>
      </c>
      <c r="R3812" s="22">
        <f t="shared" si="178"/>
        <v>42054.849050925928</v>
      </c>
      <c r="S3812" s="13">
        <f t="shared" si="179"/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f t="shared" si="177"/>
        <v>43.421052631578945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0" t="s">
        <v>8313</v>
      </c>
      <c r="Q3813" t="s">
        <v>8314</v>
      </c>
      <c r="R3813" s="22">
        <f t="shared" si="178"/>
        <v>42487.62700231481</v>
      </c>
      <c r="S3813" s="13">
        <f t="shared" si="179"/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f t="shared" si="177"/>
        <v>199.18181818181819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0" t="s">
        <v>8313</v>
      </c>
      <c r="Q3814" t="s">
        <v>8314</v>
      </c>
      <c r="R3814" s="22">
        <f t="shared" si="178"/>
        <v>42109.751250000001</v>
      </c>
      <c r="S3814" s="13">
        <f t="shared" si="179"/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f t="shared" si="177"/>
        <v>78.518148148148143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0" t="s">
        <v>8313</v>
      </c>
      <c r="Q3815" t="s">
        <v>8314</v>
      </c>
      <c r="R3815" s="22">
        <f t="shared" si="178"/>
        <v>42497.275706018518</v>
      </c>
      <c r="S3815" s="13">
        <f t="shared" si="179"/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f t="shared" si="177"/>
        <v>61.823529411764703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0" t="s">
        <v>8313</v>
      </c>
      <c r="Q3816" t="s">
        <v>8314</v>
      </c>
      <c r="R3816" s="22">
        <f t="shared" si="178"/>
        <v>42058.904074074075</v>
      </c>
      <c r="S3816" s="13">
        <f t="shared" si="179"/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f t="shared" si="177"/>
        <v>50.000500000000002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0" t="s">
        <v>8313</v>
      </c>
      <c r="Q3817" t="s">
        <v>8314</v>
      </c>
      <c r="R3817" s="22">
        <f t="shared" si="178"/>
        <v>42207.259918981479</v>
      </c>
      <c r="S3817" s="13">
        <f t="shared" si="179"/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f t="shared" si="177"/>
        <v>48.339729729729726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0" t="s">
        <v>8313</v>
      </c>
      <c r="Q3818" t="s">
        <v>8314</v>
      </c>
      <c r="R3818" s="22">
        <f t="shared" si="178"/>
        <v>41807.690081018518</v>
      </c>
      <c r="S3818" s="13">
        <f t="shared" si="179"/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f t="shared" si="177"/>
        <v>107.25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0" t="s">
        <v>8313</v>
      </c>
      <c r="Q3819" t="s">
        <v>8314</v>
      </c>
      <c r="R3819" s="22">
        <f t="shared" si="178"/>
        <v>42284.69694444444</v>
      </c>
      <c r="S3819" s="13">
        <f t="shared" si="179"/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f t="shared" si="177"/>
        <v>57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0" t="s">
        <v>8313</v>
      </c>
      <c r="Q3820" t="s">
        <v>8314</v>
      </c>
      <c r="R3820" s="22">
        <f t="shared" si="178"/>
        <v>42045.84238425926</v>
      </c>
      <c r="S3820" s="13">
        <f t="shared" si="179"/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f t="shared" si="177"/>
        <v>40.92307692307692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0" t="s">
        <v>8313</v>
      </c>
      <c r="Q3821" t="s">
        <v>8314</v>
      </c>
      <c r="R3821" s="22">
        <f t="shared" si="178"/>
        <v>42184.209537037037</v>
      </c>
      <c r="S3821" s="13">
        <f t="shared" si="179"/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f t="shared" si="177"/>
        <v>21.5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0" t="s">
        <v>8313</v>
      </c>
      <c r="Q3822" t="s">
        <v>8314</v>
      </c>
      <c r="R3822" s="22">
        <f t="shared" si="178"/>
        <v>42160.651817129634</v>
      </c>
      <c r="S3822" s="13">
        <f t="shared" si="179"/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f t="shared" si="177"/>
        <v>79.543478260869563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0" t="s">
        <v>8313</v>
      </c>
      <c r="Q3823" t="s">
        <v>8314</v>
      </c>
      <c r="R3823" s="22">
        <f t="shared" si="178"/>
        <v>42341.180636574078</v>
      </c>
      <c r="S3823" s="13">
        <f t="shared" si="179"/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f t="shared" si="177"/>
        <v>72.381578947368425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0" t="s">
        <v>8313</v>
      </c>
      <c r="Q3824" t="s">
        <v>8314</v>
      </c>
      <c r="R3824" s="22">
        <f t="shared" si="178"/>
        <v>42329.838159722218</v>
      </c>
      <c r="S3824" s="13">
        <f t="shared" si="179"/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f t="shared" si="177"/>
        <v>64.634146341463421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0" t="s">
        <v>8313</v>
      </c>
      <c r="Q3825" t="s">
        <v>8314</v>
      </c>
      <c r="R3825" s="22">
        <f t="shared" si="178"/>
        <v>42170.910231481481</v>
      </c>
      <c r="S3825" s="13">
        <f t="shared" si="179"/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f t="shared" si="177"/>
        <v>38.571428571428569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0" t="s">
        <v>8313</v>
      </c>
      <c r="Q3826" t="s">
        <v>8314</v>
      </c>
      <c r="R3826" s="22">
        <f t="shared" si="178"/>
        <v>42571.626192129625</v>
      </c>
      <c r="S3826" s="13">
        <f t="shared" si="179"/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f t="shared" si="177"/>
        <v>107.57142857142857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0" t="s">
        <v>8313</v>
      </c>
      <c r="Q3827" t="s">
        <v>8314</v>
      </c>
      <c r="R3827" s="22">
        <f t="shared" si="178"/>
        <v>42151.069606481484</v>
      </c>
      <c r="S3827" s="13">
        <f t="shared" si="179"/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f t="shared" si="177"/>
        <v>27.5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0" t="s">
        <v>8313</v>
      </c>
      <c r="Q3828" t="s">
        <v>8314</v>
      </c>
      <c r="R3828" s="22">
        <f t="shared" si="178"/>
        <v>42101.423541666663</v>
      </c>
      <c r="S3828" s="13">
        <f t="shared" si="179"/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f t="shared" si="177"/>
        <v>70.461538461538467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0" t="s">
        <v>8313</v>
      </c>
      <c r="Q3829" t="s">
        <v>8314</v>
      </c>
      <c r="R3829" s="22">
        <f t="shared" si="178"/>
        <v>42034.928252314814</v>
      </c>
      <c r="S3829" s="13">
        <f t="shared" si="179"/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f t="shared" si="177"/>
        <v>178.57142857142858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0" t="s">
        <v>8313</v>
      </c>
      <c r="Q3830" t="s">
        <v>8314</v>
      </c>
      <c r="R3830" s="22">
        <f t="shared" si="178"/>
        <v>41944.527627314819</v>
      </c>
      <c r="S3830" s="13">
        <f t="shared" si="179"/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f t="shared" si="177"/>
        <v>62.625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0" t="s">
        <v>8313</v>
      </c>
      <c r="Q3831" t="s">
        <v>8314</v>
      </c>
      <c r="R3831" s="22">
        <f t="shared" si="178"/>
        <v>42593.865405092598</v>
      </c>
      <c r="S3831" s="13">
        <f t="shared" si="179"/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f t="shared" si="177"/>
        <v>75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0" t="s">
        <v>8313</v>
      </c>
      <c r="Q3832" t="s">
        <v>8314</v>
      </c>
      <c r="R3832" s="22">
        <f t="shared" si="178"/>
        <v>42503.740868055553</v>
      </c>
      <c r="S3832" s="13">
        <f t="shared" si="179"/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f t="shared" si="177"/>
        <v>58.901111111111113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0" t="s">
        <v>8313</v>
      </c>
      <c r="Q3833" t="s">
        <v>8314</v>
      </c>
      <c r="R3833" s="22">
        <f t="shared" si="178"/>
        <v>41927.848900462966</v>
      </c>
      <c r="S3833" s="13">
        <f t="shared" si="179"/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f t="shared" si="177"/>
        <v>139.55555555555554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0" t="s">
        <v>8313</v>
      </c>
      <c r="Q3834" t="s">
        <v>8314</v>
      </c>
      <c r="R3834" s="22">
        <f t="shared" si="178"/>
        <v>42375.114988425921</v>
      </c>
      <c r="S3834" s="13">
        <f t="shared" si="179"/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f t="shared" si="177"/>
        <v>70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0" t="s">
        <v>8313</v>
      </c>
      <c r="Q3835" t="s">
        <v>8314</v>
      </c>
      <c r="R3835" s="22">
        <f t="shared" si="178"/>
        <v>41963.872361111105</v>
      </c>
      <c r="S3835" s="13">
        <f t="shared" si="179"/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f t="shared" si="177"/>
        <v>57.385964912280699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0" t="s">
        <v>8313</v>
      </c>
      <c r="Q3836" t="s">
        <v>8314</v>
      </c>
      <c r="R3836" s="22">
        <f t="shared" si="178"/>
        <v>42143.445219907408</v>
      </c>
      <c r="S3836" s="13">
        <f t="shared" si="179"/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f t="shared" si="177"/>
        <v>40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0" t="s">
        <v>8313</v>
      </c>
      <c r="Q3837" t="s">
        <v>8314</v>
      </c>
      <c r="R3837" s="22">
        <f t="shared" si="178"/>
        <v>42460.94222222222</v>
      </c>
      <c r="S3837" s="13">
        <f t="shared" si="179"/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f t="shared" si="177"/>
        <v>64.285714285714292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0" t="s">
        <v>8313</v>
      </c>
      <c r="Q3838" t="s">
        <v>8314</v>
      </c>
      <c r="R3838" s="22">
        <f t="shared" si="178"/>
        <v>42553.926527777774</v>
      </c>
      <c r="S3838" s="13">
        <f t="shared" si="179"/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f t="shared" si="177"/>
        <v>120.11764705882354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0" t="s">
        <v>8313</v>
      </c>
      <c r="Q3839" t="s">
        <v>8314</v>
      </c>
      <c r="R3839" s="22">
        <f t="shared" si="178"/>
        <v>42152.765717592592</v>
      </c>
      <c r="S3839" s="13">
        <f t="shared" si="179"/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f t="shared" si="177"/>
        <v>1008.24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0" t="s">
        <v>8313</v>
      </c>
      <c r="Q3840" t="s">
        <v>8314</v>
      </c>
      <c r="R3840" s="22">
        <f t="shared" si="178"/>
        <v>42116.710752314815</v>
      </c>
      <c r="S3840" s="13">
        <f t="shared" si="179"/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f t="shared" si="177"/>
        <v>63.28125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0" t="s">
        <v>8313</v>
      </c>
      <c r="Q3841" t="s">
        <v>8314</v>
      </c>
      <c r="R3841" s="22">
        <f t="shared" si="178"/>
        <v>42155.142638888887</v>
      </c>
      <c r="S3841" s="13">
        <f t="shared" si="179"/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f t="shared" si="177"/>
        <v>21.666666666666668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0" t="s">
        <v>8313</v>
      </c>
      <c r="Q3842" t="s">
        <v>8314</v>
      </c>
      <c r="R3842" s="22">
        <f t="shared" si="178"/>
        <v>42432.701724537037</v>
      </c>
      <c r="S3842" s="13">
        <f t="shared" si="179"/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f t="shared" ref="I3843:I3906" si="180">E3843/M3843</f>
        <v>25.647058823529413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0" t="s">
        <v>8313</v>
      </c>
      <c r="Q3843" t="s">
        <v>8314</v>
      </c>
      <c r="R3843" s="22">
        <f t="shared" ref="R3843:R3906" si="181">(((K3843/60)/60)/24)+DATE(1970,1,1)</f>
        <v>41780.785729166666</v>
      </c>
      <c r="S3843" s="13">
        <f t="shared" ref="S3843:S3906" si="182">YEAR(R3843)</f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f t="shared" si="180"/>
        <v>47.695652173913047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0" t="s">
        <v>8313</v>
      </c>
      <c r="Q3844" t="s">
        <v>8314</v>
      </c>
      <c r="R3844" s="22">
        <f t="shared" si="181"/>
        <v>41740.493657407409</v>
      </c>
      <c r="S3844" s="13">
        <f t="shared" si="182"/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f t="shared" si="180"/>
        <v>56.05263157894737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0" t="s">
        <v>8313</v>
      </c>
      <c r="Q3845" t="s">
        <v>8314</v>
      </c>
      <c r="R3845" s="22">
        <f t="shared" si="181"/>
        <v>41766.072500000002</v>
      </c>
      <c r="S3845" s="13">
        <f t="shared" si="182"/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f t="shared" si="180"/>
        <v>81.319999999999993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0" t="s">
        <v>8313</v>
      </c>
      <c r="Q3846" t="s">
        <v>8314</v>
      </c>
      <c r="R3846" s="22">
        <f t="shared" si="181"/>
        <v>41766.617291666669</v>
      </c>
      <c r="S3846" s="13">
        <f t="shared" si="182"/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f t="shared" si="180"/>
        <v>70.166666666666671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0" t="s">
        <v>8313</v>
      </c>
      <c r="Q3847" t="s">
        <v>8314</v>
      </c>
      <c r="R3847" s="22">
        <f t="shared" si="181"/>
        <v>42248.627013888887</v>
      </c>
      <c r="S3847" s="13">
        <f t="shared" si="182"/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f t="shared" si="180"/>
        <v>23.625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0" t="s">
        <v>8313</v>
      </c>
      <c r="Q3848" t="s">
        <v>8314</v>
      </c>
      <c r="R3848" s="22">
        <f t="shared" si="181"/>
        <v>41885.221550925926</v>
      </c>
      <c r="S3848" s="13">
        <f t="shared" si="182"/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f t="shared" si="180"/>
        <v>188.55555555555554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0" t="s">
        <v>8313</v>
      </c>
      <c r="Q3849" t="s">
        <v>8314</v>
      </c>
      <c r="R3849" s="22">
        <f t="shared" si="181"/>
        <v>42159.224432870367</v>
      </c>
      <c r="S3849" s="13">
        <f t="shared" si="182"/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f t="shared" si="180"/>
        <v>49.511627906976742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0" t="s">
        <v>8313</v>
      </c>
      <c r="Q3850" t="s">
        <v>8314</v>
      </c>
      <c r="R3850" s="22">
        <f t="shared" si="181"/>
        <v>42265.817002314812</v>
      </c>
      <c r="S3850" s="13">
        <f t="shared" si="182"/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f t="shared" si="180"/>
        <v>75.464285714285708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0" t="s">
        <v>8313</v>
      </c>
      <c r="Q3851" t="s">
        <v>8314</v>
      </c>
      <c r="R3851" s="22">
        <f t="shared" si="181"/>
        <v>42136.767175925925</v>
      </c>
      <c r="S3851" s="13">
        <f t="shared" si="182"/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f t="shared" si="180"/>
        <v>9.5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0" t="s">
        <v>8313</v>
      </c>
      <c r="Q3852" t="s">
        <v>8314</v>
      </c>
      <c r="R3852" s="22">
        <f t="shared" si="181"/>
        <v>41975.124340277776</v>
      </c>
      <c r="S3852" s="13">
        <f t="shared" si="182"/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f t="shared" si="180"/>
        <v>35.5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0" t="s">
        <v>8313</v>
      </c>
      <c r="Q3853" t="s">
        <v>8314</v>
      </c>
      <c r="R3853" s="22">
        <f t="shared" si="181"/>
        <v>42172.439571759256</v>
      </c>
      <c r="S3853" s="13">
        <f t="shared" si="182"/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f t="shared" si="180"/>
        <v>10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0" t="s">
        <v>8313</v>
      </c>
      <c r="Q3854" t="s">
        <v>8314</v>
      </c>
      <c r="R3854" s="22">
        <f t="shared" si="181"/>
        <v>42065.190694444449</v>
      </c>
      <c r="S3854" s="13">
        <f t="shared" si="182"/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f t="shared" si="180"/>
        <v>13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0" t="s">
        <v>8313</v>
      </c>
      <c r="Q3855" t="s">
        <v>8314</v>
      </c>
      <c r="R3855" s="22">
        <f t="shared" si="181"/>
        <v>41848.84002314815</v>
      </c>
      <c r="S3855" s="13">
        <f t="shared" si="182"/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f t="shared" si="180"/>
        <v>89.4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0" t="s">
        <v>8313</v>
      </c>
      <c r="Q3856" t="s">
        <v>8314</v>
      </c>
      <c r="R3856" s="22">
        <f t="shared" si="181"/>
        <v>42103.884930555556</v>
      </c>
      <c r="S3856" s="13">
        <f t="shared" si="182"/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f t="shared" si="180"/>
        <v>25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0" t="s">
        <v>8313</v>
      </c>
      <c r="Q3857" t="s">
        <v>8314</v>
      </c>
      <c r="R3857" s="22">
        <f t="shared" si="181"/>
        <v>42059.970729166671</v>
      </c>
      <c r="S3857" s="13">
        <f t="shared" si="182"/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f t="shared" si="180"/>
        <v>1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0" t="s">
        <v>8313</v>
      </c>
      <c r="Q3858" t="s">
        <v>8314</v>
      </c>
      <c r="R3858" s="22">
        <f t="shared" si="181"/>
        <v>42041.743090277778</v>
      </c>
      <c r="S3858" s="13">
        <f t="shared" si="182"/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f t="shared" si="180"/>
        <v>65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0" t="s">
        <v>8313</v>
      </c>
      <c r="Q3859" t="s">
        <v>8314</v>
      </c>
      <c r="R3859" s="22">
        <f t="shared" si="181"/>
        <v>41829.73715277778</v>
      </c>
      <c r="S3859" s="13">
        <f t="shared" si="182"/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f t="shared" si="180"/>
        <v>10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0" t="s">
        <v>8313</v>
      </c>
      <c r="Q3860" t="s">
        <v>8314</v>
      </c>
      <c r="R3860" s="22">
        <f t="shared" si="181"/>
        <v>42128.431064814817</v>
      </c>
      <c r="S3860" s="13">
        <f t="shared" si="182"/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f t="shared" si="180"/>
        <v>1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0" t="s">
        <v>8313</v>
      </c>
      <c r="Q3861" t="s">
        <v>8314</v>
      </c>
      <c r="R3861" s="22">
        <f t="shared" si="181"/>
        <v>41789.893599537041</v>
      </c>
      <c r="S3861" s="13">
        <f t="shared" si="182"/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f t="shared" si="180"/>
        <v>81.538461538461533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0" t="s">
        <v>8313</v>
      </c>
      <c r="Q3862" t="s">
        <v>8314</v>
      </c>
      <c r="R3862" s="22">
        <f t="shared" si="181"/>
        <v>41833.660995370366</v>
      </c>
      <c r="S3862" s="13">
        <f t="shared" si="182"/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f t="shared" si="180"/>
        <v>100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0" t="s">
        <v>8313</v>
      </c>
      <c r="Q3863" t="s">
        <v>8314</v>
      </c>
      <c r="R3863" s="22">
        <f t="shared" si="181"/>
        <v>41914.590011574073</v>
      </c>
      <c r="S3863" s="13">
        <f t="shared" si="182"/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f t="shared" si="180"/>
        <v>1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0" t="s">
        <v>8313</v>
      </c>
      <c r="Q3864" t="s">
        <v>8314</v>
      </c>
      <c r="R3864" s="22">
        <f t="shared" si="181"/>
        <v>42611.261064814811</v>
      </c>
      <c r="S3864" s="13">
        <f t="shared" si="182"/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t="e">
        <f t="shared" si="180"/>
        <v>#DIV/0!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0" t="s">
        <v>8313</v>
      </c>
      <c r="Q3865" t="s">
        <v>8314</v>
      </c>
      <c r="R3865" s="22">
        <f t="shared" si="181"/>
        <v>42253.633159722223</v>
      </c>
      <c r="S3865" s="13">
        <f t="shared" si="182"/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f t="shared" si="180"/>
        <v>20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0" t="s">
        <v>8313</v>
      </c>
      <c r="Q3866" t="s">
        <v>8314</v>
      </c>
      <c r="R3866" s="22">
        <f t="shared" si="181"/>
        <v>42295.891828703709</v>
      </c>
      <c r="S3866" s="13">
        <f t="shared" si="182"/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f t="shared" si="180"/>
        <v>46.428571428571431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0" t="s">
        <v>8313</v>
      </c>
      <c r="Q3867" t="s">
        <v>8314</v>
      </c>
      <c r="R3867" s="22">
        <f t="shared" si="181"/>
        <v>41841.651597222226</v>
      </c>
      <c r="S3867" s="13">
        <f t="shared" si="182"/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f t="shared" si="180"/>
        <v>5.5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0" t="s">
        <v>8313</v>
      </c>
      <c r="Q3868" t="s">
        <v>8314</v>
      </c>
      <c r="R3868" s="22">
        <f t="shared" si="181"/>
        <v>42402.947002314817</v>
      </c>
      <c r="S3868" s="13">
        <f t="shared" si="182"/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f t="shared" si="180"/>
        <v>50.2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0" t="s">
        <v>8313</v>
      </c>
      <c r="Q3869" t="s">
        <v>8314</v>
      </c>
      <c r="R3869" s="22">
        <f t="shared" si="181"/>
        <v>42509.814108796301</v>
      </c>
      <c r="S3869" s="13">
        <f t="shared" si="182"/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f t="shared" si="180"/>
        <v>10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0" t="s">
        <v>8313</v>
      </c>
      <c r="Q3870" t="s">
        <v>8355</v>
      </c>
      <c r="R3870" s="22">
        <f t="shared" si="181"/>
        <v>41865.659780092588</v>
      </c>
      <c r="S3870" s="13">
        <f t="shared" si="182"/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f t="shared" si="180"/>
        <v>30.133333333333333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0" t="s">
        <v>8313</v>
      </c>
      <c r="Q3871" t="s">
        <v>8355</v>
      </c>
      <c r="R3871" s="22">
        <f t="shared" si="181"/>
        <v>42047.724444444444</v>
      </c>
      <c r="S3871" s="13">
        <f t="shared" si="182"/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f t="shared" si="180"/>
        <v>150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0" t="s">
        <v>8313</v>
      </c>
      <c r="Q3872" t="s">
        <v>8355</v>
      </c>
      <c r="R3872" s="22">
        <f t="shared" si="181"/>
        <v>41793.17219907407</v>
      </c>
      <c r="S3872" s="13">
        <f t="shared" si="182"/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f t="shared" si="180"/>
        <v>13.333333333333334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0" t="s">
        <v>8313</v>
      </c>
      <c r="Q3873" t="s">
        <v>8355</v>
      </c>
      <c r="R3873" s="22">
        <f t="shared" si="181"/>
        <v>42763.780671296292</v>
      </c>
      <c r="S3873" s="13">
        <f t="shared" si="182"/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t="e">
        <f t="shared" si="180"/>
        <v>#DIV/0!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0" t="s">
        <v>8313</v>
      </c>
      <c r="Q3874" t="s">
        <v>8355</v>
      </c>
      <c r="R3874" s="22">
        <f t="shared" si="181"/>
        <v>42180.145787037036</v>
      </c>
      <c r="S3874" s="13">
        <f t="shared" si="182"/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t="e">
        <f t="shared" si="180"/>
        <v>#DIV/0!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0" t="s">
        <v>8313</v>
      </c>
      <c r="Q3875" t="s">
        <v>8355</v>
      </c>
      <c r="R3875" s="22">
        <f t="shared" si="181"/>
        <v>42255.696006944447</v>
      </c>
      <c r="S3875" s="13">
        <f t="shared" si="182"/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t="e">
        <f t="shared" si="180"/>
        <v>#DIV/0!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0" t="s">
        <v>8313</v>
      </c>
      <c r="Q3876" t="s">
        <v>8355</v>
      </c>
      <c r="R3876" s="22">
        <f t="shared" si="181"/>
        <v>42007.016458333332</v>
      </c>
      <c r="S3876" s="13">
        <f t="shared" si="182"/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t="e">
        <f t="shared" si="180"/>
        <v>#DIV/0!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0" t="s">
        <v>8313</v>
      </c>
      <c r="Q3877" t="s">
        <v>8355</v>
      </c>
      <c r="R3877" s="22">
        <f t="shared" si="181"/>
        <v>42615.346817129626</v>
      </c>
      <c r="S3877" s="13">
        <f t="shared" si="182"/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f t="shared" si="180"/>
        <v>44.760869565217391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0" t="s">
        <v>8313</v>
      </c>
      <c r="Q3878" t="s">
        <v>8355</v>
      </c>
      <c r="R3878" s="22">
        <f t="shared" si="181"/>
        <v>42372.624166666668</v>
      </c>
      <c r="S3878" s="13">
        <f t="shared" si="182"/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f t="shared" si="180"/>
        <v>88.642857142857139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0" t="s">
        <v>8313</v>
      </c>
      <c r="Q3879" t="s">
        <v>8355</v>
      </c>
      <c r="R3879" s="22">
        <f t="shared" si="181"/>
        <v>42682.67768518519</v>
      </c>
      <c r="S3879" s="13">
        <f t="shared" si="182"/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f t="shared" si="180"/>
        <v>10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0" t="s">
        <v>8313</v>
      </c>
      <c r="Q3880" t="s">
        <v>8355</v>
      </c>
      <c r="R3880" s="22">
        <f t="shared" si="181"/>
        <v>42154.818819444445</v>
      </c>
      <c r="S3880" s="13">
        <f t="shared" si="182"/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t="e">
        <f t="shared" si="180"/>
        <v>#DIV/0!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0" t="s">
        <v>8313</v>
      </c>
      <c r="Q3881" t="s">
        <v>8355</v>
      </c>
      <c r="R3881" s="22">
        <f t="shared" si="181"/>
        <v>41999.861064814817</v>
      </c>
      <c r="S3881" s="13">
        <f t="shared" si="182"/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f t="shared" si="180"/>
        <v>57.647058823529413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0" t="s">
        <v>8313</v>
      </c>
      <c r="Q3882" t="s">
        <v>8355</v>
      </c>
      <c r="R3882" s="22">
        <f t="shared" si="181"/>
        <v>41815.815046296295</v>
      </c>
      <c r="S3882" s="13">
        <f t="shared" si="182"/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f t="shared" si="180"/>
        <v>25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0" t="s">
        <v>8313</v>
      </c>
      <c r="Q3883" t="s">
        <v>8355</v>
      </c>
      <c r="R3883" s="22">
        <f t="shared" si="181"/>
        <v>42756.018506944441</v>
      </c>
      <c r="S3883" s="13">
        <f t="shared" si="182"/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t="e">
        <f t="shared" si="180"/>
        <v>#DIV/0!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0" t="s">
        <v>8313</v>
      </c>
      <c r="Q3884" t="s">
        <v>8355</v>
      </c>
      <c r="R3884" s="22">
        <f t="shared" si="181"/>
        <v>42373.983449074076</v>
      </c>
      <c r="S3884" s="13">
        <f t="shared" si="182"/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t="e">
        <f t="shared" si="180"/>
        <v>#DIV/0!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0" t="s">
        <v>8313</v>
      </c>
      <c r="Q3885" t="s">
        <v>8355</v>
      </c>
      <c r="R3885" s="22">
        <f t="shared" si="181"/>
        <v>41854.602650462963</v>
      </c>
      <c r="S3885" s="13">
        <f t="shared" si="182"/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t="e">
        <f t="shared" si="180"/>
        <v>#DIV/0!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0" t="s">
        <v>8313</v>
      </c>
      <c r="Q3886" t="s">
        <v>8355</v>
      </c>
      <c r="R3886" s="22">
        <f t="shared" si="181"/>
        <v>42065.791574074072</v>
      </c>
      <c r="S3886" s="13">
        <f t="shared" si="182"/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 t="e">
        <f t="shared" si="180"/>
        <v>#DIV/0!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0" t="s">
        <v>8313</v>
      </c>
      <c r="Q3887" t="s">
        <v>8355</v>
      </c>
      <c r="R3887" s="22">
        <f t="shared" si="181"/>
        <v>42469.951284722221</v>
      </c>
      <c r="S3887" s="13">
        <f t="shared" si="182"/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t="e">
        <f t="shared" si="180"/>
        <v>#DIV/0!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0" t="s">
        <v>8313</v>
      </c>
      <c r="Q3888" t="s">
        <v>8355</v>
      </c>
      <c r="R3888" s="22">
        <f t="shared" si="181"/>
        <v>41954.228032407409</v>
      </c>
      <c r="S3888" s="13">
        <f t="shared" si="182"/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f t="shared" si="180"/>
        <v>17.5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0" t="s">
        <v>8313</v>
      </c>
      <c r="Q3889" t="s">
        <v>8355</v>
      </c>
      <c r="R3889" s="22">
        <f t="shared" si="181"/>
        <v>42079.857974537037</v>
      </c>
      <c r="S3889" s="13">
        <f t="shared" si="182"/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f t="shared" si="180"/>
        <v>38.714285714285715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0" t="s">
        <v>8313</v>
      </c>
      <c r="Q3890" t="s">
        <v>8314</v>
      </c>
      <c r="R3890" s="22">
        <f t="shared" si="181"/>
        <v>42762.545810185184</v>
      </c>
      <c r="S3890" s="13">
        <f t="shared" si="182"/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f t="shared" si="180"/>
        <v>13.111111111111111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0" t="s">
        <v>8313</v>
      </c>
      <c r="Q3891" t="s">
        <v>8314</v>
      </c>
      <c r="R3891" s="22">
        <f t="shared" si="181"/>
        <v>41977.004976851851</v>
      </c>
      <c r="S3891" s="13">
        <f t="shared" si="182"/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f t="shared" si="180"/>
        <v>315.5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0" t="s">
        <v>8313</v>
      </c>
      <c r="Q3892" t="s">
        <v>8314</v>
      </c>
      <c r="R3892" s="22">
        <f t="shared" si="181"/>
        <v>42171.758611111116</v>
      </c>
      <c r="S3892" s="13">
        <f t="shared" si="182"/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f t="shared" si="180"/>
        <v>37.142857142857146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0" t="s">
        <v>8313</v>
      </c>
      <c r="Q3893" t="s">
        <v>8314</v>
      </c>
      <c r="R3893" s="22">
        <f t="shared" si="181"/>
        <v>42056.1324537037</v>
      </c>
      <c r="S3893" s="13">
        <f t="shared" si="182"/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t="e">
        <f t="shared" si="180"/>
        <v>#DIV/0!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0" t="s">
        <v>8313</v>
      </c>
      <c r="Q3894" t="s">
        <v>8314</v>
      </c>
      <c r="R3894" s="22">
        <f t="shared" si="181"/>
        <v>41867.652280092596</v>
      </c>
      <c r="S3894" s="13">
        <f t="shared" si="182"/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f t="shared" si="180"/>
        <v>128.27380952380952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0" t="s">
        <v>8313</v>
      </c>
      <c r="Q3895" t="s">
        <v>8314</v>
      </c>
      <c r="R3895" s="22">
        <f t="shared" si="181"/>
        <v>41779.657870370371</v>
      </c>
      <c r="S3895" s="13">
        <f t="shared" si="182"/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f t="shared" si="180"/>
        <v>47.272727272727273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0" t="s">
        <v>8313</v>
      </c>
      <c r="Q3896" t="s">
        <v>8314</v>
      </c>
      <c r="R3896" s="22">
        <f t="shared" si="181"/>
        <v>42679.958472222221</v>
      </c>
      <c r="S3896" s="13">
        <f t="shared" si="182"/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f t="shared" si="180"/>
        <v>50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0" t="s">
        <v>8313</v>
      </c>
      <c r="Q3897" t="s">
        <v>8314</v>
      </c>
      <c r="R3897" s="22">
        <f t="shared" si="181"/>
        <v>42032.250208333338</v>
      </c>
      <c r="S3897" s="13">
        <f t="shared" si="182"/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f t="shared" si="180"/>
        <v>42.5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0" t="s">
        <v>8313</v>
      </c>
      <c r="Q3898" t="s">
        <v>8314</v>
      </c>
      <c r="R3898" s="22">
        <f t="shared" si="181"/>
        <v>41793.191875000004</v>
      </c>
      <c r="S3898" s="13">
        <f t="shared" si="182"/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f t="shared" si="180"/>
        <v>44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0" t="s">
        <v>8313</v>
      </c>
      <c r="Q3899" t="s">
        <v>8314</v>
      </c>
      <c r="R3899" s="22">
        <f t="shared" si="181"/>
        <v>41982.87364583333</v>
      </c>
      <c r="S3899" s="13">
        <f t="shared" si="182"/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f t="shared" si="180"/>
        <v>50.875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0" t="s">
        <v>8313</v>
      </c>
      <c r="Q3900" t="s">
        <v>8314</v>
      </c>
      <c r="R3900" s="22">
        <f t="shared" si="181"/>
        <v>42193.482291666667</v>
      </c>
      <c r="S3900" s="13">
        <f t="shared" si="182"/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f t="shared" si="180"/>
        <v>62.5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0" t="s">
        <v>8313</v>
      </c>
      <c r="Q3901" t="s">
        <v>8314</v>
      </c>
      <c r="R3901" s="22">
        <f t="shared" si="181"/>
        <v>41843.775011574071</v>
      </c>
      <c r="S3901" s="13">
        <f t="shared" si="182"/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f t="shared" si="180"/>
        <v>27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0" t="s">
        <v>8313</v>
      </c>
      <c r="Q3902" t="s">
        <v>8314</v>
      </c>
      <c r="R3902" s="22">
        <f t="shared" si="181"/>
        <v>42136.092488425929</v>
      </c>
      <c r="S3902" s="13">
        <f t="shared" si="182"/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f t="shared" si="180"/>
        <v>25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0" t="s">
        <v>8313</v>
      </c>
      <c r="Q3903" t="s">
        <v>8314</v>
      </c>
      <c r="R3903" s="22">
        <f t="shared" si="181"/>
        <v>42317.826377314821</v>
      </c>
      <c r="S3903" s="13">
        <f t="shared" si="182"/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f t="shared" si="180"/>
        <v>47.258064516129032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0" t="s">
        <v>8313</v>
      </c>
      <c r="Q3904" t="s">
        <v>8314</v>
      </c>
      <c r="R3904" s="22">
        <f t="shared" si="181"/>
        <v>42663.468078703707</v>
      </c>
      <c r="S3904" s="13">
        <f t="shared" si="182"/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t="e">
        <f t="shared" si="180"/>
        <v>#DIV/0!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0" t="s">
        <v>8313</v>
      </c>
      <c r="Q3905" t="s">
        <v>8314</v>
      </c>
      <c r="R3905" s="22">
        <f t="shared" si="181"/>
        <v>42186.01116898148</v>
      </c>
      <c r="S3905" s="13">
        <f t="shared" si="182"/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f t="shared" si="180"/>
        <v>1.5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0" t="s">
        <v>8313</v>
      </c>
      <c r="Q3906" t="s">
        <v>8314</v>
      </c>
      <c r="R3906" s="22">
        <f t="shared" si="181"/>
        <v>42095.229166666672</v>
      </c>
      <c r="S3906" s="13">
        <f t="shared" si="182"/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f t="shared" ref="I3907:I3970" si="183">E3907/M3907</f>
        <v>24.714285714285715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0" t="s">
        <v>8313</v>
      </c>
      <c r="Q3907" t="s">
        <v>8314</v>
      </c>
      <c r="R3907" s="22">
        <f t="shared" ref="R3907:R3970" si="184">(((K3907/60)/60)/24)+DATE(1970,1,1)</f>
        <v>42124.623877314814</v>
      </c>
      <c r="S3907" s="13">
        <f t="shared" ref="S3907:S3970" si="185">YEAR(R3907)</f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f t="shared" si="183"/>
        <v>63.125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0" t="s">
        <v>8313</v>
      </c>
      <c r="Q3908" t="s">
        <v>8314</v>
      </c>
      <c r="R3908" s="22">
        <f t="shared" si="184"/>
        <v>42143.917743055557</v>
      </c>
      <c r="S3908" s="13">
        <f t="shared" si="185"/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f t="shared" si="183"/>
        <v>38.25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0" t="s">
        <v>8313</v>
      </c>
      <c r="Q3909" t="s">
        <v>8314</v>
      </c>
      <c r="R3909" s="22">
        <f t="shared" si="184"/>
        <v>41906.819513888891</v>
      </c>
      <c r="S3909" s="13">
        <f t="shared" si="185"/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f t="shared" si="183"/>
        <v>16.25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0" t="s">
        <v>8313</v>
      </c>
      <c r="Q3910" t="s">
        <v>8314</v>
      </c>
      <c r="R3910" s="22">
        <f t="shared" si="184"/>
        <v>41834.135370370372</v>
      </c>
      <c r="S3910" s="13">
        <f t="shared" si="185"/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f t="shared" si="183"/>
        <v>33.75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0" t="s">
        <v>8313</v>
      </c>
      <c r="Q3911" t="s">
        <v>8314</v>
      </c>
      <c r="R3911" s="22">
        <f t="shared" si="184"/>
        <v>41863.359282407408</v>
      </c>
      <c r="S3911" s="13">
        <f t="shared" si="185"/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f t="shared" si="183"/>
        <v>61.666666666666664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0" t="s">
        <v>8313</v>
      </c>
      <c r="Q3912" t="s">
        <v>8314</v>
      </c>
      <c r="R3912" s="22">
        <f t="shared" si="184"/>
        <v>42224.756909722222</v>
      </c>
      <c r="S3912" s="13">
        <f t="shared" si="185"/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f t="shared" si="183"/>
        <v>83.138888888888886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0" t="s">
        <v>8313</v>
      </c>
      <c r="Q3913" t="s">
        <v>8314</v>
      </c>
      <c r="R3913" s="22">
        <f t="shared" si="184"/>
        <v>41939.8122337963</v>
      </c>
      <c r="S3913" s="13">
        <f t="shared" si="185"/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f t="shared" si="183"/>
        <v>1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0" t="s">
        <v>8313</v>
      </c>
      <c r="Q3914" t="s">
        <v>8314</v>
      </c>
      <c r="R3914" s="22">
        <f t="shared" si="184"/>
        <v>42059.270023148143</v>
      </c>
      <c r="S3914" s="13">
        <f t="shared" si="185"/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f t="shared" si="183"/>
        <v>142.85714285714286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0" t="s">
        <v>8313</v>
      </c>
      <c r="Q3915" t="s">
        <v>8314</v>
      </c>
      <c r="R3915" s="22">
        <f t="shared" si="184"/>
        <v>42308.211215277777</v>
      </c>
      <c r="S3915" s="13">
        <f t="shared" si="185"/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f t="shared" si="183"/>
        <v>33.666666666666664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0" t="s">
        <v>8313</v>
      </c>
      <c r="Q3916" t="s">
        <v>8314</v>
      </c>
      <c r="R3916" s="22">
        <f t="shared" si="184"/>
        <v>42114.818935185183</v>
      </c>
      <c r="S3916" s="13">
        <f t="shared" si="185"/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f t="shared" si="183"/>
        <v>5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0" t="s">
        <v>8313</v>
      </c>
      <c r="Q3917" t="s">
        <v>8314</v>
      </c>
      <c r="R3917" s="22">
        <f t="shared" si="184"/>
        <v>42492.98505787037</v>
      </c>
      <c r="S3917" s="13">
        <f t="shared" si="185"/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t="e">
        <f t="shared" si="183"/>
        <v>#DIV/0!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0" t="s">
        <v>8313</v>
      </c>
      <c r="Q3918" t="s">
        <v>8314</v>
      </c>
      <c r="R3918" s="22">
        <f t="shared" si="184"/>
        <v>42494.471666666665</v>
      </c>
      <c r="S3918" s="13">
        <f t="shared" si="185"/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f t="shared" si="183"/>
        <v>10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0" t="s">
        <v>8313</v>
      </c>
      <c r="Q3919" t="s">
        <v>8314</v>
      </c>
      <c r="R3919" s="22">
        <f t="shared" si="184"/>
        <v>41863.527326388888</v>
      </c>
      <c r="S3919" s="13">
        <f t="shared" si="185"/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f t="shared" si="183"/>
        <v>40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0" t="s">
        <v>8313</v>
      </c>
      <c r="Q3920" t="s">
        <v>8314</v>
      </c>
      <c r="R3920" s="22">
        <f t="shared" si="184"/>
        <v>41843.664618055554</v>
      </c>
      <c r="S3920" s="13">
        <f t="shared" si="185"/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f t="shared" si="183"/>
        <v>30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0" t="s">
        <v>8313</v>
      </c>
      <c r="Q3921" t="s">
        <v>8314</v>
      </c>
      <c r="R3921" s="22">
        <f t="shared" si="184"/>
        <v>42358.684872685189</v>
      </c>
      <c r="S3921" s="13">
        <f t="shared" si="185"/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f t="shared" si="183"/>
        <v>45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0" t="s">
        <v>8313</v>
      </c>
      <c r="Q3922" t="s">
        <v>8314</v>
      </c>
      <c r="R3922" s="22">
        <f t="shared" si="184"/>
        <v>42657.38726851852</v>
      </c>
      <c r="S3922" s="13">
        <f t="shared" si="185"/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t="e">
        <f t="shared" si="183"/>
        <v>#DIV/0!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0" t="s">
        <v>8313</v>
      </c>
      <c r="Q3923" t="s">
        <v>8314</v>
      </c>
      <c r="R3923" s="22">
        <f t="shared" si="184"/>
        <v>41926.542303240742</v>
      </c>
      <c r="S3923" s="13">
        <f t="shared" si="185"/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f t="shared" si="183"/>
        <v>10.166666666666666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0" t="s">
        <v>8313</v>
      </c>
      <c r="Q3924" t="s">
        <v>8314</v>
      </c>
      <c r="R3924" s="22">
        <f t="shared" si="184"/>
        <v>42020.768634259264</v>
      </c>
      <c r="S3924" s="13">
        <f t="shared" si="185"/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f t="shared" si="183"/>
        <v>81.411764705882348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0" t="s">
        <v>8313</v>
      </c>
      <c r="Q3925" t="s">
        <v>8314</v>
      </c>
      <c r="R3925" s="22">
        <f t="shared" si="184"/>
        <v>42075.979988425926</v>
      </c>
      <c r="S3925" s="13">
        <f t="shared" si="185"/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f t="shared" si="183"/>
        <v>57.25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0" t="s">
        <v>8313</v>
      </c>
      <c r="Q3926" t="s">
        <v>8314</v>
      </c>
      <c r="R3926" s="22">
        <f t="shared" si="184"/>
        <v>41786.959745370368</v>
      </c>
      <c r="S3926" s="13">
        <f t="shared" si="185"/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f t="shared" si="183"/>
        <v>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0" t="s">
        <v>8313</v>
      </c>
      <c r="Q3927" t="s">
        <v>8314</v>
      </c>
      <c r="R3927" s="22">
        <f t="shared" si="184"/>
        <v>41820.870821759258</v>
      </c>
      <c r="S3927" s="13">
        <f t="shared" si="185"/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f t="shared" si="183"/>
        <v>15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0" t="s">
        <v>8313</v>
      </c>
      <c r="Q3928" t="s">
        <v>8314</v>
      </c>
      <c r="R3928" s="22">
        <f t="shared" si="184"/>
        <v>41970.085046296299</v>
      </c>
      <c r="S3928" s="13">
        <f t="shared" si="185"/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f t="shared" si="183"/>
        <v>12.5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0" t="s">
        <v>8313</v>
      </c>
      <c r="Q3929" t="s">
        <v>8314</v>
      </c>
      <c r="R3929" s="22">
        <f t="shared" si="184"/>
        <v>41830.267407407409</v>
      </c>
      <c r="S3929" s="13">
        <f t="shared" si="185"/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f t="shared" si="183"/>
        <v>93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0" t="s">
        <v>8313</v>
      </c>
      <c r="Q3930" t="s">
        <v>8314</v>
      </c>
      <c r="R3930" s="22">
        <f t="shared" si="184"/>
        <v>42265.683182870373</v>
      </c>
      <c r="S3930" s="13">
        <f t="shared" si="185"/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f t="shared" si="183"/>
        <v>32.357142857142854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0" t="s">
        <v>8313</v>
      </c>
      <c r="Q3931" t="s">
        <v>8314</v>
      </c>
      <c r="R3931" s="22">
        <f t="shared" si="184"/>
        <v>42601.827141203699</v>
      </c>
      <c r="S3931" s="13">
        <f t="shared" si="185"/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t="e">
        <f t="shared" si="183"/>
        <v>#DIV/0!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0" t="s">
        <v>8313</v>
      </c>
      <c r="Q3932" t="s">
        <v>8314</v>
      </c>
      <c r="R3932" s="22">
        <f t="shared" si="184"/>
        <v>42433.338749999995</v>
      </c>
      <c r="S3932" s="13">
        <f t="shared" si="185"/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t="e">
        <f t="shared" si="183"/>
        <v>#DIV/0!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0" t="s">
        <v>8313</v>
      </c>
      <c r="Q3933" t="s">
        <v>8314</v>
      </c>
      <c r="R3933" s="22">
        <f t="shared" si="184"/>
        <v>42228.151701388888</v>
      </c>
      <c r="S3933" s="13">
        <f t="shared" si="185"/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f t="shared" si="183"/>
        <v>1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0" t="s">
        <v>8313</v>
      </c>
      <c r="Q3934" t="s">
        <v>8314</v>
      </c>
      <c r="R3934" s="22">
        <f t="shared" si="184"/>
        <v>42415.168564814812</v>
      </c>
      <c r="S3934" s="13">
        <f t="shared" si="185"/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f t="shared" si="183"/>
        <v>91.833333333333329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0" t="s">
        <v>8313</v>
      </c>
      <c r="Q3935" t="s">
        <v>8314</v>
      </c>
      <c r="R3935" s="22">
        <f t="shared" si="184"/>
        <v>42538.968310185184</v>
      </c>
      <c r="S3935" s="13">
        <f t="shared" si="185"/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f t="shared" si="183"/>
        <v>45.833333333333336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0" t="s">
        <v>8313</v>
      </c>
      <c r="Q3936" t="s">
        <v>8314</v>
      </c>
      <c r="R3936" s="22">
        <f t="shared" si="184"/>
        <v>42233.671747685185</v>
      </c>
      <c r="S3936" s="13">
        <f t="shared" si="185"/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f t="shared" si="183"/>
        <v>57.173913043478258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0" t="s">
        <v>8313</v>
      </c>
      <c r="Q3937" t="s">
        <v>8314</v>
      </c>
      <c r="R3937" s="22">
        <f t="shared" si="184"/>
        <v>42221.656782407401</v>
      </c>
      <c r="S3937" s="13">
        <f t="shared" si="185"/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t="e">
        <f t="shared" si="183"/>
        <v>#DIV/0!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0" t="s">
        <v>8313</v>
      </c>
      <c r="Q3938" t="s">
        <v>8314</v>
      </c>
      <c r="R3938" s="22">
        <f t="shared" si="184"/>
        <v>42675.262962962966</v>
      </c>
      <c r="S3938" s="13">
        <f t="shared" si="185"/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f t="shared" si="183"/>
        <v>248.5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0" t="s">
        <v>8313</v>
      </c>
      <c r="Q3939" t="s">
        <v>8314</v>
      </c>
      <c r="R3939" s="22">
        <f t="shared" si="184"/>
        <v>42534.631481481483</v>
      </c>
      <c r="S3939" s="13">
        <f t="shared" si="185"/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f t="shared" si="183"/>
        <v>79.400000000000006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0" t="s">
        <v>8313</v>
      </c>
      <c r="Q3940" t="s">
        <v>8314</v>
      </c>
      <c r="R3940" s="22">
        <f t="shared" si="184"/>
        <v>42151.905717592599</v>
      </c>
      <c r="S3940" s="13">
        <f t="shared" si="185"/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f t="shared" si="183"/>
        <v>5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0" t="s">
        <v>8313</v>
      </c>
      <c r="Q3941" t="s">
        <v>8314</v>
      </c>
      <c r="R3941" s="22">
        <f t="shared" si="184"/>
        <v>41915.400219907409</v>
      </c>
      <c r="S3941" s="13">
        <f t="shared" si="185"/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f t="shared" si="183"/>
        <v>5.5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0" t="s">
        <v>8313</v>
      </c>
      <c r="Q3942" t="s">
        <v>8314</v>
      </c>
      <c r="R3942" s="22">
        <f t="shared" si="184"/>
        <v>41961.492488425924</v>
      </c>
      <c r="S3942" s="13">
        <f t="shared" si="185"/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f t="shared" si="183"/>
        <v>25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0" t="s">
        <v>8313</v>
      </c>
      <c r="Q3943" t="s">
        <v>8314</v>
      </c>
      <c r="R3943" s="22">
        <f t="shared" si="184"/>
        <v>41940.587233796294</v>
      </c>
      <c r="S3943" s="13">
        <f t="shared" si="185"/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 t="e">
        <f t="shared" si="183"/>
        <v>#DIV/0!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0" t="s">
        <v>8313</v>
      </c>
      <c r="Q3944" t="s">
        <v>8314</v>
      </c>
      <c r="R3944" s="22">
        <f t="shared" si="184"/>
        <v>42111.904097222221</v>
      </c>
      <c r="S3944" s="13">
        <f t="shared" si="185"/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f t="shared" si="183"/>
        <v>137.07692307692307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0" t="s">
        <v>8313</v>
      </c>
      <c r="Q3945" t="s">
        <v>8314</v>
      </c>
      <c r="R3945" s="22">
        <f t="shared" si="184"/>
        <v>42279.778564814813</v>
      </c>
      <c r="S3945" s="13">
        <f t="shared" si="185"/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t="e">
        <f t="shared" si="183"/>
        <v>#DIV/0!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0" t="s">
        <v>8313</v>
      </c>
      <c r="Q3946" t="s">
        <v>8314</v>
      </c>
      <c r="R3946" s="22">
        <f t="shared" si="184"/>
        <v>42213.662905092591</v>
      </c>
      <c r="S3946" s="13">
        <f t="shared" si="185"/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f t="shared" si="183"/>
        <v>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0" t="s">
        <v>8313</v>
      </c>
      <c r="Q3947" t="s">
        <v>8314</v>
      </c>
      <c r="R3947" s="22">
        <f t="shared" si="184"/>
        <v>42109.801712962959</v>
      </c>
      <c r="S3947" s="13">
        <f t="shared" si="185"/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f t="shared" si="183"/>
        <v>39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0" t="s">
        <v>8313</v>
      </c>
      <c r="Q3948" t="s">
        <v>8314</v>
      </c>
      <c r="R3948" s="22">
        <f t="shared" si="184"/>
        <v>42031.833587962959</v>
      </c>
      <c r="S3948" s="13">
        <f t="shared" si="185"/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f t="shared" si="183"/>
        <v>50.5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0" t="s">
        <v>8313</v>
      </c>
      <c r="Q3949" t="s">
        <v>8314</v>
      </c>
      <c r="R3949" s="22">
        <f t="shared" si="184"/>
        <v>42615.142870370371</v>
      </c>
      <c r="S3949" s="13">
        <f t="shared" si="185"/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t="e">
        <f t="shared" si="183"/>
        <v>#DIV/0!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0" t="s">
        <v>8313</v>
      </c>
      <c r="Q3950" t="s">
        <v>8314</v>
      </c>
      <c r="R3950" s="22">
        <f t="shared" si="184"/>
        <v>41829.325497685182</v>
      </c>
      <c r="S3950" s="13">
        <f t="shared" si="185"/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f t="shared" si="183"/>
        <v>49.28125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0" t="s">
        <v>8313</v>
      </c>
      <c r="Q3951" t="s">
        <v>8314</v>
      </c>
      <c r="R3951" s="22">
        <f t="shared" si="184"/>
        <v>42016.120613425926</v>
      </c>
      <c r="S3951" s="13">
        <f t="shared" si="185"/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f t="shared" si="183"/>
        <v>25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0" t="s">
        <v>8313</v>
      </c>
      <c r="Q3952" t="s">
        <v>8314</v>
      </c>
      <c r="R3952" s="22">
        <f t="shared" si="184"/>
        <v>42439.702314814815</v>
      </c>
      <c r="S3952" s="13">
        <f t="shared" si="185"/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f t="shared" si="183"/>
        <v>1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0" t="s">
        <v>8313</v>
      </c>
      <c r="Q3953" t="s">
        <v>8314</v>
      </c>
      <c r="R3953" s="22">
        <f t="shared" si="184"/>
        <v>42433.825717592597</v>
      </c>
      <c r="S3953" s="13">
        <f t="shared" si="185"/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f t="shared" si="183"/>
        <v>25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0" t="s">
        <v>8313</v>
      </c>
      <c r="Q3954" t="s">
        <v>8314</v>
      </c>
      <c r="R3954" s="22">
        <f t="shared" si="184"/>
        <v>42243.790393518517</v>
      </c>
      <c r="S3954" s="13">
        <f t="shared" si="185"/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t="e">
        <f t="shared" si="183"/>
        <v>#DIV/0!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0" t="s">
        <v>8313</v>
      </c>
      <c r="Q3955" t="s">
        <v>8314</v>
      </c>
      <c r="R3955" s="22">
        <f t="shared" si="184"/>
        <v>42550.048449074078</v>
      </c>
      <c r="S3955" s="13">
        <f t="shared" si="185"/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t="e">
        <f t="shared" si="183"/>
        <v>#DIV/0!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0" t="s">
        <v>8313</v>
      </c>
      <c r="Q3956" t="s">
        <v>8314</v>
      </c>
      <c r="R3956" s="22">
        <f t="shared" si="184"/>
        <v>41774.651203703703</v>
      </c>
      <c r="S3956" s="13">
        <f t="shared" si="185"/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f t="shared" si="183"/>
        <v>53.125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0" t="s">
        <v>8313</v>
      </c>
      <c r="Q3957" t="s">
        <v>8314</v>
      </c>
      <c r="R3957" s="22">
        <f t="shared" si="184"/>
        <v>42306.848854166667</v>
      </c>
      <c r="S3957" s="13">
        <f t="shared" si="185"/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t="e">
        <f t="shared" si="183"/>
        <v>#DIV/0!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0" t="s">
        <v>8313</v>
      </c>
      <c r="Q3958" t="s">
        <v>8314</v>
      </c>
      <c r="R3958" s="22">
        <f t="shared" si="184"/>
        <v>42457.932025462964</v>
      </c>
      <c r="S3958" s="13">
        <f t="shared" si="185"/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f t="shared" si="183"/>
        <v>7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0" t="s">
        <v>8313</v>
      </c>
      <c r="Q3959" t="s">
        <v>8314</v>
      </c>
      <c r="R3959" s="22">
        <f t="shared" si="184"/>
        <v>42513.976319444439</v>
      </c>
      <c r="S3959" s="13">
        <f t="shared" si="185"/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f t="shared" si="183"/>
        <v>40.0625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0" t="s">
        <v>8313</v>
      </c>
      <c r="Q3960" t="s">
        <v>8314</v>
      </c>
      <c r="R3960" s="22">
        <f t="shared" si="184"/>
        <v>41816.950370370374</v>
      </c>
      <c r="S3960" s="13">
        <f t="shared" si="185"/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f t="shared" si="183"/>
        <v>24.333333333333332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0" t="s">
        <v>8313</v>
      </c>
      <c r="Q3961" t="s">
        <v>8314</v>
      </c>
      <c r="R3961" s="22">
        <f t="shared" si="184"/>
        <v>41880.788842592592</v>
      </c>
      <c r="S3961" s="13">
        <f t="shared" si="185"/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f t="shared" si="183"/>
        <v>11.25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0" t="s">
        <v>8313</v>
      </c>
      <c r="Q3962" t="s">
        <v>8314</v>
      </c>
      <c r="R3962" s="22">
        <f t="shared" si="184"/>
        <v>42342.845555555556</v>
      </c>
      <c r="S3962" s="13">
        <f t="shared" si="185"/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f t="shared" si="183"/>
        <v>10.5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0" t="s">
        <v>8313</v>
      </c>
      <c r="Q3963" t="s">
        <v>8314</v>
      </c>
      <c r="R3963" s="22">
        <f t="shared" si="184"/>
        <v>41745.891319444447</v>
      </c>
      <c r="S3963" s="13">
        <f t="shared" si="185"/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f t="shared" si="183"/>
        <v>15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0" t="s">
        <v>8313</v>
      </c>
      <c r="Q3964" t="s">
        <v>8314</v>
      </c>
      <c r="R3964" s="22">
        <f t="shared" si="184"/>
        <v>42311.621458333335</v>
      </c>
      <c r="S3964" s="13">
        <f t="shared" si="185"/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t="e">
        <f t="shared" si="183"/>
        <v>#DIV/0!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0" t="s">
        <v>8313</v>
      </c>
      <c r="Q3965" t="s">
        <v>8314</v>
      </c>
      <c r="R3965" s="22">
        <f t="shared" si="184"/>
        <v>42296.154131944444</v>
      </c>
      <c r="S3965" s="13">
        <f t="shared" si="185"/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f t="shared" si="183"/>
        <v>42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0" t="s">
        <v>8313</v>
      </c>
      <c r="Q3966" t="s">
        <v>8314</v>
      </c>
      <c r="R3966" s="22">
        <f t="shared" si="184"/>
        <v>42053.722060185188</v>
      </c>
      <c r="S3966" s="13">
        <f t="shared" si="185"/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f t="shared" si="183"/>
        <v>71.25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0" t="s">
        <v>8313</v>
      </c>
      <c r="Q3967" t="s">
        <v>8314</v>
      </c>
      <c r="R3967" s="22">
        <f t="shared" si="184"/>
        <v>42414.235879629632</v>
      </c>
      <c r="S3967" s="13">
        <f t="shared" si="185"/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f t="shared" si="183"/>
        <v>22.5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0" t="s">
        <v>8313</v>
      </c>
      <c r="Q3968" t="s">
        <v>8314</v>
      </c>
      <c r="R3968" s="22">
        <f t="shared" si="184"/>
        <v>41801.711550925924</v>
      </c>
      <c r="S3968" s="13">
        <f t="shared" si="185"/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f t="shared" si="183"/>
        <v>41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0" t="s">
        <v>8313</v>
      </c>
      <c r="Q3969" t="s">
        <v>8314</v>
      </c>
      <c r="R3969" s="22">
        <f t="shared" si="184"/>
        <v>42770.290590277778</v>
      </c>
      <c r="S3969" s="13">
        <f t="shared" si="185"/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f t="shared" si="183"/>
        <v>47.909090909090907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0" t="s">
        <v>8313</v>
      </c>
      <c r="Q3970" t="s">
        <v>8314</v>
      </c>
      <c r="R3970" s="22">
        <f t="shared" si="184"/>
        <v>42452.815659722226</v>
      </c>
      <c r="S3970" s="13">
        <f t="shared" si="185"/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f t="shared" ref="I3971:I4034" si="186">E3971/M3971</f>
        <v>35.166666666666664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0" t="s">
        <v>8313</v>
      </c>
      <c r="Q3971" t="s">
        <v>8314</v>
      </c>
      <c r="R3971" s="22">
        <f t="shared" ref="R3971:R4034" si="187">(((K3971/60)/60)/24)+DATE(1970,1,1)</f>
        <v>42601.854699074072</v>
      </c>
      <c r="S3971" s="13">
        <f t="shared" ref="S3971:S4034" si="188">YEAR(R3971)</f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f t="shared" si="186"/>
        <v>5.5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0" t="s">
        <v>8313</v>
      </c>
      <c r="Q3972" t="s">
        <v>8314</v>
      </c>
      <c r="R3972" s="22">
        <f t="shared" si="187"/>
        <v>42447.863553240735</v>
      </c>
      <c r="S3972" s="13">
        <f t="shared" si="188"/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f t="shared" si="186"/>
        <v>22.666666666666668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0" t="s">
        <v>8313</v>
      </c>
      <c r="Q3973" t="s">
        <v>8314</v>
      </c>
      <c r="R3973" s="22">
        <f t="shared" si="187"/>
        <v>41811.536180555559</v>
      </c>
      <c r="S3973" s="13">
        <f t="shared" si="188"/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f t="shared" si="186"/>
        <v>26.375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0" t="s">
        <v>8313</v>
      </c>
      <c r="Q3974" t="s">
        <v>8314</v>
      </c>
      <c r="R3974" s="22">
        <f t="shared" si="187"/>
        <v>41981.067523148144</v>
      </c>
      <c r="S3974" s="13">
        <f t="shared" si="188"/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f t="shared" si="186"/>
        <v>105.54054054054055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0" t="s">
        <v>8313</v>
      </c>
      <c r="Q3975" t="s">
        <v>8314</v>
      </c>
      <c r="R3975" s="22">
        <f t="shared" si="187"/>
        <v>42469.68414351852</v>
      </c>
      <c r="S3975" s="13">
        <f t="shared" si="188"/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f t="shared" si="186"/>
        <v>29.09090909090909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0" t="s">
        <v>8313</v>
      </c>
      <c r="Q3976" t="s">
        <v>8314</v>
      </c>
      <c r="R3976" s="22">
        <f t="shared" si="187"/>
        <v>42493.546851851846</v>
      </c>
      <c r="S3976" s="13">
        <f t="shared" si="188"/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t="e">
        <f t="shared" si="186"/>
        <v>#DIV/0!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0" t="s">
        <v>8313</v>
      </c>
      <c r="Q3977" t="s">
        <v>8314</v>
      </c>
      <c r="R3977" s="22">
        <f t="shared" si="187"/>
        <v>42534.866875</v>
      </c>
      <c r="S3977" s="13">
        <f t="shared" si="188"/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f t="shared" si="186"/>
        <v>62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0" t="s">
        <v>8313</v>
      </c>
      <c r="Q3978" t="s">
        <v>8314</v>
      </c>
      <c r="R3978" s="22">
        <f t="shared" si="187"/>
        <v>41830.858344907407</v>
      </c>
      <c r="S3978" s="13">
        <f t="shared" si="188"/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f t="shared" si="186"/>
        <v>217.5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0" t="s">
        <v>8313</v>
      </c>
      <c r="Q3979" t="s">
        <v>8314</v>
      </c>
      <c r="R3979" s="22">
        <f t="shared" si="187"/>
        <v>42543.788564814815</v>
      </c>
      <c r="S3979" s="13">
        <f t="shared" si="188"/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f t="shared" si="186"/>
        <v>26.75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0" t="s">
        <v>8313</v>
      </c>
      <c r="Q3980" t="s">
        <v>8314</v>
      </c>
      <c r="R3980" s="22">
        <f t="shared" si="187"/>
        <v>41975.642974537041</v>
      </c>
      <c r="S3980" s="13">
        <f t="shared" si="188"/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f t="shared" si="186"/>
        <v>18.333333333333332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0" t="s">
        <v>8313</v>
      </c>
      <c r="Q3981" t="s">
        <v>8314</v>
      </c>
      <c r="R3981" s="22">
        <f t="shared" si="187"/>
        <v>42069.903437500005</v>
      </c>
      <c r="S3981" s="13">
        <f t="shared" si="188"/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f t="shared" si="186"/>
        <v>64.285714285714292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0" t="s">
        <v>8313</v>
      </c>
      <c r="Q3982" t="s">
        <v>8314</v>
      </c>
      <c r="R3982" s="22">
        <f t="shared" si="187"/>
        <v>41795.598923611113</v>
      </c>
      <c r="S3982" s="13">
        <f t="shared" si="188"/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f t="shared" si="186"/>
        <v>175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0" t="s">
        <v>8313</v>
      </c>
      <c r="Q3983" t="s">
        <v>8314</v>
      </c>
      <c r="R3983" s="22">
        <f t="shared" si="187"/>
        <v>42508.179965277777</v>
      </c>
      <c r="S3983" s="13">
        <f t="shared" si="188"/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f t="shared" si="186"/>
        <v>34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0" t="s">
        <v>8313</v>
      </c>
      <c r="Q3984" t="s">
        <v>8314</v>
      </c>
      <c r="R3984" s="22">
        <f t="shared" si="187"/>
        <v>42132.809953703705</v>
      </c>
      <c r="S3984" s="13">
        <f t="shared" si="188"/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f t="shared" si="186"/>
        <v>84.282608695652172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0" t="s">
        <v>8313</v>
      </c>
      <c r="Q3985" t="s">
        <v>8314</v>
      </c>
      <c r="R3985" s="22">
        <f t="shared" si="187"/>
        <v>41747.86986111111</v>
      </c>
      <c r="S3985" s="13">
        <f t="shared" si="188"/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f t="shared" si="186"/>
        <v>9.5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0" t="s">
        <v>8313</v>
      </c>
      <c r="Q3986" t="s">
        <v>8314</v>
      </c>
      <c r="R3986" s="22">
        <f t="shared" si="187"/>
        <v>41920.963472222218</v>
      </c>
      <c r="S3986" s="13">
        <f t="shared" si="188"/>
        <v>2014</v>
      </c>
    </row>
    <row r="3987" spans="1:19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f t="shared" si="186"/>
        <v>33.736842105263158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0" t="s">
        <v>8313</v>
      </c>
      <c r="Q3987" t="s">
        <v>8314</v>
      </c>
      <c r="R3987" s="22">
        <f t="shared" si="187"/>
        <v>42399.707407407404</v>
      </c>
      <c r="S3987" s="13">
        <f t="shared" si="188"/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f t="shared" si="186"/>
        <v>37.53846153846154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0" t="s">
        <v>8313</v>
      </c>
      <c r="Q3988" t="s">
        <v>8314</v>
      </c>
      <c r="R3988" s="22">
        <f t="shared" si="187"/>
        <v>42467.548541666663</v>
      </c>
      <c r="S3988" s="13">
        <f t="shared" si="188"/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f t="shared" si="186"/>
        <v>11.615384615384615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0" t="s">
        <v>8313</v>
      </c>
      <c r="Q3989" t="s">
        <v>8314</v>
      </c>
      <c r="R3989" s="22">
        <f t="shared" si="187"/>
        <v>41765.92465277778</v>
      </c>
      <c r="S3989" s="13">
        <f t="shared" si="188"/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f t="shared" si="186"/>
        <v>8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0" t="s">
        <v>8313</v>
      </c>
      <c r="Q3990" t="s">
        <v>8314</v>
      </c>
      <c r="R3990" s="22">
        <f t="shared" si="187"/>
        <v>42230.08116898148</v>
      </c>
      <c r="S3990" s="13">
        <f t="shared" si="188"/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t="e">
        <f t="shared" si="186"/>
        <v>#DIV/0!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0" t="s">
        <v>8313</v>
      </c>
      <c r="Q3991" t="s">
        <v>8314</v>
      </c>
      <c r="R3991" s="22">
        <f t="shared" si="187"/>
        <v>42286.749780092592</v>
      </c>
      <c r="S3991" s="13">
        <f t="shared" si="188"/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f t="shared" si="186"/>
        <v>23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0" t="s">
        <v>8313</v>
      </c>
      <c r="Q3992" t="s">
        <v>8314</v>
      </c>
      <c r="R3992" s="22">
        <f t="shared" si="187"/>
        <v>42401.672372685185</v>
      </c>
      <c r="S3992" s="13">
        <f t="shared" si="188"/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f t="shared" si="186"/>
        <v>100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0" t="s">
        <v>8313</v>
      </c>
      <c r="Q3993" t="s">
        <v>8314</v>
      </c>
      <c r="R3993" s="22">
        <f t="shared" si="187"/>
        <v>42125.644467592589</v>
      </c>
      <c r="S3993" s="13">
        <f t="shared" si="188"/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f t="shared" si="186"/>
        <v>60.111111111111114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0" t="s">
        <v>8313</v>
      </c>
      <c r="Q3994" t="s">
        <v>8314</v>
      </c>
      <c r="R3994" s="22">
        <f t="shared" si="187"/>
        <v>42289.94049768518</v>
      </c>
      <c r="S3994" s="13">
        <f t="shared" si="188"/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f t="shared" si="186"/>
        <v>3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0" t="s">
        <v>8313</v>
      </c>
      <c r="Q3995" t="s">
        <v>8314</v>
      </c>
      <c r="R3995" s="22">
        <f t="shared" si="187"/>
        <v>42107.864722222221</v>
      </c>
      <c r="S3995" s="13">
        <f t="shared" si="188"/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f t="shared" si="186"/>
        <v>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0" t="s">
        <v>8313</v>
      </c>
      <c r="Q3996" t="s">
        <v>8314</v>
      </c>
      <c r="R3996" s="22">
        <f t="shared" si="187"/>
        <v>41809.389930555553</v>
      </c>
      <c r="S3996" s="13">
        <f t="shared" si="188"/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f t="shared" si="186"/>
        <v>17.5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0" t="s">
        <v>8313</v>
      </c>
      <c r="Q3997" t="s">
        <v>8314</v>
      </c>
      <c r="R3997" s="22">
        <f t="shared" si="187"/>
        <v>42019.683761574073</v>
      </c>
      <c r="S3997" s="13">
        <f t="shared" si="188"/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f t="shared" si="186"/>
        <v>29.235294117647058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0" t="s">
        <v>8313</v>
      </c>
      <c r="Q3998" t="s">
        <v>8314</v>
      </c>
      <c r="R3998" s="22">
        <f t="shared" si="187"/>
        <v>41950.26694444444</v>
      </c>
      <c r="S3998" s="13">
        <f t="shared" si="188"/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t="e">
        <f t="shared" si="186"/>
        <v>#DIV/0!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0" t="s">
        <v>8313</v>
      </c>
      <c r="Q3999" t="s">
        <v>8314</v>
      </c>
      <c r="R3999" s="22">
        <f t="shared" si="187"/>
        <v>42069.391446759255</v>
      </c>
      <c r="S3999" s="13">
        <f t="shared" si="188"/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f t="shared" si="186"/>
        <v>59.583333333333336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0" t="s">
        <v>8313</v>
      </c>
      <c r="Q4000" t="s">
        <v>8314</v>
      </c>
      <c r="R4000" s="22">
        <f t="shared" si="187"/>
        <v>42061.963263888887</v>
      </c>
      <c r="S4000" s="13">
        <f t="shared" si="188"/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f t="shared" si="186"/>
        <v>82.571428571428569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0" t="s">
        <v>8313</v>
      </c>
      <c r="Q4001" t="s">
        <v>8314</v>
      </c>
      <c r="R4001" s="22">
        <f t="shared" si="187"/>
        <v>41842.828680555554</v>
      </c>
      <c r="S4001" s="13">
        <f t="shared" si="188"/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f t="shared" si="186"/>
        <v>10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0" t="s">
        <v>8313</v>
      </c>
      <c r="Q4002" t="s">
        <v>8314</v>
      </c>
      <c r="R4002" s="22">
        <f t="shared" si="187"/>
        <v>42437.64534722222</v>
      </c>
      <c r="S4002" s="13">
        <f t="shared" si="188"/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f t="shared" si="186"/>
        <v>32.357142857142854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0" t="s">
        <v>8313</v>
      </c>
      <c r="Q4003" t="s">
        <v>8314</v>
      </c>
      <c r="R4003" s="22">
        <f t="shared" si="187"/>
        <v>42775.964212962965</v>
      </c>
      <c r="S4003" s="13">
        <f t="shared" si="188"/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f t="shared" si="186"/>
        <v>5.75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0" t="s">
        <v>8313</v>
      </c>
      <c r="Q4004" t="s">
        <v>8314</v>
      </c>
      <c r="R4004" s="22">
        <f t="shared" si="187"/>
        <v>41879.043530092589</v>
      </c>
      <c r="S4004" s="13">
        <f t="shared" si="188"/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f t="shared" si="186"/>
        <v>100.5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0" t="s">
        <v>8313</v>
      </c>
      <c r="Q4005" t="s">
        <v>8314</v>
      </c>
      <c r="R4005" s="22">
        <f t="shared" si="187"/>
        <v>42020.587349537032</v>
      </c>
      <c r="S4005" s="13">
        <f t="shared" si="188"/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f t="shared" si="186"/>
        <v>1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0" t="s">
        <v>8313</v>
      </c>
      <c r="Q4006" t="s">
        <v>8314</v>
      </c>
      <c r="R4006" s="22">
        <f t="shared" si="187"/>
        <v>41890.16269675926</v>
      </c>
      <c r="S4006" s="13">
        <f t="shared" si="188"/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f t="shared" si="186"/>
        <v>20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0" t="s">
        <v>8313</v>
      </c>
      <c r="Q4007" t="s">
        <v>8314</v>
      </c>
      <c r="R4007" s="22">
        <f t="shared" si="187"/>
        <v>41872.807696759257</v>
      </c>
      <c r="S4007" s="13">
        <f t="shared" si="188"/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f t="shared" si="186"/>
        <v>2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0" t="s">
        <v>8313</v>
      </c>
      <c r="Q4008" t="s">
        <v>8314</v>
      </c>
      <c r="R4008" s="22">
        <f t="shared" si="187"/>
        <v>42391.772997685184</v>
      </c>
      <c r="S4008" s="13">
        <f t="shared" si="188"/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f t="shared" si="186"/>
        <v>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0" t="s">
        <v>8313</v>
      </c>
      <c r="Q4009" t="s">
        <v>8314</v>
      </c>
      <c r="R4009" s="22">
        <f t="shared" si="187"/>
        <v>41848.772928240738</v>
      </c>
      <c r="S4009" s="13">
        <f t="shared" si="188"/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f t="shared" si="186"/>
        <v>15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0" t="s">
        <v>8313</v>
      </c>
      <c r="Q4010" t="s">
        <v>8314</v>
      </c>
      <c r="R4010" s="22">
        <f t="shared" si="187"/>
        <v>42177.964201388888</v>
      </c>
      <c r="S4010" s="13">
        <f t="shared" si="188"/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f t="shared" si="186"/>
        <v>25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0" t="s">
        <v>8313</v>
      </c>
      <c r="Q4011" t="s">
        <v>8314</v>
      </c>
      <c r="R4011" s="22">
        <f t="shared" si="187"/>
        <v>41851.700925925928</v>
      </c>
      <c r="S4011" s="13">
        <f t="shared" si="188"/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f t="shared" si="186"/>
        <v>45.842105263157897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0" t="s">
        <v>8313</v>
      </c>
      <c r="Q4012" t="s">
        <v>8314</v>
      </c>
      <c r="R4012" s="22">
        <f t="shared" si="187"/>
        <v>41921.770439814813</v>
      </c>
      <c r="S4012" s="13">
        <f t="shared" si="188"/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f t="shared" si="186"/>
        <v>4.75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0" t="s">
        <v>8313</v>
      </c>
      <c r="Q4013" t="s">
        <v>8314</v>
      </c>
      <c r="R4013" s="22">
        <f t="shared" si="187"/>
        <v>42002.54488425926</v>
      </c>
      <c r="S4013" s="13">
        <f t="shared" si="188"/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 t="e">
        <f t="shared" si="186"/>
        <v>#DIV/0!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0" t="s">
        <v>8313</v>
      </c>
      <c r="Q4014" t="s">
        <v>8314</v>
      </c>
      <c r="R4014" s="22">
        <f t="shared" si="187"/>
        <v>42096.544548611113</v>
      </c>
      <c r="S4014" s="13">
        <f t="shared" si="188"/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f t="shared" si="186"/>
        <v>13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0" t="s">
        <v>8313</v>
      </c>
      <c r="Q4015" t="s">
        <v>8314</v>
      </c>
      <c r="R4015" s="22">
        <f t="shared" si="187"/>
        <v>42021.301192129627</v>
      </c>
      <c r="S4015" s="13">
        <f t="shared" si="188"/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t="e">
        <f t="shared" si="186"/>
        <v>#DIV/0!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0" t="s">
        <v>8313</v>
      </c>
      <c r="Q4016" t="s">
        <v>8314</v>
      </c>
      <c r="R4016" s="22">
        <f t="shared" si="187"/>
        <v>42419.246168981481</v>
      </c>
      <c r="S4016" s="13">
        <f t="shared" si="188"/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f t="shared" si="186"/>
        <v>1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0" t="s">
        <v>8313</v>
      </c>
      <c r="Q4017" t="s">
        <v>8314</v>
      </c>
      <c r="R4017" s="22">
        <f t="shared" si="187"/>
        <v>42174.780821759254</v>
      </c>
      <c r="S4017" s="13">
        <f t="shared" si="188"/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f t="shared" si="186"/>
        <v>10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0" t="s">
        <v>8313</v>
      </c>
      <c r="Q4018" t="s">
        <v>8314</v>
      </c>
      <c r="R4018" s="22">
        <f t="shared" si="187"/>
        <v>41869.872685185182</v>
      </c>
      <c r="S4018" s="13">
        <f t="shared" si="188"/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f t="shared" si="186"/>
        <v>52.5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0" t="s">
        <v>8313</v>
      </c>
      <c r="Q4019" t="s">
        <v>8314</v>
      </c>
      <c r="R4019" s="22">
        <f t="shared" si="187"/>
        <v>41856.672152777777</v>
      </c>
      <c r="S4019" s="13">
        <f t="shared" si="188"/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f t="shared" si="186"/>
        <v>32.5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0" t="s">
        <v>8313</v>
      </c>
      <c r="Q4020" t="s">
        <v>8314</v>
      </c>
      <c r="R4020" s="22">
        <f t="shared" si="187"/>
        <v>42620.91097222222</v>
      </c>
      <c r="S4020" s="13">
        <f t="shared" si="188"/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f t="shared" si="186"/>
        <v>7.25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0" t="s">
        <v>8313</v>
      </c>
      <c r="Q4021" t="s">
        <v>8314</v>
      </c>
      <c r="R4021" s="22">
        <f t="shared" si="187"/>
        <v>42417.675879629634</v>
      </c>
      <c r="S4021" s="13">
        <f t="shared" si="188"/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f t="shared" si="186"/>
        <v>33.333333333333336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0" t="s">
        <v>8313</v>
      </c>
      <c r="Q4022" t="s">
        <v>8314</v>
      </c>
      <c r="R4022" s="22">
        <f t="shared" si="187"/>
        <v>42057.190960648149</v>
      </c>
      <c r="S4022" s="13">
        <f t="shared" si="188"/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f t="shared" si="186"/>
        <v>62.5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0" t="s">
        <v>8313</v>
      </c>
      <c r="Q4023" t="s">
        <v>8314</v>
      </c>
      <c r="R4023" s="22">
        <f t="shared" si="187"/>
        <v>41878.911550925928</v>
      </c>
      <c r="S4023" s="13">
        <f t="shared" si="188"/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f t="shared" si="186"/>
        <v>63.558375634517766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0" t="s">
        <v>8313</v>
      </c>
      <c r="Q4024" t="s">
        <v>8314</v>
      </c>
      <c r="R4024" s="22">
        <f t="shared" si="187"/>
        <v>41990.584108796291</v>
      </c>
      <c r="S4024" s="13">
        <f t="shared" si="188"/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t="e">
        <f t="shared" si="186"/>
        <v>#DIV/0!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0" t="s">
        <v>8313</v>
      </c>
      <c r="Q4025" t="s">
        <v>8314</v>
      </c>
      <c r="R4025" s="22">
        <f t="shared" si="187"/>
        <v>42408.999571759254</v>
      </c>
      <c r="S4025" s="13">
        <f t="shared" si="188"/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f t="shared" si="186"/>
        <v>10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0" t="s">
        <v>8313</v>
      </c>
      <c r="Q4026" t="s">
        <v>8314</v>
      </c>
      <c r="R4026" s="22">
        <f t="shared" si="187"/>
        <v>42217.670104166667</v>
      </c>
      <c r="S4026" s="13">
        <f t="shared" si="188"/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f t="shared" si="186"/>
        <v>62.5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0" t="s">
        <v>8313</v>
      </c>
      <c r="Q4027" t="s">
        <v>8314</v>
      </c>
      <c r="R4027" s="22">
        <f t="shared" si="187"/>
        <v>42151.237685185188</v>
      </c>
      <c r="S4027" s="13">
        <f t="shared" si="188"/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t="e">
        <f t="shared" si="186"/>
        <v>#DIV/0!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0" t="s">
        <v>8313</v>
      </c>
      <c r="Q4028" t="s">
        <v>8314</v>
      </c>
      <c r="R4028" s="22">
        <f t="shared" si="187"/>
        <v>42282.655543981484</v>
      </c>
      <c r="S4028" s="13">
        <f t="shared" si="188"/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f t="shared" si="186"/>
        <v>30.714285714285715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0" t="s">
        <v>8313</v>
      </c>
      <c r="Q4029" t="s">
        <v>8314</v>
      </c>
      <c r="R4029" s="22">
        <f t="shared" si="187"/>
        <v>42768.97084490741</v>
      </c>
      <c r="S4029" s="13">
        <f t="shared" si="188"/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f t="shared" si="186"/>
        <v>51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0" t="s">
        <v>8313</v>
      </c>
      <c r="Q4030" t="s">
        <v>8314</v>
      </c>
      <c r="R4030" s="22">
        <f t="shared" si="187"/>
        <v>41765.938657407409</v>
      </c>
      <c r="S4030" s="13">
        <f t="shared" si="188"/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t="e">
        <f t="shared" si="186"/>
        <v>#DIV/0!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0" t="s">
        <v>8313</v>
      </c>
      <c r="Q4031" t="s">
        <v>8314</v>
      </c>
      <c r="R4031" s="22">
        <f t="shared" si="187"/>
        <v>42322.025115740747</v>
      </c>
      <c r="S4031" s="13">
        <f t="shared" si="188"/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f t="shared" si="186"/>
        <v>66.666666666666671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0" t="s">
        <v>8313</v>
      </c>
      <c r="Q4032" t="s">
        <v>8314</v>
      </c>
      <c r="R4032" s="22">
        <f t="shared" si="187"/>
        <v>42374.655081018514</v>
      </c>
      <c r="S4032" s="13">
        <f t="shared" si="188"/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t="e">
        <f t="shared" si="186"/>
        <v>#DIV/0!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0" t="s">
        <v>8313</v>
      </c>
      <c r="Q4033" t="s">
        <v>8314</v>
      </c>
      <c r="R4033" s="22">
        <f t="shared" si="187"/>
        <v>41941.585231481484</v>
      </c>
      <c r="S4033" s="13">
        <f t="shared" si="188"/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f t="shared" si="186"/>
        <v>59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0" t="s">
        <v>8313</v>
      </c>
      <c r="Q4034" t="s">
        <v>8314</v>
      </c>
      <c r="R4034" s="22">
        <f t="shared" si="187"/>
        <v>42293.809212962966</v>
      </c>
      <c r="S4034" s="13">
        <f t="shared" si="188"/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f t="shared" ref="I4035:I4098" si="189">E4035/M4035</f>
        <v>65.340319148936175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0" t="s">
        <v>8313</v>
      </c>
      <c r="Q4035" t="s">
        <v>8314</v>
      </c>
      <c r="R4035" s="22">
        <f t="shared" ref="R4035:R4098" si="190">(((K4035/60)/60)/24)+DATE(1970,1,1)</f>
        <v>42614.268796296295</v>
      </c>
      <c r="S4035" s="13">
        <f t="shared" ref="S4035:S4098" si="191">YEAR(R4035)</f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f t="shared" si="189"/>
        <v>100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0" t="s">
        <v>8313</v>
      </c>
      <c r="Q4036" t="s">
        <v>8314</v>
      </c>
      <c r="R4036" s="22">
        <f t="shared" si="190"/>
        <v>42067.947337962964</v>
      </c>
      <c r="S4036" s="13">
        <f t="shared" si="191"/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f t="shared" si="189"/>
        <v>147.4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0" t="s">
        <v>8313</v>
      </c>
      <c r="Q4037" t="s">
        <v>8314</v>
      </c>
      <c r="R4037" s="22">
        <f t="shared" si="190"/>
        <v>41903.882951388885</v>
      </c>
      <c r="S4037" s="13">
        <f t="shared" si="191"/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f t="shared" si="189"/>
        <v>166.05882352941177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0" t="s">
        <v>8313</v>
      </c>
      <c r="Q4038" t="s">
        <v>8314</v>
      </c>
      <c r="R4038" s="22">
        <f t="shared" si="190"/>
        <v>41804.937083333331</v>
      </c>
      <c r="S4038" s="13">
        <f t="shared" si="191"/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f t="shared" si="189"/>
        <v>40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0" t="s">
        <v>8313</v>
      </c>
      <c r="Q4039" t="s">
        <v>8314</v>
      </c>
      <c r="R4039" s="22">
        <f t="shared" si="190"/>
        <v>42497.070775462969</v>
      </c>
      <c r="S4039" s="13">
        <f t="shared" si="191"/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f t="shared" si="189"/>
        <v>75.25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0" t="s">
        <v>8313</v>
      </c>
      <c r="Q4040" t="s">
        <v>8314</v>
      </c>
      <c r="R4040" s="22">
        <f t="shared" si="190"/>
        <v>41869.798726851855</v>
      </c>
      <c r="S4040" s="13">
        <f t="shared" si="191"/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f t="shared" si="189"/>
        <v>60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0" t="s">
        <v>8313</v>
      </c>
      <c r="Q4041" t="s">
        <v>8314</v>
      </c>
      <c r="R4041" s="22">
        <f t="shared" si="190"/>
        <v>42305.670914351853</v>
      </c>
      <c r="S4041" s="13">
        <f t="shared" si="191"/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f t="shared" si="189"/>
        <v>1250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0" t="s">
        <v>8313</v>
      </c>
      <c r="Q4042" t="s">
        <v>8314</v>
      </c>
      <c r="R4042" s="22">
        <f t="shared" si="190"/>
        <v>42144.231527777782</v>
      </c>
      <c r="S4042" s="13">
        <f t="shared" si="191"/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f t="shared" si="189"/>
        <v>10.5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0" t="s">
        <v>8313</v>
      </c>
      <c r="Q4043" t="s">
        <v>8314</v>
      </c>
      <c r="R4043" s="22">
        <f t="shared" si="190"/>
        <v>42559.474004629628</v>
      </c>
      <c r="S4043" s="13">
        <f t="shared" si="191"/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f t="shared" si="189"/>
        <v>7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0" t="s">
        <v>8313</v>
      </c>
      <c r="Q4044" t="s">
        <v>8314</v>
      </c>
      <c r="R4044" s="22">
        <f t="shared" si="190"/>
        <v>41995.084074074075</v>
      </c>
      <c r="S4044" s="13">
        <f t="shared" si="191"/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t="e">
        <f t="shared" si="189"/>
        <v>#DIV/0!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0" t="s">
        <v>8313</v>
      </c>
      <c r="Q4045" t="s">
        <v>8314</v>
      </c>
      <c r="R4045" s="22">
        <f t="shared" si="190"/>
        <v>41948.957465277781</v>
      </c>
      <c r="S4045" s="13">
        <f t="shared" si="191"/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f t="shared" si="189"/>
        <v>56.25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0" t="s">
        <v>8313</v>
      </c>
      <c r="Q4046" t="s">
        <v>8314</v>
      </c>
      <c r="R4046" s="22">
        <f t="shared" si="190"/>
        <v>42074.219699074078</v>
      </c>
      <c r="S4046" s="13">
        <f t="shared" si="191"/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f t="shared" si="189"/>
        <v>1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0" t="s">
        <v>8313</v>
      </c>
      <c r="Q4047" t="s">
        <v>8314</v>
      </c>
      <c r="R4047" s="22">
        <f t="shared" si="190"/>
        <v>41842.201261574075</v>
      </c>
      <c r="S4047" s="13">
        <f t="shared" si="191"/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f t="shared" si="189"/>
        <v>38.333333333333336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0" t="s">
        <v>8313</v>
      </c>
      <c r="Q4048" t="s">
        <v>8314</v>
      </c>
      <c r="R4048" s="22">
        <f t="shared" si="190"/>
        <v>41904.650578703702</v>
      </c>
      <c r="S4048" s="13">
        <f t="shared" si="191"/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f t="shared" si="189"/>
        <v>27.5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0" t="s">
        <v>8313</v>
      </c>
      <c r="Q4049" t="s">
        <v>8314</v>
      </c>
      <c r="R4049" s="22">
        <f t="shared" si="190"/>
        <v>41991.022488425922</v>
      </c>
      <c r="S4049" s="13">
        <f t="shared" si="191"/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f t="shared" si="189"/>
        <v>32.978021978021978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0" t="s">
        <v>8313</v>
      </c>
      <c r="Q4050" t="s">
        <v>8314</v>
      </c>
      <c r="R4050" s="22">
        <f t="shared" si="190"/>
        <v>42436.509108796294</v>
      </c>
      <c r="S4050" s="13">
        <f t="shared" si="191"/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f t="shared" si="189"/>
        <v>16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0" t="s">
        <v>8313</v>
      </c>
      <c r="Q4051" t="s">
        <v>8314</v>
      </c>
      <c r="R4051" s="22">
        <f t="shared" si="190"/>
        <v>42169.958506944444</v>
      </c>
      <c r="S4051" s="13">
        <f t="shared" si="191"/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f t="shared" si="189"/>
        <v>1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0" t="s">
        <v>8313</v>
      </c>
      <c r="Q4052" t="s">
        <v>8314</v>
      </c>
      <c r="R4052" s="22">
        <f t="shared" si="190"/>
        <v>41905.636469907404</v>
      </c>
      <c r="S4052" s="13">
        <f t="shared" si="191"/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t="e">
        <f t="shared" si="189"/>
        <v>#DIV/0!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0" t="s">
        <v>8313</v>
      </c>
      <c r="Q4053" t="s">
        <v>8314</v>
      </c>
      <c r="R4053" s="22">
        <f t="shared" si="190"/>
        <v>41761.810150462967</v>
      </c>
      <c r="S4053" s="13">
        <f t="shared" si="191"/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f t="shared" si="189"/>
        <v>86.615384615384613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0" t="s">
        <v>8313</v>
      </c>
      <c r="Q4054" t="s">
        <v>8314</v>
      </c>
      <c r="R4054" s="22">
        <f t="shared" si="190"/>
        <v>41865.878657407404</v>
      </c>
      <c r="S4054" s="13">
        <f t="shared" si="191"/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f t="shared" si="189"/>
        <v>55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0" t="s">
        <v>8313</v>
      </c>
      <c r="Q4055" t="s">
        <v>8314</v>
      </c>
      <c r="R4055" s="22">
        <f t="shared" si="190"/>
        <v>41928.690138888887</v>
      </c>
      <c r="S4055" s="13">
        <f t="shared" si="191"/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t="e">
        <f t="shared" si="189"/>
        <v>#DIV/0!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0" t="s">
        <v>8313</v>
      </c>
      <c r="Q4056" t="s">
        <v>8314</v>
      </c>
      <c r="R4056" s="22">
        <f t="shared" si="190"/>
        <v>42613.841261574074</v>
      </c>
      <c r="S4056" s="13">
        <f t="shared" si="191"/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f t="shared" si="189"/>
        <v>41.952380952380949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0" t="s">
        <v>8313</v>
      </c>
      <c r="Q4057" t="s">
        <v>8314</v>
      </c>
      <c r="R4057" s="22">
        <f t="shared" si="190"/>
        <v>41779.648506944446</v>
      </c>
      <c r="S4057" s="13">
        <f t="shared" si="191"/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f t="shared" si="189"/>
        <v>88.333333333333329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0" t="s">
        <v>8313</v>
      </c>
      <c r="Q4058" t="s">
        <v>8314</v>
      </c>
      <c r="R4058" s="22">
        <f t="shared" si="190"/>
        <v>42534.933321759265</v>
      </c>
      <c r="S4058" s="13">
        <f t="shared" si="191"/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f t="shared" si="189"/>
        <v>129.16666666666666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0" t="s">
        <v>8313</v>
      </c>
      <c r="Q4059" t="s">
        <v>8314</v>
      </c>
      <c r="R4059" s="22">
        <f t="shared" si="190"/>
        <v>42310.968518518523</v>
      </c>
      <c r="S4059" s="13">
        <f t="shared" si="191"/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f t="shared" si="189"/>
        <v>23.75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0" t="s">
        <v>8313</v>
      </c>
      <c r="Q4060" t="s">
        <v>8314</v>
      </c>
      <c r="R4060" s="22">
        <f t="shared" si="190"/>
        <v>42446.060694444444</v>
      </c>
      <c r="S4060" s="13">
        <f t="shared" si="191"/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f t="shared" si="189"/>
        <v>35.714285714285715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0" t="s">
        <v>8313</v>
      </c>
      <c r="Q4061" t="s">
        <v>8314</v>
      </c>
      <c r="R4061" s="22">
        <f t="shared" si="190"/>
        <v>41866.640648148146</v>
      </c>
      <c r="S4061" s="13">
        <f t="shared" si="191"/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f t="shared" si="189"/>
        <v>57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0" t="s">
        <v>8313</v>
      </c>
      <c r="Q4062" t="s">
        <v>8314</v>
      </c>
      <c r="R4062" s="22">
        <f t="shared" si="190"/>
        <v>41779.695092592592</v>
      </c>
      <c r="S4062" s="13">
        <f t="shared" si="191"/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t="e">
        <f t="shared" si="189"/>
        <v>#DIV/0!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0" t="s">
        <v>8313</v>
      </c>
      <c r="Q4063" t="s">
        <v>8314</v>
      </c>
      <c r="R4063" s="22">
        <f t="shared" si="190"/>
        <v>42421.141469907408</v>
      </c>
      <c r="S4063" s="13">
        <f t="shared" si="191"/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f t="shared" si="189"/>
        <v>163.33333333333334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0" t="s">
        <v>8313</v>
      </c>
      <c r="Q4064" t="s">
        <v>8314</v>
      </c>
      <c r="R4064" s="22">
        <f t="shared" si="190"/>
        <v>42523.739212962959</v>
      </c>
      <c r="S4064" s="13">
        <f t="shared" si="191"/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f t="shared" si="189"/>
        <v>15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0" t="s">
        <v>8313</v>
      </c>
      <c r="Q4065" t="s">
        <v>8314</v>
      </c>
      <c r="R4065" s="22">
        <f t="shared" si="190"/>
        <v>41787.681527777779</v>
      </c>
      <c r="S4065" s="13">
        <f t="shared" si="191"/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f t="shared" si="189"/>
        <v>64.166666666666671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0" t="s">
        <v>8313</v>
      </c>
      <c r="Q4066" t="s">
        <v>8314</v>
      </c>
      <c r="R4066" s="22">
        <f t="shared" si="190"/>
        <v>42093.588263888887</v>
      </c>
      <c r="S4066" s="13">
        <f t="shared" si="191"/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f t="shared" si="189"/>
        <v>6.75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0" t="s">
        <v>8313</v>
      </c>
      <c r="Q4067" t="s">
        <v>8314</v>
      </c>
      <c r="R4067" s="22">
        <f t="shared" si="190"/>
        <v>41833.951516203706</v>
      </c>
      <c r="S4067" s="13">
        <f t="shared" si="191"/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f t="shared" si="189"/>
        <v>25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0" t="s">
        <v>8313</v>
      </c>
      <c r="Q4068" t="s">
        <v>8314</v>
      </c>
      <c r="R4068" s="22">
        <f t="shared" si="190"/>
        <v>42479.039212962962</v>
      </c>
      <c r="S4068" s="13">
        <f t="shared" si="191"/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f t="shared" si="189"/>
        <v>179.11764705882354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0" t="s">
        <v>8313</v>
      </c>
      <c r="Q4069" t="s">
        <v>8314</v>
      </c>
      <c r="R4069" s="22">
        <f t="shared" si="190"/>
        <v>42235.117476851854</v>
      </c>
      <c r="S4069" s="13">
        <f t="shared" si="191"/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f t="shared" si="189"/>
        <v>34.950000000000003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0" t="s">
        <v>8313</v>
      </c>
      <c r="Q4070" t="s">
        <v>8314</v>
      </c>
      <c r="R4070" s="22">
        <f t="shared" si="190"/>
        <v>42718.963599537034</v>
      </c>
      <c r="S4070" s="13">
        <f t="shared" si="191"/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f t="shared" si="189"/>
        <v>33.07692307692308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0" t="s">
        <v>8313</v>
      </c>
      <c r="Q4071" t="s">
        <v>8314</v>
      </c>
      <c r="R4071" s="22">
        <f t="shared" si="190"/>
        <v>42022.661527777775</v>
      </c>
      <c r="S4071" s="13">
        <f t="shared" si="191"/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f t="shared" si="189"/>
        <v>27.5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0" t="s">
        <v>8313</v>
      </c>
      <c r="Q4072" t="s">
        <v>8314</v>
      </c>
      <c r="R4072" s="22">
        <f t="shared" si="190"/>
        <v>42031.666898148149</v>
      </c>
      <c r="S4072" s="13">
        <f t="shared" si="191"/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t="e">
        <f t="shared" si="189"/>
        <v>#DIV/0!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0" t="s">
        <v>8313</v>
      </c>
      <c r="Q4073" t="s">
        <v>8314</v>
      </c>
      <c r="R4073" s="22">
        <f t="shared" si="190"/>
        <v>42700.804756944446</v>
      </c>
      <c r="S4073" s="13">
        <f t="shared" si="191"/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f t="shared" si="189"/>
        <v>2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0" t="s">
        <v>8313</v>
      </c>
      <c r="Q4074" t="s">
        <v>8314</v>
      </c>
      <c r="R4074" s="22">
        <f t="shared" si="190"/>
        <v>41812.77443287037</v>
      </c>
      <c r="S4074" s="13">
        <f t="shared" si="191"/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f t="shared" si="189"/>
        <v>18.5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0" t="s">
        <v>8313</v>
      </c>
      <c r="Q4075" t="s">
        <v>8314</v>
      </c>
      <c r="R4075" s="22">
        <f t="shared" si="190"/>
        <v>42078.34520833334</v>
      </c>
      <c r="S4075" s="13">
        <f t="shared" si="191"/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f t="shared" si="189"/>
        <v>35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0" t="s">
        <v>8313</v>
      </c>
      <c r="Q4076" t="s">
        <v>8314</v>
      </c>
      <c r="R4076" s="22">
        <f t="shared" si="190"/>
        <v>42283.552951388891</v>
      </c>
      <c r="S4076" s="13">
        <f t="shared" si="191"/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f t="shared" si="189"/>
        <v>44.307692307692307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0" t="s">
        <v>8313</v>
      </c>
      <c r="Q4077" t="s">
        <v>8314</v>
      </c>
      <c r="R4077" s="22">
        <f t="shared" si="190"/>
        <v>41779.045937499999</v>
      </c>
      <c r="S4077" s="13">
        <f t="shared" si="191"/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t="e">
        <f t="shared" si="189"/>
        <v>#DIV/0!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0" t="s">
        <v>8313</v>
      </c>
      <c r="Q4078" t="s">
        <v>8314</v>
      </c>
      <c r="R4078" s="22">
        <f t="shared" si="190"/>
        <v>41905.795706018522</v>
      </c>
      <c r="S4078" s="13">
        <f t="shared" si="191"/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f t="shared" si="189"/>
        <v>222.5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0" t="s">
        <v>8313</v>
      </c>
      <c r="Q4079" t="s">
        <v>8314</v>
      </c>
      <c r="R4079" s="22">
        <f t="shared" si="190"/>
        <v>42695.7105787037</v>
      </c>
      <c r="S4079" s="13">
        <f t="shared" si="191"/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t="e">
        <f t="shared" si="189"/>
        <v>#DIV/0!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0" t="s">
        <v>8313</v>
      </c>
      <c r="Q4080" t="s">
        <v>8314</v>
      </c>
      <c r="R4080" s="22">
        <f t="shared" si="190"/>
        <v>42732.787523148145</v>
      </c>
      <c r="S4080" s="13">
        <f t="shared" si="191"/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f t="shared" si="189"/>
        <v>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0" t="s">
        <v>8313</v>
      </c>
      <c r="Q4081" t="s">
        <v>8314</v>
      </c>
      <c r="R4081" s="22">
        <f t="shared" si="190"/>
        <v>42510.938900462963</v>
      </c>
      <c r="S4081" s="13">
        <f t="shared" si="191"/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t="e">
        <f t="shared" si="189"/>
        <v>#DIV/0!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0" t="s">
        <v>8313</v>
      </c>
      <c r="Q4082" t="s">
        <v>8314</v>
      </c>
      <c r="R4082" s="22">
        <f t="shared" si="190"/>
        <v>42511.698101851856</v>
      </c>
      <c r="S4082" s="13">
        <f t="shared" si="191"/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f t="shared" si="189"/>
        <v>29.166666666666668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0" t="s">
        <v>8313</v>
      </c>
      <c r="Q4083" t="s">
        <v>8314</v>
      </c>
      <c r="R4083" s="22">
        <f t="shared" si="190"/>
        <v>42041.581307870365</v>
      </c>
      <c r="S4083" s="13">
        <f t="shared" si="191"/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f t="shared" si="189"/>
        <v>1.5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0" t="s">
        <v>8313</v>
      </c>
      <c r="Q4084" t="s">
        <v>8314</v>
      </c>
      <c r="R4084" s="22">
        <f t="shared" si="190"/>
        <v>42307.189270833333</v>
      </c>
      <c r="S4084" s="13">
        <f t="shared" si="191"/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f t="shared" si="189"/>
        <v>126.5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0" t="s">
        <v>8313</v>
      </c>
      <c r="Q4085" t="s">
        <v>8314</v>
      </c>
      <c r="R4085" s="22">
        <f t="shared" si="190"/>
        <v>42353.761759259258</v>
      </c>
      <c r="S4085" s="13">
        <f t="shared" si="191"/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f t="shared" si="189"/>
        <v>10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0" t="s">
        <v>8313</v>
      </c>
      <c r="Q4086" t="s">
        <v>8314</v>
      </c>
      <c r="R4086" s="22">
        <f t="shared" si="190"/>
        <v>42622.436412037037</v>
      </c>
      <c r="S4086" s="13">
        <f t="shared" si="191"/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f t="shared" si="189"/>
        <v>10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0" t="s">
        <v>8313</v>
      </c>
      <c r="Q4087" t="s">
        <v>8314</v>
      </c>
      <c r="R4087" s="22">
        <f t="shared" si="190"/>
        <v>42058.603877314818</v>
      </c>
      <c r="S4087" s="13">
        <f t="shared" si="191"/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f t="shared" si="189"/>
        <v>9.4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0" t="s">
        <v>8313</v>
      </c>
      <c r="Q4088" t="s">
        <v>8314</v>
      </c>
      <c r="R4088" s="22">
        <f t="shared" si="190"/>
        <v>42304.940960648149</v>
      </c>
      <c r="S4088" s="13">
        <f t="shared" si="191"/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t="e">
        <f t="shared" si="189"/>
        <v>#DIV/0!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0" t="s">
        <v>8313</v>
      </c>
      <c r="Q4089" t="s">
        <v>8314</v>
      </c>
      <c r="R4089" s="22">
        <f t="shared" si="190"/>
        <v>42538.742893518516</v>
      </c>
      <c r="S4089" s="13">
        <f t="shared" si="191"/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f t="shared" si="189"/>
        <v>72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0" t="s">
        <v>8313</v>
      </c>
      <c r="Q4090" t="s">
        <v>8314</v>
      </c>
      <c r="R4090" s="22">
        <f t="shared" si="190"/>
        <v>41990.612546296295</v>
      </c>
      <c r="S4090" s="13">
        <f t="shared" si="191"/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f t="shared" si="189"/>
        <v>30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0" t="s">
        <v>8313</v>
      </c>
      <c r="Q4091" t="s">
        <v>8314</v>
      </c>
      <c r="R4091" s="22">
        <f t="shared" si="190"/>
        <v>42122.732499999998</v>
      </c>
      <c r="S4091" s="13">
        <f t="shared" si="191"/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f t="shared" si="189"/>
        <v>10.666666666666666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0" t="s">
        <v>8313</v>
      </c>
      <c r="Q4092" t="s">
        <v>8314</v>
      </c>
      <c r="R4092" s="22">
        <f t="shared" si="190"/>
        <v>42209.67288194444</v>
      </c>
      <c r="S4092" s="13">
        <f t="shared" si="191"/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f t="shared" si="189"/>
        <v>25.5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0" t="s">
        <v>8313</v>
      </c>
      <c r="Q4093" t="s">
        <v>8314</v>
      </c>
      <c r="R4093" s="22">
        <f t="shared" si="190"/>
        <v>41990.506377314814</v>
      </c>
      <c r="S4093" s="13">
        <f t="shared" si="191"/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f t="shared" si="189"/>
        <v>20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0" t="s">
        <v>8313</v>
      </c>
      <c r="Q4094" t="s">
        <v>8314</v>
      </c>
      <c r="R4094" s="22">
        <f t="shared" si="190"/>
        <v>42039.194988425923</v>
      </c>
      <c r="S4094" s="13">
        <f t="shared" si="191"/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f t="shared" si="189"/>
        <v>15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0" t="s">
        <v>8313</v>
      </c>
      <c r="Q4095" t="s">
        <v>8314</v>
      </c>
      <c r="R4095" s="22">
        <f t="shared" si="190"/>
        <v>42178.815891203703</v>
      </c>
      <c r="S4095" s="13">
        <f t="shared" si="191"/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f t="shared" si="189"/>
        <v>91.25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0" t="s">
        <v>8313</v>
      </c>
      <c r="Q4096" t="s">
        <v>8314</v>
      </c>
      <c r="R4096" s="22">
        <f t="shared" si="190"/>
        <v>41890.086805555555</v>
      </c>
      <c r="S4096" s="13">
        <f t="shared" si="191"/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f t="shared" si="189"/>
        <v>800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0" t="s">
        <v>8313</v>
      </c>
      <c r="Q4097" t="s">
        <v>8314</v>
      </c>
      <c r="R4097" s="22">
        <f t="shared" si="190"/>
        <v>42693.031828703708</v>
      </c>
      <c r="S4097" s="13">
        <f t="shared" si="191"/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f t="shared" si="189"/>
        <v>80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0" t="s">
        <v>8313</v>
      </c>
      <c r="Q4098" t="s">
        <v>8314</v>
      </c>
      <c r="R4098" s="22">
        <f t="shared" si="190"/>
        <v>42750.530312499999</v>
      </c>
      <c r="S4098" s="13">
        <f t="shared" si="191"/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t="e">
        <f t="shared" ref="I4099:I4115" si="192">E4099/M4099</f>
        <v>#DIV/0!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0" t="s">
        <v>8313</v>
      </c>
      <c r="Q4099" t="s">
        <v>8314</v>
      </c>
      <c r="R4099" s="22">
        <f t="shared" ref="R4099:R4115" si="193">(((K4099/60)/60)/24)+DATE(1970,1,1)</f>
        <v>42344.824502314819</v>
      </c>
      <c r="S4099" s="13">
        <f t="shared" ref="S4099:S4115" si="194">YEAR(R4099)</f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t="e">
        <f t="shared" si="192"/>
        <v>#DIV/0!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0" t="s">
        <v>8313</v>
      </c>
      <c r="Q4100" t="s">
        <v>8314</v>
      </c>
      <c r="R4100" s="22">
        <f t="shared" si="193"/>
        <v>42495.722187499996</v>
      </c>
      <c r="S4100" s="13">
        <f t="shared" si="194"/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f t="shared" si="192"/>
        <v>50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0" t="s">
        <v>8313</v>
      </c>
      <c r="Q4101" t="s">
        <v>8314</v>
      </c>
      <c r="R4101" s="22">
        <f t="shared" si="193"/>
        <v>42570.850381944445</v>
      </c>
      <c r="S4101" s="13">
        <f t="shared" si="194"/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t="e">
        <f t="shared" si="192"/>
        <v>#DIV/0!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0" t="s">
        <v>8313</v>
      </c>
      <c r="Q4102" t="s">
        <v>8314</v>
      </c>
      <c r="R4102" s="22">
        <f t="shared" si="193"/>
        <v>41927.124884259261</v>
      </c>
      <c r="S4102" s="13">
        <f t="shared" si="194"/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t="e">
        <f t="shared" si="192"/>
        <v>#DIV/0!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0" t="s">
        <v>8313</v>
      </c>
      <c r="Q4103" t="s">
        <v>8314</v>
      </c>
      <c r="R4103" s="22">
        <f t="shared" si="193"/>
        <v>42730.903726851851</v>
      </c>
      <c r="S4103" s="13">
        <f t="shared" si="194"/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f t="shared" si="192"/>
        <v>22.833333333333332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0" t="s">
        <v>8313</v>
      </c>
      <c r="Q4104" t="s">
        <v>8314</v>
      </c>
      <c r="R4104" s="22">
        <f t="shared" si="193"/>
        <v>42475.848067129627</v>
      </c>
      <c r="S4104" s="13">
        <f t="shared" si="194"/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f t="shared" si="192"/>
        <v>16.666666666666668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0" t="s">
        <v>8313</v>
      </c>
      <c r="Q4105" t="s">
        <v>8314</v>
      </c>
      <c r="R4105" s="22">
        <f t="shared" si="193"/>
        <v>42188.83293981482</v>
      </c>
      <c r="S4105" s="13">
        <f t="shared" si="194"/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f t="shared" si="192"/>
        <v>45.785714285714285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0" t="s">
        <v>8313</v>
      </c>
      <c r="Q4106" t="s">
        <v>8314</v>
      </c>
      <c r="R4106" s="22">
        <f t="shared" si="193"/>
        <v>42640.278171296297</v>
      </c>
      <c r="S4106" s="13">
        <f t="shared" si="194"/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f t="shared" si="192"/>
        <v>383.33333333333331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0" t="s">
        <v>8313</v>
      </c>
      <c r="Q4107" t="s">
        <v>8314</v>
      </c>
      <c r="R4107" s="22">
        <f t="shared" si="193"/>
        <v>42697.010520833333</v>
      </c>
      <c r="S4107" s="13">
        <f t="shared" si="194"/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f t="shared" si="192"/>
        <v>106.96969696969697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0" t="s">
        <v>8313</v>
      </c>
      <c r="Q4108" t="s">
        <v>8314</v>
      </c>
      <c r="R4108" s="22">
        <f t="shared" si="193"/>
        <v>42053.049375000002</v>
      </c>
      <c r="S4108" s="13">
        <f t="shared" si="194"/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f t="shared" si="192"/>
        <v>10.25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0" t="s">
        <v>8313</v>
      </c>
      <c r="Q4109" t="s">
        <v>8314</v>
      </c>
      <c r="R4109" s="22">
        <f t="shared" si="193"/>
        <v>41883.916678240741</v>
      </c>
      <c r="S4109" s="13">
        <f t="shared" si="194"/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f t="shared" si="192"/>
        <v>59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0" t="s">
        <v>8313</v>
      </c>
      <c r="Q4110" t="s">
        <v>8314</v>
      </c>
      <c r="R4110" s="22">
        <f t="shared" si="193"/>
        <v>42767.031678240746</v>
      </c>
      <c r="S4110" s="13">
        <f t="shared" si="194"/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t="e">
        <f t="shared" si="192"/>
        <v>#DIV/0!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0" t="s">
        <v>8313</v>
      </c>
      <c r="Q4111" t="s">
        <v>8314</v>
      </c>
      <c r="R4111" s="22">
        <f t="shared" si="193"/>
        <v>42307.539398148147</v>
      </c>
      <c r="S4111" s="13">
        <f t="shared" si="194"/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f t="shared" si="192"/>
        <v>14.333333333333334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0" t="s">
        <v>8313</v>
      </c>
      <c r="Q4112" t="s">
        <v>8314</v>
      </c>
      <c r="R4112" s="22">
        <f t="shared" si="193"/>
        <v>42512.626747685179</v>
      </c>
      <c r="S4112" s="13">
        <f t="shared" si="194"/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f t="shared" si="192"/>
        <v>15.666666666666666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0" t="s">
        <v>8313</v>
      </c>
      <c r="Q4113" t="s">
        <v>8314</v>
      </c>
      <c r="R4113" s="22">
        <f t="shared" si="193"/>
        <v>42029.135879629626</v>
      </c>
      <c r="S4113" s="13">
        <f t="shared" si="194"/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f t="shared" si="192"/>
        <v>1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0" t="s">
        <v>8313</v>
      </c>
      <c r="Q4114" t="s">
        <v>8314</v>
      </c>
      <c r="R4114" s="22">
        <f t="shared" si="193"/>
        <v>42400.946597222224</v>
      </c>
      <c r="S4114" s="13">
        <f t="shared" si="194"/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f t="shared" si="192"/>
        <v>1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0" t="s">
        <v>8313</v>
      </c>
      <c r="Q4115" t="s">
        <v>8314</v>
      </c>
      <c r="R4115" s="22">
        <f t="shared" si="193"/>
        <v>42358.573182870372</v>
      </c>
      <c r="S4115" s="13">
        <f t="shared" si="194"/>
        <v>2015</v>
      </c>
    </row>
  </sheetData>
  <autoFilter ref="A1:S4115" xr:uid="{00000000-0001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4EA5-AC00-4E9B-A5BB-0E202948C7C6}">
  <dimension ref="A2:B8"/>
  <sheetViews>
    <sheetView workbookViewId="0">
      <selection activeCell="I23" sqref="I23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2" spans="1:2" x14ac:dyDescent="0.3">
      <c r="A2" s="11" t="s">
        <v>8378</v>
      </c>
      <c r="B2" t="s">
        <v>8314</v>
      </c>
    </row>
    <row r="4" spans="1:2" x14ac:dyDescent="0.3">
      <c r="A4" s="11" t="s">
        <v>8359</v>
      </c>
      <c r="B4" t="s">
        <v>8360</v>
      </c>
    </row>
    <row r="5" spans="1:2" x14ac:dyDescent="0.3">
      <c r="A5" s="12" t="s">
        <v>8220</v>
      </c>
      <c r="B5" s="13">
        <v>353</v>
      </c>
    </row>
    <row r="6" spans="1:2" x14ac:dyDescent="0.3">
      <c r="A6" s="12" t="s">
        <v>8221</v>
      </c>
      <c r="B6" s="13">
        <v>19</v>
      </c>
    </row>
    <row r="7" spans="1:2" x14ac:dyDescent="0.3">
      <c r="A7" s="12" t="s">
        <v>8218</v>
      </c>
      <c r="B7" s="13">
        <v>694</v>
      </c>
    </row>
    <row r="8" spans="1:2" x14ac:dyDescent="0.3">
      <c r="A8" s="12" t="s">
        <v>8358</v>
      </c>
      <c r="B8" s="13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Kickstarters</vt:lpstr>
      <vt:lpstr>Outcomes based on Goals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LEONA YANG</cp:lastModifiedBy>
  <dcterms:created xsi:type="dcterms:W3CDTF">2017-04-20T15:17:24Z</dcterms:created>
  <dcterms:modified xsi:type="dcterms:W3CDTF">2022-07-03T19:27:07Z</dcterms:modified>
</cp:coreProperties>
</file>